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28.xml" ContentType="application/vnd.openxmlformats-officedocument.drawingml.chartshapes+xml"/>
  <Override PartName="/xl/drawings/drawing121.xml" ContentType="application/vnd.openxmlformats-officedocument.drawingml.chartshapes+xml"/>
  <Override PartName="/xl/drawings/drawing61.xml" ContentType="application/vnd.openxmlformats-officedocument.drawingml.chartshapes+xml"/>
  <Override PartName="/xl/drawings/drawing12.xml" ContentType="application/vnd.openxmlformats-officedocument.drawingml.chartshapes+xml"/>
  <Override PartName="/xl/drawings/drawing67.xml" ContentType="application/vnd.openxmlformats-officedocument.drawingml.chartshapes+xml"/>
  <Override PartName="/xl/drawings/drawing85.xml" ContentType="application/vnd.openxmlformats-officedocument.drawingml.chartshapes+xml"/>
  <Override PartName="/xl/drawings/drawing52.xml" ContentType="application/vnd.openxmlformats-officedocument.drawingml.chartshapes+xml"/>
  <Override PartName="/xl/drawings/drawing99.xml" ContentType="application/vnd.openxmlformats-officedocument.drawingml.chartshapes+xml"/>
  <Override PartName="/xl/drawings/drawing13.xml" ContentType="application/vnd.openxmlformats-officedocument.drawingml.chartshapes+xml"/>
  <Override PartName="/xl/drawings/drawing30.xml" ContentType="application/vnd.openxmlformats-officedocument.drawingml.chartshapes+xml"/>
  <Override PartName="/xl/drawings/drawing76.xml" ContentType="application/vnd.openxmlformats-officedocument.drawingml.chartshapes+xml"/>
  <Override PartName="/xl/drawings/drawing91.xml" ContentType="application/vnd.openxmlformats-officedocument.drawingml.chartshapes+xml"/>
  <Override PartName="/xl/drawings/drawing62.xml" ContentType="application/vnd.openxmlformats-officedocument.drawingml.chartshapes+xml"/>
  <Override PartName="/xl/drawings/drawing14.xml" ContentType="application/vnd.openxmlformats-officedocument.drawingml.chartshapes+xml"/>
  <Override PartName="/xl/drawings/drawing96.xml" ContentType="application/vnd.openxmlformats-officedocument.drawingml.chartshapes+xml"/>
  <Override PartName="/xl/drawings/drawing31.xml" ContentType="application/vnd.openxmlformats-officedocument.drawingml.chartshapes+xml"/>
  <Override PartName="/xl/drawings/drawing68.xml" ContentType="application/vnd.openxmlformats-officedocument.drawingml.chartshapes+xml"/>
  <Override PartName="/xl/drawings/drawing54.xml" ContentType="application/vnd.openxmlformats-officedocument.drawingml.chartshapes+xml"/>
  <Override PartName="/xl/drawings/drawing15.xml" ContentType="application/vnd.openxmlformats-officedocument.drawingml.chartshapes+xml"/>
  <Override PartName="/xl/drawings/drawing73.xml" ContentType="application/vnd.openxmlformats-officedocument.drawingml.chartshapes+xml"/>
  <Override PartName="/xl/drawings/drawing82.xml" ContentType="application/vnd.openxmlformats-officedocument.drawingml.chartshapes+xml"/>
  <Override PartName="/xl/drawings/drawing32.xml" ContentType="application/vnd.openxmlformats-officedocument.drawingml.chartshapes+xml"/>
  <Override PartName="/xl/drawings/drawing119.xml" ContentType="application/vnd.openxmlformats-officedocument.drawingml.chartshapes+xml"/>
  <Override PartName="/xl/drawings/drawing16.xml" ContentType="application/vnd.openxmlformats-officedocument.drawingml.chartshapes+xml"/>
  <Override PartName="/xl/drawings/drawing63.xml" ContentType="application/vnd.openxmlformats-officedocument.drawingml.chartshapes+xml"/>
  <Override PartName="/xl/drawings/drawing118.xml" ContentType="application/vnd.openxmlformats-officedocument.drawingml.chartshapes+xml"/>
  <Override PartName="/xl/drawings/drawing94.xml" ContentType="application/vnd.openxmlformats-officedocument.drawingml.chartshapes+xml"/>
  <Override PartName="/xl/drawings/drawing55.xml" ContentType="application/vnd.openxmlformats-officedocument.drawingml.chartshapes+xml"/>
  <Override PartName="/xl/drawings/drawing17.xml" ContentType="application/vnd.openxmlformats-officedocument.drawingml.chartshapes+xml"/>
  <Override PartName="/xl/drawings/drawing87.xml" ContentType="application/vnd.openxmlformats-officedocument.drawingml.chartshapes+xml"/>
  <Override PartName="/xl/drawings/drawing35.xml" ContentType="application/vnd.openxmlformats-officedocument.drawingml.chartshapes+xml"/>
  <Override PartName="/xl/drawings/drawing116.xml" ContentType="application/vnd.openxmlformats-officedocument.drawingml.chartshapes+xml"/>
  <Override PartName="/xl/drawings/drawing69.xml" ContentType="application/vnd.openxmlformats-officedocument.drawingml.chartshapes+xml"/>
  <Override PartName="/xl/drawings/drawing18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37.xml" ContentType="application/vnd.openxmlformats-officedocument.drawingml.chartshapes+xml"/>
  <Override PartName="/xl/drawings/drawing115.xml" ContentType="application/vnd.openxmlformats-officedocument.drawingml.chartshapes+xml"/>
  <Override PartName="/xl/drawings/drawing19.xml" ContentType="application/vnd.openxmlformats-officedocument.drawingml.chartshapes+xml"/>
  <Override PartName="/xl/drawings/drawing56.xml" ContentType="application/vnd.openxmlformats-officedocument.drawingml.chartshapes+xml"/>
  <Override PartName="/xl/drawings/drawing74.xml" ContentType="application/vnd.openxmlformats-officedocument.drawingml.chartshapes+xml"/>
  <Override PartName="/xl/drawings/drawing98.xml" ContentType="application/vnd.openxmlformats-officedocument.drawingml.chartshapes+xml"/>
  <Override PartName="/xl/drawings/drawing39.xml" ContentType="application/vnd.openxmlformats-officedocument.drawingml.chartshapes+xml"/>
  <Override PartName="/xl/drawings/drawing20.xml" ContentType="application/vnd.openxmlformats-officedocument.drawingml.chartshapes+xml"/>
  <Override PartName="/xl/drawings/drawing114.xml" ContentType="application/vnd.openxmlformats-officedocument.drawingml.chartshapes+xml"/>
  <Override PartName="/xl/drawings/drawing84.xml" ContentType="application/vnd.openxmlformats-officedocument.drawingml.chartshapes+xml"/>
  <Override PartName="/xl/drawings/drawing90.xml" ContentType="application/vnd.openxmlformats-officedocument.drawingml.chartshapes+xml"/>
  <Override PartName="/xl/drawings/drawing70.xml" ContentType="application/vnd.openxmlformats-officedocument.drawingml.chartshapes+xml"/>
  <Override PartName="/xl/drawings/drawing21.xml" ContentType="application/vnd.openxmlformats-officedocument.drawingml.chartshapes+xml"/>
  <Override PartName="/xl/drawings/drawing124.xml" ContentType="application/vnd.openxmlformats-officedocument.drawingml.chartshapes+xml"/>
  <Override PartName="/xl/drawings/drawing41.xml" ContentType="application/vnd.openxmlformats-officedocument.drawingml.chartshapes+xml"/>
  <Override PartName="/xl/drawings/drawing122.xml" ContentType="application/vnd.openxmlformats-officedocument.drawingml.chartshapes+xml"/>
  <Override PartName="/xl/drawings/drawing107.xml" ContentType="application/vnd.openxmlformats-officedocument.drawingml.chartshapes+xml"/>
  <Override PartName="/xl/drawings/drawing65.xml" ContentType="application/vnd.openxmlformats-officedocument.drawingml.chartshapes+xml"/>
  <Override PartName="/xl/drawings/drawing131.xml" ContentType="application/vnd.openxmlformats-officedocument.drawingml.chartshapes+xml"/>
  <Override PartName="/xl/drawings/drawing97.xml" ContentType="application/vnd.openxmlformats-officedocument.drawingml.chartshapes+xml"/>
  <Override PartName="/xl/drawings/drawing59.xml" ContentType="application/vnd.openxmlformats-officedocument.drawingml.chartshapes+xml"/>
  <Override PartName="/xl/drawings/drawing43.xml" ContentType="application/vnd.openxmlformats-officedocument.drawingml.chartshapes+xml"/>
  <Override PartName="/xl/drawings/drawing129.xml" ContentType="application/vnd.openxmlformats-officedocument.drawingml.chartshapes+xml"/>
  <Override PartName="/xl/drawings/drawing24.xml" ContentType="application/vnd.openxmlformats-officedocument.drawingml.chartshapes+xml"/>
  <Override PartName="/xl/drawings/drawing106.xml" ContentType="application/vnd.openxmlformats-officedocument.drawingml.chartshapes+xml"/>
  <Override PartName="/xl/drawings/drawing92.xml" ContentType="application/vnd.openxmlformats-officedocument.drawingml.chartshapes+xml"/>
  <Override PartName="/xl/drawings/drawing128.xml" ContentType="application/vnd.openxmlformats-officedocument.drawingml.chartshapes+xml"/>
  <Override PartName="/xl/drawings/drawing105.xml" ContentType="application/vnd.openxmlformats-officedocument.drawingml.chartshapes+xml"/>
  <Override PartName="/xl/drawings/drawing127.xml" ContentType="application/vnd.openxmlformats-officedocument.drawingml.chartshapes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125.xml" ContentType="application/vnd.openxmlformats-officedocument.drawingml.chartshapes+xml"/>
  <Override PartName="/xl/drawings/drawing75.xml" ContentType="application/vnd.openxmlformats-officedocument.drawingml.chartshapes+xml"/>
  <Override PartName="/xl/drawings/drawing104.xml" ContentType="application/vnd.openxmlformats-officedocument.drawingml.chartshapes+xml"/>
  <Override PartName="/xl/workbook.xml" ContentType="application/vnd.openxmlformats-officedocument.spreadsheetml.sheet.main+xml"/>
  <Override PartName="/xl/drawings/drawing60.xml" ContentType="application/vnd.openxmlformats-officedocument.drawingml.chartshapes+xml"/>
  <Override PartName="/xl/drawings/drawing26.xml" ContentType="application/vnd.openxmlformats-officedocument.drawingml.chartshapes+xml"/>
  <Override PartName="/xl/drawings/drawing9.xml" ContentType="application/vnd.openxmlformats-officedocument.drawingml.chartshapes+xml"/>
  <Override PartName="/xl/drawings/drawing83.xml" ContentType="application/vnd.openxmlformats-officedocument.drawingml.chartshapes+xml"/>
  <Override PartName="/xl/drawings/drawing48.xml" ContentType="application/vnd.openxmlformats-officedocument.drawingml.chartshapes+xml"/>
  <Override PartName="/xl/drawings/drawing103.xml" ContentType="application/vnd.openxmlformats-officedocument.drawingml.chartshapes+xml"/>
  <Override PartName="/xl/drawings/drawing89.xml" ContentType="application/vnd.openxmlformats-officedocument.drawingml.chartshapes+xml"/>
  <Override PartName="/xl/drawings/drawing10.xml" ContentType="application/vnd.openxmlformats-officedocument.drawingml.chartshapes+xml"/>
  <Override PartName="/xl/drawings/drawing27.xml" ContentType="application/vnd.openxmlformats-officedocument.drawingml.chartshapes+xml"/>
  <Override PartName="/xl/drawings/drawing72.xml" ContentType="application/vnd.openxmlformats-officedocument.drawingml.chartshapes+xml"/>
  <Override PartName="/xl/drawings/drawing86.xml" ContentType="application/vnd.openxmlformats-officedocument.drawingml.chartshapes+xml"/>
  <Override PartName="/xl/drawings/drawing66.xml" ContentType="application/vnd.openxmlformats-officedocument.drawingml.chartshapes+xml"/>
  <Override PartName="/xl/drawings/drawing11.xml" ContentType="application/vnd.openxmlformats-officedocument.drawingml.chartshapes+xml"/>
  <Override PartName="/xl/drawings/drawing132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6.xml" ContentType="application/vnd.openxmlformats-officedocument.drawingml.chartshapes+xml"/>
  <Override PartName="/xl/drawings/drawing137.xml" ContentType="application/vnd.openxmlformats-officedocument.drawingml.chartshapes+xml"/>
  <Override PartName="/xl/drawings/drawing139.xml" ContentType="application/vnd.openxmlformats-officedocument.drawingml.chartshapes+xml"/>
  <Override PartName="/xl/drawings/drawing141.xml" ContentType="application/vnd.openxmlformats-officedocument.drawingml.chartshapes+xml"/>
  <Override PartName="/xl/drawings/drawing143.xml" ContentType="application/vnd.openxmlformats-officedocument.drawingml.chartshapes+xml"/>
  <Override PartName="/xl/drawings/drawing100.xml" ContentType="application/vnd.openxmlformats-officedocument.drawingml.chartshapes+xml"/>
  <Override PartName="/xl/drawings/drawing50.xml" ContentType="application/vnd.openxmlformats-officedocument.drawingml.chartshap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4.xml" ContentType="application/vnd.ms-office.chart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charts/colors34.xml" ContentType="application/vnd.ms-office.chartcolorstyle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worksheets/sheet1.xml" ContentType="application/vnd.openxmlformats-officedocument.spreadsheetml.worksheet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worksheets/sheet2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worksheets/sheet3.xml" ContentType="application/vnd.openxmlformats-officedocument.spreadsheetml.worksheet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worksheets/sheet4.xml" ContentType="application/vnd.openxmlformats-officedocument.spreadsheetml.worksheet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worksheets/sheet5.xml" ContentType="application/vnd.openxmlformats-officedocument.spreadsheetml.worksheet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worksheets/sheet6.xml" ContentType="application/vnd.openxmlformats-officedocument.spreadsheetml.worksheet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worksheets/sheet7.xml" ContentType="application/vnd.openxmlformats-officedocument.spreadsheetml.worksheet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diciembre/"/>
    </mc:Choice>
  </mc:AlternateContent>
  <xr:revisionPtr revIDLastSave="41" documentId="8_{10B9643C-B9CD-442A-8F1A-6D6ADEF6C863}" xr6:coauthVersionLast="47" xr6:coauthVersionMax="47" xr10:uidLastSave="{25CFF1BF-B0E8-46AE-B611-22DCB1BEDB1A}"/>
  <bookViews>
    <workbookView xWindow="150" yWindow="390" windowWidth="28650" windowHeight="15465" xr2:uid="{756AFAA4-EFD2-48AF-934F-51D15DBB7971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5" i="47" l="1"/>
  <c r="K135" i="47"/>
  <c r="I135" i="47"/>
  <c r="H135" i="47"/>
  <c r="T5" i="47"/>
  <c r="N5" i="47"/>
  <c r="Q5" i="47"/>
  <c r="I5" i="47"/>
  <c r="H5" i="47"/>
  <c r="J5" i="47"/>
  <c r="F5" i="47"/>
  <c r="N135" i="46"/>
  <c r="K135" i="46"/>
  <c r="H135" i="46"/>
  <c r="T5" i="46"/>
  <c r="N5" i="46"/>
  <c r="H5" i="46"/>
  <c r="J5" i="46"/>
  <c r="N135" i="45"/>
  <c r="H135" i="45"/>
  <c r="S5" i="45"/>
  <c r="P5" i="45"/>
  <c r="T5" i="45"/>
  <c r="N5" i="45"/>
  <c r="L5" i="45"/>
  <c r="J5" i="45"/>
  <c r="I5" i="45"/>
  <c r="H5" i="45"/>
  <c r="F5" i="45"/>
  <c r="O133" i="44"/>
  <c r="Q5" i="44"/>
  <c r="M5" i="44"/>
  <c r="F5" i="44"/>
  <c r="N133" i="43"/>
  <c r="K133" i="43"/>
  <c r="H133" i="43"/>
  <c r="T5" i="43"/>
  <c r="S5" i="43"/>
  <c r="R5" i="43"/>
  <c r="P5" i="43"/>
  <c r="Q5" i="43"/>
  <c r="N5" i="43"/>
  <c r="L5" i="43"/>
  <c r="J5" i="43"/>
  <c r="H5" i="43"/>
  <c r="F5" i="43"/>
  <c r="O133" i="42"/>
  <c r="N133" i="42"/>
  <c r="M133" i="42"/>
  <c r="K133" i="42"/>
  <c r="L133" i="42"/>
  <c r="I133" i="42"/>
  <c r="G133" i="42"/>
  <c r="H133" i="42"/>
  <c r="Q5" i="42"/>
  <c r="I5" i="42"/>
  <c r="J5" i="42"/>
  <c r="F5" i="42"/>
  <c r="O123" i="41"/>
  <c r="M123" i="41"/>
  <c r="K123" i="41"/>
  <c r="I123" i="41"/>
  <c r="L5" i="41"/>
  <c r="H5" i="41"/>
  <c r="B3" i="39"/>
  <c r="B3" i="38"/>
  <c r="AV7" i="37"/>
  <c r="AS7" i="37"/>
  <c r="AK7" i="37"/>
  <c r="C73" i="35"/>
  <c r="D74" i="35" s="1"/>
  <c r="K51" i="35"/>
  <c r="M29" i="35"/>
  <c r="I29" i="35"/>
  <c r="J8" i="35"/>
  <c r="L96" i="33"/>
  <c r="J96" i="33"/>
  <c r="H96" i="33"/>
  <c r="F96" i="33"/>
  <c r="D96" i="33"/>
  <c r="L74" i="33"/>
  <c r="J74" i="33"/>
  <c r="H74" i="33"/>
  <c r="F74" i="33"/>
  <c r="D74" i="33"/>
  <c r="J52" i="33"/>
  <c r="H52" i="33"/>
  <c r="F52" i="33"/>
  <c r="J30" i="33"/>
  <c r="H8" i="33"/>
  <c r="M51" i="33"/>
  <c r="N52" i="33" s="1"/>
  <c r="J8" i="33"/>
  <c r="F8" i="33"/>
  <c r="D8" i="33"/>
  <c r="L272" i="32"/>
  <c r="J272" i="32"/>
  <c r="H272" i="32"/>
  <c r="F272" i="32"/>
  <c r="D272" i="32"/>
  <c r="B270" i="32"/>
  <c r="H250" i="32"/>
  <c r="N250" i="32"/>
  <c r="L250" i="32"/>
  <c r="F250" i="32"/>
  <c r="D250" i="32"/>
  <c r="B248" i="32"/>
  <c r="N228" i="32"/>
  <c r="H228" i="32"/>
  <c r="D228" i="32"/>
  <c r="B226" i="32"/>
  <c r="N206" i="32"/>
  <c r="L206" i="32"/>
  <c r="J206" i="32"/>
  <c r="H206" i="32"/>
  <c r="F206" i="32"/>
  <c r="D206" i="32"/>
  <c r="B204" i="32"/>
  <c r="N184" i="32"/>
  <c r="L184" i="32"/>
  <c r="J184" i="32"/>
  <c r="H184" i="32"/>
  <c r="F184" i="32"/>
  <c r="D184" i="32"/>
  <c r="B182" i="32"/>
  <c r="F162" i="32"/>
  <c r="N162" i="32"/>
  <c r="L162" i="32"/>
  <c r="J162" i="32"/>
  <c r="D162" i="32"/>
  <c r="B160" i="32"/>
  <c r="H140" i="32"/>
  <c r="F140" i="32"/>
  <c r="D140" i="32"/>
  <c r="B138" i="32"/>
  <c r="N118" i="32"/>
  <c r="L118" i="32"/>
  <c r="J118" i="32"/>
  <c r="H118" i="32"/>
  <c r="D118" i="32"/>
  <c r="B116" i="32"/>
  <c r="H96" i="32"/>
  <c r="N96" i="32"/>
  <c r="L96" i="32"/>
  <c r="F96" i="32"/>
  <c r="D96" i="32"/>
  <c r="F74" i="32"/>
  <c r="D74" i="32"/>
  <c r="H52" i="32"/>
  <c r="F52" i="32"/>
  <c r="J30" i="32"/>
  <c r="H30" i="32"/>
  <c r="F30" i="32"/>
  <c r="D30" i="32"/>
  <c r="L8" i="32"/>
  <c r="N8" i="32"/>
  <c r="J8" i="32"/>
  <c r="H8" i="32"/>
  <c r="F8" i="32"/>
  <c r="D8" i="32"/>
  <c r="K6" i="30"/>
  <c r="I6" i="30"/>
  <c r="B4" i="30"/>
  <c r="K6" i="29"/>
  <c r="I6" i="29"/>
  <c r="B3" i="29"/>
  <c r="B4" i="28"/>
  <c r="M95" i="27"/>
  <c r="K7" i="27"/>
  <c r="I7" i="27" s="1"/>
  <c r="B252" i="26"/>
  <c r="B226" i="26"/>
  <c r="M205" i="26"/>
  <c r="B204" i="26"/>
  <c r="K183" i="26"/>
  <c r="B182" i="26"/>
  <c r="B160" i="26"/>
  <c r="B138" i="26"/>
  <c r="B116" i="26"/>
  <c r="K7" i="26"/>
  <c r="I7" i="26" s="1"/>
  <c r="G7" i="26"/>
  <c r="W6" i="23"/>
  <c r="U6" i="23"/>
  <c r="B3" i="23"/>
  <c r="W7" i="22"/>
  <c r="L7" i="22"/>
  <c r="K7" i="22"/>
  <c r="B4" i="22"/>
  <c r="R8" i="21"/>
  <c r="B5" i="21"/>
  <c r="V7" i="19"/>
  <c r="P7" i="19"/>
  <c r="N7" i="19"/>
  <c r="M7" i="19"/>
  <c r="J7" i="19"/>
  <c r="B4" i="19"/>
  <c r="Y6" i="18"/>
  <c r="R6" i="18"/>
  <c r="Q6" i="18"/>
  <c r="B3" i="18"/>
  <c r="W7" i="17"/>
  <c r="V7" i="17"/>
  <c r="U7" i="17"/>
  <c r="B4" i="17"/>
  <c r="W7" i="16"/>
  <c r="J7" i="16"/>
  <c r="B4" i="16"/>
  <c r="Y7" i="15"/>
  <c r="L7" i="15"/>
  <c r="I7" i="15"/>
  <c r="B4" i="15"/>
  <c r="J9" i="14"/>
  <c r="B6" i="14"/>
  <c r="K6" i="13"/>
  <c r="J6" i="13"/>
  <c r="I6" i="13"/>
  <c r="B3" i="13"/>
  <c r="U5" i="12"/>
  <c r="T5" i="12"/>
  <c r="S5" i="12"/>
  <c r="I5" i="12"/>
  <c r="L96" i="10"/>
  <c r="N96" i="10"/>
  <c r="K95" i="10"/>
  <c r="I95" i="10" s="1"/>
  <c r="N74" i="10"/>
  <c r="K29" i="10"/>
  <c r="N8" i="10"/>
  <c r="K7" i="10"/>
  <c r="L8" i="10" s="1"/>
  <c r="B270" i="8"/>
  <c r="B248" i="8"/>
  <c r="B226" i="8"/>
  <c r="B204" i="8"/>
  <c r="B182" i="8"/>
  <c r="B160" i="8"/>
  <c r="B138" i="8"/>
  <c r="B116" i="8"/>
  <c r="K6" i="6"/>
  <c r="J6" i="6"/>
  <c r="I6" i="6"/>
  <c r="B3" i="6"/>
  <c r="W6" i="5"/>
  <c r="I6" i="5"/>
  <c r="B3" i="5"/>
  <c r="L79" i="3"/>
  <c r="K79" i="3"/>
  <c r="J79" i="3"/>
  <c r="L56" i="2"/>
  <c r="K56" i="2"/>
  <c r="J56" i="2"/>
  <c r="L6" i="2"/>
  <c r="K6" i="2"/>
  <c r="B41" i="1"/>
  <c r="B40" i="1"/>
  <c r="B39" i="1"/>
  <c r="F15" i="45"/>
  <c r="F14" i="46"/>
  <c r="E11" i="41"/>
  <c r="F12" i="46"/>
  <c r="F10" i="46"/>
  <c r="F12" i="44"/>
  <c r="F11" i="43"/>
  <c r="C11" i="41"/>
  <c r="F8" i="46"/>
  <c r="F12" i="42"/>
  <c r="F11" i="42"/>
  <c r="F10" i="42"/>
  <c r="F9" i="42"/>
  <c r="F8" i="42"/>
  <c r="F7" i="42"/>
  <c r="F6" i="42"/>
  <c r="D11" i="41"/>
  <c r="E146" i="45"/>
  <c r="F10" i="43"/>
  <c r="C129" i="41"/>
  <c r="I18" i="39"/>
  <c r="H85" i="35"/>
  <c r="F83" i="35"/>
  <c r="H79" i="35"/>
  <c r="F77" i="35"/>
  <c r="H63" i="35"/>
  <c r="F61" i="35"/>
  <c r="H57" i="35"/>
  <c r="F55" i="35"/>
  <c r="H41" i="35"/>
  <c r="F39" i="35"/>
  <c r="F104" i="35"/>
  <c r="F102" i="35"/>
  <c r="F100" i="35"/>
  <c r="H86" i="35"/>
  <c r="F84" i="35"/>
  <c r="H80" i="35"/>
  <c r="F78" i="35"/>
  <c r="H64" i="35"/>
  <c r="F62" i="35"/>
  <c r="H58" i="35"/>
  <c r="F56" i="35"/>
  <c r="H18" i="37"/>
  <c r="H105" i="35"/>
  <c r="H103" i="35"/>
  <c r="F85" i="35"/>
  <c r="H81" i="35"/>
  <c r="F105" i="35"/>
  <c r="N14" i="37"/>
  <c r="H9" i="37"/>
  <c r="V14" i="37"/>
  <c r="H62" i="35"/>
  <c r="H53" i="35"/>
  <c r="H42" i="35"/>
  <c r="F40" i="35"/>
  <c r="F38" i="35"/>
  <c r="F34" i="35"/>
  <c r="H18" i="35"/>
  <c r="H15" i="35"/>
  <c r="H12" i="35"/>
  <c r="H9" i="35"/>
  <c r="L86" i="33"/>
  <c r="L83" i="33"/>
  <c r="L80" i="33"/>
  <c r="L77" i="33"/>
  <c r="L43" i="33"/>
  <c r="L40" i="33"/>
  <c r="L37" i="33"/>
  <c r="L35" i="33"/>
  <c r="F35" i="33"/>
  <c r="L34" i="33"/>
  <c r="F34" i="33"/>
  <c r="L33" i="33"/>
  <c r="F33" i="33"/>
  <c r="L32" i="33"/>
  <c r="F32" i="33"/>
  <c r="L31" i="33"/>
  <c r="F31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L10" i="33"/>
  <c r="N17" i="37"/>
  <c r="H15" i="37"/>
  <c r="AB13" i="37"/>
  <c r="F82" i="35"/>
  <c r="F76" i="35"/>
  <c r="F57" i="35"/>
  <c r="F54" i="35"/>
  <c r="F41" i="35"/>
  <c r="H37" i="35"/>
  <c r="F33" i="35"/>
  <c r="H21" i="35"/>
  <c r="L64" i="33"/>
  <c r="L61" i="33"/>
  <c r="L58" i="33"/>
  <c r="L55" i="33"/>
  <c r="L21" i="33"/>
  <c r="F21" i="33"/>
  <c r="L20" i="33"/>
  <c r="F20" i="33"/>
  <c r="L19" i="33"/>
  <c r="F19" i="33"/>
  <c r="L18" i="33"/>
  <c r="L285" i="32"/>
  <c r="F285" i="32"/>
  <c r="L284" i="32"/>
  <c r="F284" i="32"/>
  <c r="L283" i="32"/>
  <c r="F283" i="32"/>
  <c r="L282" i="32"/>
  <c r="F282" i="32"/>
  <c r="L281" i="32"/>
  <c r="F281" i="32"/>
  <c r="L280" i="32"/>
  <c r="H106" i="35"/>
  <c r="H102" i="35"/>
  <c r="F79" i="35"/>
  <c r="F60" i="35"/>
  <c r="H36" i="35"/>
  <c r="F32" i="35"/>
  <c r="H17" i="35"/>
  <c r="N15" i="35"/>
  <c r="H14" i="35"/>
  <c r="J13" i="35"/>
  <c r="N12" i="35"/>
  <c r="H11" i="35"/>
  <c r="J10" i="35"/>
  <c r="N9" i="35"/>
  <c r="F87" i="33"/>
  <c r="L85" i="33"/>
  <c r="F84" i="33"/>
  <c r="L82" i="33"/>
  <c r="F81" i="33"/>
  <c r="L79" i="33"/>
  <c r="F78" i="33"/>
  <c r="L76" i="33"/>
  <c r="F75" i="33"/>
  <c r="H43" i="33"/>
  <c r="L42" i="33"/>
  <c r="F41" i="33"/>
  <c r="F98" i="35"/>
  <c r="H84" i="35"/>
  <c r="F63" i="35"/>
  <c r="H35" i="35"/>
  <c r="H31" i="35"/>
  <c r="N21" i="35"/>
  <c r="H20" i="35"/>
  <c r="N18" i="35"/>
  <c r="F65" i="33"/>
  <c r="L63" i="33"/>
  <c r="F62" i="33"/>
  <c r="L60" i="33"/>
  <c r="F59" i="33"/>
  <c r="L57" i="33"/>
  <c r="F56" i="33"/>
  <c r="L54" i="33"/>
  <c r="F53" i="33"/>
  <c r="J21" i="33"/>
  <c r="J20" i="33"/>
  <c r="J19" i="33"/>
  <c r="AB12" i="37"/>
  <c r="H17" i="37"/>
  <c r="H56" i="35"/>
  <c r="H34" i="35"/>
  <c r="H16" i="35"/>
  <c r="H13" i="35"/>
  <c r="H10" i="35"/>
  <c r="H108" i="35"/>
  <c r="H18" i="33"/>
  <c r="N17" i="33"/>
  <c r="H17" i="33"/>
  <c r="N16" i="33"/>
  <c r="H16" i="33"/>
  <c r="N15" i="33"/>
  <c r="H15" i="33"/>
  <c r="N14" i="33"/>
  <c r="H14" i="33"/>
  <c r="N13" i="33"/>
  <c r="H13" i="33"/>
  <c r="N12" i="33"/>
  <c r="H12" i="33"/>
  <c r="N11" i="33"/>
  <c r="H11" i="33"/>
  <c r="N10" i="33"/>
  <c r="H10" i="33"/>
  <c r="N9" i="33"/>
  <c r="H9" i="33"/>
  <c r="L57" i="35"/>
  <c r="J37" i="35"/>
  <c r="J21" i="35"/>
  <c r="N108" i="35"/>
  <c r="H101" i="33"/>
  <c r="H40" i="33"/>
  <c r="F38" i="33"/>
  <c r="J15" i="33"/>
  <c r="J12" i="33"/>
  <c r="N284" i="32"/>
  <c r="H283" i="32"/>
  <c r="N281" i="32"/>
  <c r="H280" i="32"/>
  <c r="F279" i="32"/>
  <c r="H277" i="32"/>
  <c r="F276" i="32"/>
  <c r="H274" i="32"/>
  <c r="F273" i="32"/>
  <c r="J219" i="32"/>
  <c r="N218" i="32"/>
  <c r="L217" i="32"/>
  <c r="J216" i="32"/>
  <c r="N215" i="32"/>
  <c r="L214" i="32"/>
  <c r="J213" i="32"/>
  <c r="N212" i="32"/>
  <c r="L211" i="32"/>
  <c r="J210" i="32"/>
  <c r="N209" i="32"/>
  <c r="L208" i="32"/>
  <c r="J207" i="32"/>
  <c r="J109" i="32"/>
  <c r="J108" i="32"/>
  <c r="J107" i="32"/>
  <c r="J106" i="32"/>
  <c r="J105" i="32"/>
  <c r="J104" i="32"/>
  <c r="J103" i="32"/>
  <c r="J102" i="32"/>
  <c r="J101" i="32"/>
  <c r="J100" i="32"/>
  <c r="J99" i="32"/>
  <c r="J98" i="32"/>
  <c r="J97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H21" i="32"/>
  <c r="N20" i="32"/>
  <c r="H20" i="32"/>
  <c r="N19" i="32"/>
  <c r="H19" i="32"/>
  <c r="N18" i="32"/>
  <c r="H104" i="35"/>
  <c r="J42" i="35"/>
  <c r="N31" i="35"/>
  <c r="N20" i="35"/>
  <c r="L101" i="35"/>
  <c r="J109" i="33"/>
  <c r="J100" i="33"/>
  <c r="L65" i="33"/>
  <c r="F61" i="33"/>
  <c r="L56" i="33"/>
  <c r="H109" i="33"/>
  <c r="H21" i="33"/>
  <c r="N19" i="33"/>
  <c r="L9" i="33"/>
  <c r="J285" i="32"/>
  <c r="J282" i="32"/>
  <c r="L279" i="32"/>
  <c r="J278" i="32"/>
  <c r="N277" i="32"/>
  <c r="L276" i="32"/>
  <c r="J275" i="32"/>
  <c r="N274" i="32"/>
  <c r="L273" i="32"/>
  <c r="J241" i="32"/>
  <c r="H240" i="32"/>
  <c r="L239" i="32"/>
  <c r="J238" i="32"/>
  <c r="H237" i="32"/>
  <c r="L236" i="32"/>
  <c r="J235" i="32"/>
  <c r="H234" i="32"/>
  <c r="L233" i="32"/>
  <c r="J232" i="32"/>
  <c r="H231" i="32"/>
  <c r="L230" i="32"/>
  <c r="J229" i="32"/>
  <c r="H219" i="32"/>
  <c r="F218" i="32"/>
  <c r="H216" i="32"/>
  <c r="F215" i="32"/>
  <c r="H213" i="32"/>
  <c r="F212" i="32"/>
  <c r="H210" i="32"/>
  <c r="F209" i="32"/>
  <c r="H207" i="32"/>
  <c r="L43" i="32"/>
  <c r="F43" i="32"/>
  <c r="L42" i="32"/>
  <c r="F42" i="32"/>
  <c r="L41" i="32"/>
  <c r="F41" i="32"/>
  <c r="L40" i="32"/>
  <c r="F40" i="32"/>
  <c r="L39" i="32"/>
  <c r="F39" i="32"/>
  <c r="L38" i="32"/>
  <c r="F38" i="32"/>
  <c r="L37" i="32"/>
  <c r="F37" i="32"/>
  <c r="L36" i="32"/>
  <c r="F36" i="32"/>
  <c r="L35" i="32"/>
  <c r="F35" i="32"/>
  <c r="L34" i="32"/>
  <c r="F34" i="32"/>
  <c r="L33" i="32"/>
  <c r="F33" i="32"/>
  <c r="L32" i="32"/>
  <c r="F32" i="32"/>
  <c r="L31" i="32"/>
  <c r="F31" i="32"/>
  <c r="F18" i="32"/>
  <c r="L17" i="32"/>
  <c r="F17" i="32"/>
  <c r="L16" i="32"/>
  <c r="F16" i="32"/>
  <c r="L15" i="32"/>
  <c r="F15" i="32"/>
  <c r="L14" i="32"/>
  <c r="N15" i="37"/>
  <c r="H78" i="35"/>
  <c r="J54" i="35"/>
  <c r="N35" i="35"/>
  <c r="J80" i="35"/>
  <c r="H104" i="33"/>
  <c r="L39" i="33"/>
  <c r="H37" i="33"/>
  <c r="F86" i="33"/>
  <c r="J16" i="33"/>
  <c r="J13" i="33"/>
  <c r="J10" i="33"/>
  <c r="J9" i="33"/>
  <c r="H285" i="32"/>
  <c r="N283" i="32"/>
  <c r="H282" i="32"/>
  <c r="N280" i="32"/>
  <c r="F280" i="32"/>
  <c r="H278" i="32"/>
  <c r="F277" i="32"/>
  <c r="H275" i="32"/>
  <c r="F274" i="32"/>
  <c r="L218" i="32"/>
  <c r="J217" i="32"/>
  <c r="N216" i="32"/>
  <c r="L215" i="32"/>
  <c r="J214" i="32"/>
  <c r="N213" i="32"/>
  <c r="L212" i="32"/>
  <c r="J211" i="32"/>
  <c r="N210" i="32"/>
  <c r="L209" i="32"/>
  <c r="J208" i="32"/>
  <c r="N207" i="32"/>
  <c r="H109" i="32"/>
  <c r="N108" i="32"/>
  <c r="H108" i="32"/>
  <c r="N107" i="32"/>
  <c r="H107" i="32"/>
  <c r="N106" i="32"/>
  <c r="H106" i="32"/>
  <c r="N105" i="32"/>
  <c r="H105" i="32"/>
  <c r="N104" i="32"/>
  <c r="H104" i="32"/>
  <c r="N103" i="32"/>
  <c r="H103" i="32"/>
  <c r="N102" i="32"/>
  <c r="H102" i="32"/>
  <c r="N101" i="32"/>
  <c r="H101" i="32"/>
  <c r="N100" i="32"/>
  <c r="H100" i="32"/>
  <c r="N99" i="32"/>
  <c r="H99" i="32"/>
  <c r="N98" i="32"/>
  <c r="H98" i="32"/>
  <c r="N97" i="32"/>
  <c r="H97" i="32"/>
  <c r="L21" i="32"/>
  <c r="F21" i="32"/>
  <c r="L20" i="32"/>
  <c r="F20" i="32"/>
  <c r="L19" i="32"/>
  <c r="F19" i="32"/>
  <c r="L18" i="32"/>
  <c r="N8" i="37"/>
  <c r="C109" i="35"/>
  <c r="L76" i="35"/>
  <c r="H40" i="35"/>
  <c r="F35" i="35"/>
  <c r="N43" i="35"/>
  <c r="H19" i="35"/>
  <c r="J103" i="33"/>
  <c r="F64" i="33"/>
  <c r="L59" i="33"/>
  <c r="F55" i="33"/>
  <c r="N20" i="33"/>
  <c r="H19" i="33"/>
  <c r="J284" i="32"/>
  <c r="J281" i="32"/>
  <c r="J279" i="32"/>
  <c r="N278" i="32"/>
  <c r="L277" i="32"/>
  <c r="J276" i="32"/>
  <c r="N275" i="32"/>
  <c r="L274" i="32"/>
  <c r="J273" i="32"/>
  <c r="H241" i="32"/>
  <c r="L240" i="32"/>
  <c r="J239" i="32"/>
  <c r="H238" i="32"/>
  <c r="L237" i="32"/>
  <c r="J236" i="32"/>
  <c r="H235" i="32"/>
  <c r="L234" i="32"/>
  <c r="J233" i="32"/>
  <c r="H232" i="32"/>
  <c r="L231" i="32"/>
  <c r="J230" i="32"/>
  <c r="H229" i="32"/>
  <c r="F219" i="32"/>
  <c r="H217" i="32"/>
  <c r="F216" i="32"/>
  <c r="H214" i="32"/>
  <c r="F213" i="32"/>
  <c r="H211" i="32"/>
  <c r="F210" i="32"/>
  <c r="H208" i="32"/>
  <c r="F207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17" i="32"/>
  <c r="J16" i="32"/>
  <c r="V13" i="37"/>
  <c r="C87" i="35"/>
  <c r="H107" i="33"/>
  <c r="H98" i="33"/>
  <c r="L36" i="33"/>
  <c r="J17" i="33"/>
  <c r="J14" i="33"/>
  <c r="J11" i="33"/>
  <c r="F10" i="33"/>
  <c r="F9" i="33"/>
  <c r="H284" i="32"/>
  <c r="N282" i="32"/>
  <c r="H281" i="32"/>
  <c r="H279" i="32"/>
  <c r="F278" i="32"/>
  <c r="H276" i="32"/>
  <c r="F275" i="32"/>
  <c r="H273" i="32"/>
  <c r="L219" i="32"/>
  <c r="J218" i="32"/>
  <c r="N217" i="32"/>
  <c r="L216" i="32"/>
  <c r="J215" i="32"/>
  <c r="N214" i="32"/>
  <c r="L213" i="32"/>
  <c r="J212" i="32"/>
  <c r="N211" i="32"/>
  <c r="L210" i="32"/>
  <c r="J209" i="32"/>
  <c r="N208" i="32"/>
  <c r="L207" i="32"/>
  <c r="L175" i="32"/>
  <c r="F175" i="32"/>
  <c r="L174" i="32"/>
  <c r="F174" i="32"/>
  <c r="L173" i="32"/>
  <c r="F173" i="32"/>
  <c r="L172" i="32"/>
  <c r="F172" i="32"/>
  <c r="L171" i="32"/>
  <c r="F171" i="32"/>
  <c r="L170" i="32"/>
  <c r="F170" i="32"/>
  <c r="L169" i="32"/>
  <c r="F169" i="32"/>
  <c r="L168" i="32"/>
  <c r="F168" i="32"/>
  <c r="L167" i="32"/>
  <c r="F167" i="32"/>
  <c r="L166" i="32"/>
  <c r="F166" i="32"/>
  <c r="L165" i="32"/>
  <c r="F165" i="32"/>
  <c r="L164" i="32"/>
  <c r="F164" i="32"/>
  <c r="L163" i="32"/>
  <c r="F163" i="32"/>
  <c r="H153" i="32"/>
  <c r="N152" i="32"/>
  <c r="H152" i="32"/>
  <c r="N151" i="32"/>
  <c r="H151" i="32"/>
  <c r="N150" i="32"/>
  <c r="H150" i="32"/>
  <c r="N149" i="32"/>
  <c r="H149" i="32"/>
  <c r="N148" i="32"/>
  <c r="J277" i="32"/>
  <c r="N273" i="32"/>
  <c r="L259" i="32"/>
  <c r="L241" i="32"/>
  <c r="J234" i="32"/>
  <c r="H209" i="32"/>
  <c r="J175" i="32"/>
  <c r="J21" i="32"/>
  <c r="H17" i="32"/>
  <c r="H16" i="32"/>
  <c r="J15" i="32"/>
  <c r="N14" i="32"/>
  <c r="J13" i="32"/>
  <c r="H12" i="32"/>
  <c r="L11" i="32"/>
  <c r="J10" i="32"/>
  <c r="H9" i="32"/>
  <c r="H59" i="35"/>
  <c r="J106" i="33"/>
  <c r="H36" i="33"/>
  <c r="J60" i="33"/>
  <c r="H20" i="33"/>
  <c r="J280" i="32"/>
  <c r="N276" i="32"/>
  <c r="L262" i="32"/>
  <c r="N251" i="32"/>
  <c r="J237" i="32"/>
  <c r="H230" i="32"/>
  <c r="H212" i="32"/>
  <c r="H148" i="32"/>
  <c r="N146" i="32"/>
  <c r="H145" i="32"/>
  <c r="N143" i="32"/>
  <c r="H142" i="32"/>
  <c r="L109" i="32"/>
  <c r="F108" i="32"/>
  <c r="L106" i="32"/>
  <c r="F105" i="32"/>
  <c r="L103" i="32"/>
  <c r="F102" i="32"/>
  <c r="L100" i="32"/>
  <c r="F99" i="32"/>
  <c r="L97" i="32"/>
  <c r="L86" i="32"/>
  <c r="F85" i="32"/>
  <c r="L83" i="32"/>
  <c r="F82" i="32"/>
  <c r="L80" i="32"/>
  <c r="F79" i="32"/>
  <c r="L77" i="32"/>
  <c r="F76" i="32"/>
  <c r="N64" i="32"/>
  <c r="H63" i="32"/>
  <c r="N61" i="32"/>
  <c r="H60" i="32"/>
  <c r="N58" i="32"/>
  <c r="H57" i="32"/>
  <c r="N55" i="32"/>
  <c r="H54" i="32"/>
  <c r="H43" i="32"/>
  <c r="N41" i="32"/>
  <c r="H40" i="32"/>
  <c r="N38" i="32"/>
  <c r="H37" i="32"/>
  <c r="N35" i="32"/>
  <c r="H34" i="32"/>
  <c r="N32" i="32"/>
  <c r="H31" i="32"/>
  <c r="H18" i="32"/>
  <c r="N12" i="32"/>
  <c r="F12" i="32"/>
  <c r="N9" i="32"/>
  <c r="F9" i="32"/>
  <c r="L62" i="33"/>
  <c r="N18" i="33"/>
  <c r="N279" i="32"/>
  <c r="N254" i="32"/>
  <c r="J240" i="32"/>
  <c r="H233" i="32"/>
  <c r="L229" i="32"/>
  <c r="H215" i="32"/>
  <c r="F208" i="32"/>
  <c r="J19" i="32"/>
  <c r="H15" i="32"/>
  <c r="J14" i="32"/>
  <c r="H13" i="32"/>
  <c r="L12" i="32"/>
  <c r="J11" i="32"/>
  <c r="H10" i="32"/>
  <c r="L9" i="32"/>
  <c r="J97" i="33"/>
  <c r="F58" i="33"/>
  <c r="J283" i="32"/>
  <c r="L275" i="32"/>
  <c r="N257" i="32"/>
  <c r="H236" i="32"/>
  <c r="L232" i="32"/>
  <c r="H218" i="32"/>
  <c r="F211" i="32"/>
  <c r="N147" i="32"/>
  <c r="H146" i="32"/>
  <c r="N144" i="32"/>
  <c r="H143" i="32"/>
  <c r="N141" i="32"/>
  <c r="L153" i="32"/>
  <c r="F109" i="32"/>
  <c r="L107" i="32"/>
  <c r="F106" i="32"/>
  <c r="L104" i="32"/>
  <c r="F103" i="32"/>
  <c r="L101" i="32"/>
  <c r="F100" i="32"/>
  <c r="L98" i="32"/>
  <c r="F97" i="32"/>
  <c r="F86" i="32"/>
  <c r="F83" i="32"/>
  <c r="F80" i="32"/>
  <c r="F77" i="32"/>
  <c r="H64" i="32"/>
  <c r="N62" i="32"/>
  <c r="H61" i="32"/>
  <c r="N59" i="32"/>
  <c r="H58" i="32"/>
  <c r="N56" i="32"/>
  <c r="H55" i="32"/>
  <c r="N53" i="32"/>
  <c r="N86" i="32"/>
  <c r="N42" i="32"/>
  <c r="H41" i="32"/>
  <c r="N39" i="32"/>
  <c r="H38" i="32"/>
  <c r="N36" i="32"/>
  <c r="H35" i="32"/>
  <c r="N33" i="32"/>
  <c r="H32" i="32"/>
  <c r="N17" i="32"/>
  <c r="N16" i="32"/>
  <c r="N13" i="32"/>
  <c r="F13" i="32"/>
  <c r="N10" i="32"/>
  <c r="F10" i="32"/>
  <c r="J86" i="35"/>
  <c r="L53" i="33"/>
  <c r="L278" i="32"/>
  <c r="N260" i="32"/>
  <c r="L253" i="32"/>
  <c r="J263" i="32"/>
  <c r="H239" i="32"/>
  <c r="L235" i="32"/>
  <c r="F214" i="32"/>
  <c r="J20" i="32"/>
  <c r="N15" i="32"/>
  <c r="H14" i="32"/>
  <c r="L13" i="32"/>
  <c r="J12" i="32"/>
  <c r="H11" i="32"/>
  <c r="L10" i="32"/>
  <c r="J9" i="32"/>
  <c r="F195" i="32"/>
  <c r="N142" i="32"/>
  <c r="F104" i="32"/>
  <c r="L79" i="32"/>
  <c r="N63" i="32"/>
  <c r="N54" i="32"/>
  <c r="H39" i="32"/>
  <c r="N11" i="32"/>
  <c r="J33" i="35"/>
  <c r="F217" i="32"/>
  <c r="J191" i="32"/>
  <c r="H141" i="32"/>
  <c r="L102" i="32"/>
  <c r="F87" i="32"/>
  <c r="F78" i="32"/>
  <c r="H62" i="32"/>
  <c r="H53" i="32"/>
  <c r="N37" i="32"/>
  <c r="F11" i="32"/>
  <c r="G34" i="30"/>
  <c r="G48" i="29"/>
  <c r="L238" i="32"/>
  <c r="F101" i="32"/>
  <c r="L85" i="32"/>
  <c r="L76" i="32"/>
  <c r="N60" i="32"/>
  <c r="H36" i="32"/>
  <c r="F14" i="32"/>
  <c r="D48" i="30"/>
  <c r="G20" i="30"/>
  <c r="F48" i="29"/>
  <c r="L256" i="32"/>
  <c r="H147" i="32"/>
  <c r="L108" i="32"/>
  <c r="L99" i="32"/>
  <c r="F84" i="32"/>
  <c r="F75" i="32"/>
  <c r="H59" i="32"/>
  <c r="N34" i="32"/>
  <c r="J274" i="32"/>
  <c r="J231" i="32"/>
  <c r="H193" i="32"/>
  <c r="N145" i="32"/>
  <c r="F107" i="32"/>
  <c r="F98" i="32"/>
  <c r="L82" i="32"/>
  <c r="N57" i="32"/>
  <c r="H42" i="32"/>
  <c r="H33" i="32"/>
  <c r="F20" i="29"/>
  <c r="F20" i="28"/>
  <c r="F87" i="27"/>
  <c r="H144" i="32"/>
  <c r="H65" i="32"/>
  <c r="F65" i="27"/>
  <c r="F64" i="27"/>
  <c r="F63" i="27"/>
  <c r="F62" i="27"/>
  <c r="F61" i="27"/>
  <c r="F60" i="27"/>
  <c r="F59" i="27"/>
  <c r="F58" i="27"/>
  <c r="F57" i="27"/>
  <c r="F56" i="27"/>
  <c r="F55" i="27"/>
  <c r="F54" i="27"/>
  <c r="F53" i="27"/>
  <c r="L105" i="32"/>
  <c r="H56" i="32"/>
  <c r="F118" i="29"/>
  <c r="F62" i="29"/>
  <c r="F34" i="29"/>
  <c r="C160" i="28"/>
  <c r="D34" i="29"/>
  <c r="J65" i="27"/>
  <c r="J64" i="27"/>
  <c r="J63" i="27"/>
  <c r="J62" i="27"/>
  <c r="J61" i="27"/>
  <c r="J60" i="27"/>
  <c r="J59" i="27"/>
  <c r="J58" i="27"/>
  <c r="J57" i="27"/>
  <c r="J56" i="27"/>
  <c r="J55" i="27"/>
  <c r="J54" i="27"/>
  <c r="J53" i="27"/>
  <c r="N40" i="32"/>
  <c r="D20" i="30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J43" i="27"/>
  <c r="J42" i="27"/>
  <c r="J41" i="27"/>
  <c r="E132" i="28"/>
  <c r="E104" i="28"/>
  <c r="E76" i="28"/>
  <c r="E48" i="28"/>
  <c r="F40" i="27"/>
  <c r="F37" i="27"/>
  <c r="J21" i="27"/>
  <c r="J20" i="27"/>
  <c r="J19" i="27"/>
  <c r="J186" i="26"/>
  <c r="J185" i="26"/>
  <c r="L173" i="26"/>
  <c r="L172" i="26"/>
  <c r="L171" i="26"/>
  <c r="L170" i="26"/>
  <c r="L169" i="26"/>
  <c r="L168" i="26"/>
  <c r="L167" i="26"/>
  <c r="L166" i="26"/>
  <c r="L165" i="26"/>
  <c r="L164" i="26"/>
  <c r="L163" i="26"/>
  <c r="J131" i="26"/>
  <c r="J130" i="26"/>
  <c r="J129" i="26"/>
  <c r="J128" i="26"/>
  <c r="J127" i="26"/>
  <c r="J126" i="26"/>
  <c r="J125" i="26"/>
  <c r="J124" i="26"/>
  <c r="J123" i="26"/>
  <c r="F81" i="32"/>
  <c r="J87" i="27"/>
  <c r="F86" i="27"/>
  <c r="F85" i="27"/>
  <c r="F84" i="27"/>
  <c r="F83" i="27"/>
  <c r="F82" i="27"/>
  <c r="F81" i="27"/>
  <c r="F80" i="27"/>
  <c r="F79" i="27"/>
  <c r="F78" i="27"/>
  <c r="F77" i="27"/>
  <c r="F76" i="27"/>
  <c r="F75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39" i="27"/>
  <c r="J38" i="27"/>
  <c r="H36" i="27"/>
  <c r="H35" i="27"/>
  <c r="H34" i="27"/>
  <c r="H33" i="27"/>
  <c r="H32" i="27"/>
  <c r="H31" i="27"/>
  <c r="H18" i="27"/>
  <c r="N17" i="27"/>
  <c r="H17" i="27"/>
  <c r="N16" i="27"/>
  <c r="H16" i="27"/>
  <c r="N15" i="27"/>
  <c r="H15" i="27"/>
  <c r="N14" i="27"/>
  <c r="H14" i="27"/>
  <c r="N13" i="27"/>
  <c r="H13" i="27"/>
  <c r="N12" i="27"/>
  <c r="H12" i="27"/>
  <c r="N11" i="27"/>
  <c r="H11" i="27"/>
  <c r="N10" i="27"/>
  <c r="H10" i="27"/>
  <c r="N9" i="27"/>
  <c r="H9" i="27"/>
  <c r="H43" i="26"/>
  <c r="N42" i="26"/>
  <c r="H42" i="26"/>
  <c r="N41" i="26"/>
  <c r="H41" i="26"/>
  <c r="N40" i="26"/>
  <c r="F39" i="27"/>
  <c r="H21" i="27"/>
  <c r="N20" i="27"/>
  <c r="H20" i="27"/>
  <c r="N19" i="27"/>
  <c r="H19" i="27"/>
  <c r="N18" i="27"/>
  <c r="N258" i="26"/>
  <c r="H258" i="26"/>
  <c r="N257" i="26"/>
  <c r="H257" i="26"/>
  <c r="N256" i="26"/>
  <c r="H256" i="26"/>
  <c r="N255" i="26"/>
  <c r="H255" i="26"/>
  <c r="J241" i="26"/>
  <c r="J240" i="26"/>
  <c r="J239" i="26"/>
  <c r="J238" i="26"/>
  <c r="J237" i="26"/>
  <c r="J236" i="26"/>
  <c r="J235" i="26"/>
  <c r="J234" i="26"/>
  <c r="J233" i="26"/>
  <c r="J232" i="26"/>
  <c r="J231" i="26"/>
  <c r="J230" i="26"/>
  <c r="J229" i="26"/>
  <c r="H197" i="26"/>
  <c r="N196" i="26"/>
  <c r="H196" i="26"/>
  <c r="N195" i="26"/>
  <c r="H195" i="26"/>
  <c r="N194" i="26"/>
  <c r="H194" i="26"/>
  <c r="N193" i="26"/>
  <c r="H193" i="26"/>
  <c r="N192" i="26"/>
  <c r="H192" i="26"/>
  <c r="N191" i="26"/>
  <c r="H191" i="26"/>
  <c r="N190" i="26"/>
  <c r="H190" i="26"/>
  <c r="N189" i="26"/>
  <c r="H189" i="26"/>
  <c r="F146" i="29"/>
  <c r="E118" i="28"/>
  <c r="E90" i="28"/>
  <c r="E62" i="28"/>
  <c r="E34" i="28"/>
  <c r="H43" i="27"/>
  <c r="H42" i="27"/>
  <c r="H41" i="27"/>
  <c r="J40" i="27"/>
  <c r="H38" i="27"/>
  <c r="J37" i="27"/>
  <c r="F36" i="27"/>
  <c r="F35" i="27"/>
  <c r="F34" i="27"/>
  <c r="F33" i="27"/>
  <c r="F32" i="27"/>
  <c r="F31" i="27"/>
  <c r="F18" i="27"/>
  <c r="L17" i="27"/>
  <c r="F17" i="27"/>
  <c r="L16" i="27"/>
  <c r="F16" i="27"/>
  <c r="L15" i="27"/>
  <c r="F15" i="27"/>
  <c r="L14" i="27"/>
  <c r="F14" i="27"/>
  <c r="L13" i="27"/>
  <c r="F13" i="27"/>
  <c r="L12" i="27"/>
  <c r="F12" i="27"/>
  <c r="L11" i="27"/>
  <c r="F11" i="27"/>
  <c r="L10" i="27"/>
  <c r="F10" i="27"/>
  <c r="L9" i="27"/>
  <c r="F9" i="27"/>
  <c r="L43" i="26"/>
  <c r="L42" i="26"/>
  <c r="L41" i="26"/>
  <c r="L40" i="26"/>
  <c r="L39" i="26"/>
  <c r="N31" i="32"/>
  <c r="F90" i="29"/>
  <c r="F146" i="28"/>
  <c r="F43" i="27"/>
  <c r="F42" i="27"/>
  <c r="F41" i="27"/>
  <c r="F38" i="27"/>
  <c r="L21" i="27"/>
  <c r="F21" i="27"/>
  <c r="L20" i="27"/>
  <c r="F20" i="27"/>
  <c r="L19" i="27"/>
  <c r="F19" i="27"/>
  <c r="L18" i="27"/>
  <c r="L128" i="26"/>
  <c r="L127" i="26"/>
  <c r="L126" i="26"/>
  <c r="L125" i="26"/>
  <c r="L124" i="26"/>
  <c r="L123" i="26"/>
  <c r="L122" i="26"/>
  <c r="L121" i="26"/>
  <c r="L120" i="26"/>
  <c r="L119" i="26"/>
  <c r="H109" i="26"/>
  <c r="N108" i="26"/>
  <c r="H108" i="26"/>
  <c r="N107" i="26"/>
  <c r="H107" i="26"/>
  <c r="N106" i="26"/>
  <c r="H106" i="26"/>
  <c r="G20" i="28"/>
  <c r="J82" i="27"/>
  <c r="J76" i="27"/>
  <c r="J39" i="27"/>
  <c r="J35" i="27"/>
  <c r="J32" i="27"/>
  <c r="N187" i="26"/>
  <c r="H186" i="26"/>
  <c r="J173" i="26"/>
  <c r="J170" i="26"/>
  <c r="J167" i="26"/>
  <c r="J164" i="26"/>
  <c r="L153" i="26"/>
  <c r="L150" i="26"/>
  <c r="L147" i="26"/>
  <c r="L144" i="26"/>
  <c r="L141" i="26"/>
  <c r="H130" i="26"/>
  <c r="N128" i="26"/>
  <c r="H127" i="26"/>
  <c r="N125" i="26"/>
  <c r="H124" i="26"/>
  <c r="N105" i="26"/>
  <c r="H104" i="26"/>
  <c r="L103" i="26"/>
  <c r="N102" i="26"/>
  <c r="H101" i="26"/>
  <c r="L100" i="26"/>
  <c r="N99" i="26"/>
  <c r="H98" i="26"/>
  <c r="L97" i="26"/>
  <c r="L21" i="26"/>
  <c r="L20" i="26"/>
  <c r="L19" i="26"/>
  <c r="L18" i="26"/>
  <c r="D66" i="24"/>
  <c r="D63" i="24"/>
  <c r="D60" i="24"/>
  <c r="D57" i="24"/>
  <c r="D54" i="24"/>
  <c r="D43" i="24"/>
  <c r="D40" i="24"/>
  <c r="D37" i="24"/>
  <c r="D34" i="24"/>
  <c r="D31" i="24"/>
  <c r="D20" i="24"/>
  <c r="D17" i="24"/>
  <c r="D14" i="24"/>
  <c r="D11" i="24"/>
  <c r="J81" i="27"/>
  <c r="J75" i="27"/>
  <c r="J15" i="27"/>
  <c r="J12" i="27"/>
  <c r="J9" i="27"/>
  <c r="J197" i="26"/>
  <c r="N122" i="26"/>
  <c r="N121" i="26"/>
  <c r="N120" i="26"/>
  <c r="N119" i="26"/>
  <c r="L109" i="26"/>
  <c r="L108" i="26"/>
  <c r="L107" i="26"/>
  <c r="L106" i="26"/>
  <c r="J103" i="26"/>
  <c r="J100" i="26"/>
  <c r="J97" i="26"/>
  <c r="J41" i="26"/>
  <c r="J39" i="26"/>
  <c r="J38" i="26"/>
  <c r="J37" i="26"/>
  <c r="J36" i="26"/>
  <c r="J35" i="26"/>
  <c r="J34" i="26"/>
  <c r="J33" i="26"/>
  <c r="J32" i="26"/>
  <c r="J31" i="26"/>
  <c r="J17" i="26"/>
  <c r="J16" i="26"/>
  <c r="J15" i="26"/>
  <c r="J14" i="26"/>
  <c r="J13" i="26"/>
  <c r="J12" i="26"/>
  <c r="J11" i="26"/>
  <c r="J10" i="26"/>
  <c r="J9" i="26"/>
  <c r="D112" i="24"/>
  <c r="D109" i="24"/>
  <c r="D106" i="24"/>
  <c r="D103" i="24"/>
  <c r="D100" i="24"/>
  <c r="D89" i="24"/>
  <c r="D86" i="24"/>
  <c r="D83" i="24"/>
  <c r="D80" i="24"/>
  <c r="D77" i="24"/>
  <c r="J86" i="27"/>
  <c r="J80" i="27"/>
  <c r="J34" i="27"/>
  <c r="J31" i="27"/>
  <c r="L241" i="26"/>
  <c r="N188" i="26"/>
  <c r="H187" i="26"/>
  <c r="N185" i="26"/>
  <c r="J174" i="26"/>
  <c r="J171" i="26"/>
  <c r="J168" i="26"/>
  <c r="J165" i="26"/>
  <c r="L151" i="26"/>
  <c r="L148" i="26"/>
  <c r="L145" i="26"/>
  <c r="L142" i="26"/>
  <c r="H131" i="26"/>
  <c r="N129" i="26"/>
  <c r="H128" i="26"/>
  <c r="N126" i="26"/>
  <c r="H125" i="26"/>
  <c r="N123" i="26"/>
  <c r="J109" i="26"/>
  <c r="J108" i="26"/>
  <c r="J107" i="26"/>
  <c r="J106" i="26"/>
  <c r="L105" i="26"/>
  <c r="N104" i="26"/>
  <c r="H103" i="26"/>
  <c r="L102" i="26"/>
  <c r="N101" i="26"/>
  <c r="H100" i="26"/>
  <c r="L99" i="26"/>
  <c r="N98" i="26"/>
  <c r="H97" i="26"/>
  <c r="J21" i="26"/>
  <c r="J20" i="26"/>
  <c r="J19" i="26"/>
  <c r="D65" i="24"/>
  <c r="D62" i="24"/>
  <c r="D59" i="24"/>
  <c r="D56" i="24"/>
  <c r="D42" i="24"/>
  <c r="D39" i="24"/>
  <c r="D36" i="24"/>
  <c r="D33" i="24"/>
  <c r="D19" i="24"/>
  <c r="D16" i="24"/>
  <c r="D13" i="24"/>
  <c r="J85" i="27"/>
  <c r="J79" i="27"/>
  <c r="H37" i="27"/>
  <c r="J17" i="27"/>
  <c r="J14" i="27"/>
  <c r="J11" i="27"/>
  <c r="L175" i="26"/>
  <c r="J122" i="26"/>
  <c r="J121" i="26"/>
  <c r="J120" i="26"/>
  <c r="J119" i="26"/>
  <c r="J105" i="26"/>
  <c r="J102" i="26"/>
  <c r="J99" i="26"/>
  <c r="J43" i="26"/>
  <c r="J40" i="26"/>
  <c r="H39" i="26"/>
  <c r="N38" i="26"/>
  <c r="H38" i="26"/>
  <c r="N37" i="26"/>
  <c r="H37" i="26"/>
  <c r="N36" i="26"/>
  <c r="H36" i="26"/>
  <c r="N35" i="26"/>
  <c r="H35" i="26"/>
  <c r="N34" i="26"/>
  <c r="H34" i="26"/>
  <c r="N33" i="26"/>
  <c r="H33" i="26"/>
  <c r="N32" i="26"/>
  <c r="H32" i="26"/>
  <c r="N31" i="26"/>
  <c r="H31" i="26"/>
  <c r="H18" i="26"/>
  <c r="N17" i="26"/>
  <c r="H17" i="26"/>
  <c r="N16" i="26"/>
  <c r="H16" i="26"/>
  <c r="N15" i="26"/>
  <c r="H15" i="26"/>
  <c r="N14" i="26"/>
  <c r="H14" i="26"/>
  <c r="N13" i="26"/>
  <c r="H13" i="26"/>
  <c r="N12" i="26"/>
  <c r="H12" i="26"/>
  <c r="N11" i="26"/>
  <c r="H11" i="26"/>
  <c r="N10" i="26"/>
  <c r="H10" i="26"/>
  <c r="N9" i="26"/>
  <c r="H9" i="26"/>
  <c r="D111" i="24"/>
  <c r="D108" i="24"/>
  <c r="D105" i="24"/>
  <c r="D102" i="24"/>
  <c r="D88" i="24"/>
  <c r="D85" i="24"/>
  <c r="D82" i="24"/>
  <c r="D79" i="24"/>
  <c r="D10" i="24"/>
  <c r="G20" i="23"/>
  <c r="J84" i="27"/>
  <c r="J78" i="27"/>
  <c r="J36" i="27"/>
  <c r="J33" i="27"/>
  <c r="J267" i="26"/>
  <c r="H188" i="26"/>
  <c r="N186" i="26"/>
  <c r="H185" i="26"/>
  <c r="J175" i="26"/>
  <c r="J172" i="26"/>
  <c r="J169" i="26"/>
  <c r="J166" i="26"/>
  <c r="J163" i="26"/>
  <c r="N130" i="26"/>
  <c r="H129" i="26"/>
  <c r="N127" i="26"/>
  <c r="H126" i="26"/>
  <c r="N124" i="26"/>
  <c r="H123" i="26"/>
  <c r="H122" i="26"/>
  <c r="H121" i="26"/>
  <c r="H120" i="26"/>
  <c r="H119" i="26"/>
  <c r="H105" i="26"/>
  <c r="L104" i="26"/>
  <c r="N103" i="26"/>
  <c r="H102" i="26"/>
  <c r="L101" i="26"/>
  <c r="N100" i="26"/>
  <c r="H99" i="26"/>
  <c r="L98" i="26"/>
  <c r="N97" i="26"/>
  <c r="N39" i="26"/>
  <c r="H21" i="26"/>
  <c r="N20" i="26"/>
  <c r="H20" i="26"/>
  <c r="N19" i="26"/>
  <c r="H19" i="26"/>
  <c r="N18" i="26"/>
  <c r="D67" i="24"/>
  <c r="D64" i="24"/>
  <c r="D61" i="24"/>
  <c r="D58" i="24"/>
  <c r="D55" i="24"/>
  <c r="D44" i="24"/>
  <c r="D41" i="24"/>
  <c r="D38" i="24"/>
  <c r="D35" i="24"/>
  <c r="D32" i="24"/>
  <c r="D21" i="24"/>
  <c r="D18" i="24"/>
  <c r="D15" i="24"/>
  <c r="D12" i="24"/>
  <c r="J13" i="27"/>
  <c r="J104" i="26"/>
  <c r="L15" i="26"/>
  <c r="L12" i="26"/>
  <c r="L9" i="26"/>
  <c r="J10" i="27"/>
  <c r="J42" i="26"/>
  <c r="L38" i="26"/>
  <c r="L35" i="26"/>
  <c r="L32" i="26"/>
  <c r="D113" i="24"/>
  <c r="D90" i="24"/>
  <c r="C160" i="23"/>
  <c r="C104" i="23"/>
  <c r="C48" i="23"/>
  <c r="D49" i="22"/>
  <c r="F148" i="21"/>
  <c r="L37" i="26"/>
  <c r="L34" i="26"/>
  <c r="L31" i="26"/>
  <c r="D107" i="24"/>
  <c r="D84" i="24"/>
  <c r="J83" i="27"/>
  <c r="J101" i="26"/>
  <c r="H40" i="26"/>
  <c r="L16" i="26"/>
  <c r="L13" i="26"/>
  <c r="L10" i="26"/>
  <c r="D104" i="24"/>
  <c r="D81" i="24"/>
  <c r="D9" i="24"/>
  <c r="C132" i="23"/>
  <c r="C76" i="23"/>
  <c r="J77" i="27"/>
  <c r="H40" i="27"/>
  <c r="J16" i="27"/>
  <c r="L36" i="26"/>
  <c r="L33" i="26"/>
  <c r="D101" i="24"/>
  <c r="D78" i="24"/>
  <c r="E20" i="23"/>
  <c r="F147" i="22"/>
  <c r="L14" i="26"/>
  <c r="F92" i="21"/>
  <c r="C50" i="21"/>
  <c r="L11" i="26"/>
  <c r="D110" i="24"/>
  <c r="F64" i="21"/>
  <c r="F22" i="21"/>
  <c r="D87" i="24"/>
  <c r="F146" i="23"/>
  <c r="C134" i="21"/>
  <c r="F90" i="23"/>
  <c r="D91" i="22"/>
  <c r="C106" i="21"/>
  <c r="J98" i="26"/>
  <c r="L17" i="26"/>
  <c r="F34" i="23"/>
  <c r="H77" i="22"/>
  <c r="F50" i="21"/>
  <c r="Q21" i="22"/>
  <c r="E64" i="21"/>
  <c r="C92" i="21"/>
  <c r="F134" i="21"/>
  <c r="E22" i="21"/>
  <c r="N35" i="19"/>
  <c r="N23" i="19"/>
  <c r="U8" i="18"/>
  <c r="O8" i="18"/>
  <c r="D134" i="18"/>
  <c r="V104" i="18"/>
  <c r="G20" i="18"/>
  <c r="G8" i="18"/>
  <c r="G163" i="14"/>
  <c r="E135" i="14"/>
  <c r="G121" i="14"/>
  <c r="E93" i="14"/>
  <c r="G79" i="14"/>
  <c r="E51" i="14"/>
  <c r="G37" i="14"/>
  <c r="I18" i="14"/>
  <c r="E23" i="14"/>
  <c r="U36" i="18"/>
  <c r="D22" i="18"/>
  <c r="D8" i="18"/>
  <c r="F79" i="17"/>
  <c r="F77" i="17"/>
  <c r="F51" i="17"/>
  <c r="F49" i="17"/>
  <c r="F23" i="17"/>
  <c r="F21" i="17"/>
  <c r="Q9" i="17"/>
  <c r="F9" i="17"/>
  <c r="E149" i="16"/>
  <c r="E147" i="16"/>
  <c r="E121" i="16"/>
  <c r="E119" i="16"/>
  <c r="E93" i="16"/>
  <c r="E91" i="16"/>
  <c r="E65" i="16"/>
  <c r="E63" i="16"/>
  <c r="F51" i="16"/>
  <c r="E49" i="16"/>
  <c r="E23" i="16"/>
  <c r="G161" i="15"/>
  <c r="E133" i="15"/>
  <c r="G77" i="15"/>
  <c r="E49" i="15"/>
  <c r="T21" i="15"/>
  <c r="E21" i="15"/>
  <c r="F163" i="14"/>
  <c r="D135" i="14"/>
  <c r="F121" i="14"/>
  <c r="D93" i="14"/>
  <c r="F79" i="14"/>
  <c r="M105" i="19"/>
  <c r="O120" i="18"/>
  <c r="U78" i="18"/>
  <c r="U48" i="18"/>
  <c r="O22" i="18"/>
  <c r="C22" i="18"/>
  <c r="D20" i="18"/>
  <c r="C8" i="18"/>
  <c r="E161" i="17"/>
  <c r="E135" i="17"/>
  <c r="E133" i="17"/>
  <c r="F121" i="17"/>
  <c r="F119" i="17"/>
  <c r="E107" i="17"/>
  <c r="E105" i="17"/>
  <c r="F93" i="17"/>
  <c r="F91" i="17"/>
  <c r="E79" i="17"/>
  <c r="E77" i="17"/>
  <c r="F65" i="17"/>
  <c r="F63" i="17"/>
  <c r="E51" i="17"/>
  <c r="E49" i="17"/>
  <c r="F37" i="17"/>
  <c r="F35" i="17"/>
  <c r="E23" i="17"/>
  <c r="E21" i="17"/>
  <c r="E9" i="17"/>
  <c r="E161" i="16"/>
  <c r="E135" i="16"/>
  <c r="E133" i="16"/>
  <c r="E107" i="16"/>
  <c r="E105" i="16"/>
  <c r="E79" i="16"/>
  <c r="E77" i="16"/>
  <c r="E51" i="16"/>
  <c r="O21" i="16"/>
  <c r="F21" i="16"/>
  <c r="O9" i="16"/>
  <c r="F9" i="16"/>
  <c r="E147" i="15"/>
  <c r="G91" i="15"/>
  <c r="E63" i="15"/>
  <c r="D49" i="15"/>
  <c r="S21" i="15"/>
  <c r="D21" i="15"/>
  <c r="E163" i="14"/>
  <c r="G149" i="14"/>
  <c r="D104" i="18"/>
  <c r="O90" i="18"/>
  <c r="V8" i="18"/>
  <c r="D161" i="17"/>
  <c r="D135" i="17"/>
  <c r="D133" i="17"/>
  <c r="D107" i="17"/>
  <c r="D105" i="17"/>
  <c r="D79" i="17"/>
  <c r="D77" i="17"/>
  <c r="D51" i="17"/>
  <c r="D49" i="17"/>
  <c r="D23" i="17"/>
  <c r="C23" i="16"/>
  <c r="E21" i="16"/>
  <c r="E9" i="16"/>
  <c r="E77" i="15"/>
  <c r="D163" i="14"/>
  <c r="F149" i="14"/>
  <c r="D121" i="14"/>
  <c r="F107" i="14"/>
  <c r="D79" i="14"/>
  <c r="F65" i="14"/>
  <c r="D37" i="14"/>
  <c r="V134" i="18"/>
  <c r="C36" i="18"/>
  <c r="V22" i="18"/>
  <c r="E149" i="14"/>
  <c r="G135" i="14"/>
  <c r="E107" i="14"/>
  <c r="G93" i="14"/>
  <c r="E65" i="14"/>
  <c r="G51" i="14"/>
  <c r="G23" i="14"/>
  <c r="V20" i="18"/>
  <c r="S8" i="18"/>
  <c r="G49" i="15"/>
  <c r="F35" i="15"/>
  <c r="F135" i="14"/>
  <c r="F51" i="14"/>
  <c r="G160" i="13"/>
  <c r="G132" i="13"/>
  <c r="G104" i="13"/>
  <c r="G76" i="13"/>
  <c r="G48" i="13"/>
  <c r="R20" i="13"/>
  <c r="G20" i="13"/>
  <c r="U56" i="12"/>
  <c r="U53" i="12"/>
  <c r="U50" i="12"/>
  <c r="U47" i="12"/>
  <c r="U44" i="12"/>
  <c r="U41" i="12"/>
  <c r="U38" i="12"/>
  <c r="U35" i="12"/>
  <c r="U32" i="12"/>
  <c r="U29" i="12"/>
  <c r="U26" i="12"/>
  <c r="U23" i="12"/>
  <c r="U20" i="12"/>
  <c r="A15" i="12"/>
  <c r="U14" i="12"/>
  <c r="A13" i="12"/>
  <c r="U12" i="12"/>
  <c r="A11" i="12"/>
  <c r="U10" i="12"/>
  <c r="F56" i="12"/>
  <c r="U7" i="12"/>
  <c r="D54" i="12"/>
  <c r="F53" i="12"/>
  <c r="D111" i="11"/>
  <c r="D108" i="11"/>
  <c r="D105" i="11"/>
  <c r="D102" i="11"/>
  <c r="D88" i="11"/>
  <c r="M134" i="18"/>
  <c r="N64" i="18"/>
  <c r="D35" i="16"/>
  <c r="C9" i="16"/>
  <c r="G133" i="15"/>
  <c r="F119" i="15"/>
  <c r="E105" i="15"/>
  <c r="D91" i="15"/>
  <c r="C77" i="15"/>
  <c r="G21" i="15"/>
  <c r="C135" i="14"/>
  <c r="E79" i="14"/>
  <c r="D51" i="14"/>
  <c r="F160" i="13"/>
  <c r="F146" i="13"/>
  <c r="F132" i="13"/>
  <c r="F118" i="13"/>
  <c r="F104" i="13"/>
  <c r="F90" i="13"/>
  <c r="F76" i="13"/>
  <c r="F62" i="13"/>
  <c r="F48" i="13"/>
  <c r="F34" i="13"/>
  <c r="U16" i="12"/>
  <c r="E56" i="12"/>
  <c r="E53" i="12"/>
  <c r="E57" i="12" s="1"/>
  <c r="D67" i="11"/>
  <c r="D64" i="11"/>
  <c r="D61" i="11"/>
  <c r="D58" i="11"/>
  <c r="D55" i="11"/>
  <c r="D44" i="11"/>
  <c r="D41" i="11"/>
  <c r="D38" i="11"/>
  <c r="D35" i="11"/>
  <c r="D32" i="11"/>
  <c r="D21" i="11"/>
  <c r="D18" i="11"/>
  <c r="D15" i="11"/>
  <c r="D12" i="11"/>
  <c r="D9" i="11"/>
  <c r="N75" i="10"/>
  <c r="Q20" i="9"/>
  <c r="K20" i="9"/>
  <c r="E20" i="9"/>
  <c r="Q18" i="9"/>
  <c r="M17" i="9"/>
  <c r="G17" i="9"/>
  <c r="M15" i="9"/>
  <c r="G15" i="9"/>
  <c r="M13" i="9"/>
  <c r="G13" i="9"/>
  <c r="M11" i="9"/>
  <c r="G11" i="9"/>
  <c r="M9" i="9"/>
  <c r="G9" i="9"/>
  <c r="R21" i="16"/>
  <c r="C161" i="15"/>
  <c r="F93" i="14"/>
  <c r="G65" i="14"/>
  <c r="C51" i="14"/>
  <c r="U9" i="12"/>
  <c r="D56" i="12"/>
  <c r="U6" i="12"/>
  <c r="D53" i="12"/>
  <c r="D57" i="12" s="1"/>
  <c r="D113" i="11"/>
  <c r="D110" i="11"/>
  <c r="D107" i="11"/>
  <c r="D104" i="11"/>
  <c r="D101" i="11"/>
  <c r="D90" i="11"/>
  <c r="D87" i="11"/>
  <c r="D84" i="11"/>
  <c r="D81" i="11"/>
  <c r="D78" i="11"/>
  <c r="M21" i="9"/>
  <c r="G21" i="9"/>
  <c r="M19" i="9"/>
  <c r="G19" i="9"/>
  <c r="O16" i="9"/>
  <c r="I16" i="9"/>
  <c r="O14" i="9"/>
  <c r="I14" i="9"/>
  <c r="O12" i="9"/>
  <c r="I12" i="9"/>
  <c r="O10" i="9"/>
  <c r="I10" i="9"/>
  <c r="H21" i="8"/>
  <c r="N20" i="8"/>
  <c r="H20" i="8"/>
  <c r="N19" i="8"/>
  <c r="H19" i="8"/>
  <c r="N18" i="8"/>
  <c r="D149" i="14"/>
  <c r="G107" i="14"/>
  <c r="C93" i="14"/>
  <c r="D65" i="14"/>
  <c r="F23" i="14"/>
  <c r="U13" i="12"/>
  <c r="U11" i="12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N40" i="10"/>
  <c r="N39" i="10"/>
  <c r="N38" i="10"/>
  <c r="N37" i="10"/>
  <c r="N36" i="10"/>
  <c r="N35" i="10"/>
  <c r="N34" i="10"/>
  <c r="N33" i="10"/>
  <c r="N32" i="10"/>
  <c r="N31" i="10"/>
  <c r="N17" i="10"/>
  <c r="N16" i="10"/>
  <c r="N15" i="10"/>
  <c r="N14" i="10"/>
  <c r="N13" i="10"/>
  <c r="N12" i="10"/>
  <c r="N11" i="10"/>
  <c r="N10" i="10"/>
  <c r="N9" i="10"/>
  <c r="O20" i="9"/>
  <c r="I20" i="9"/>
  <c r="O18" i="9"/>
  <c r="Q17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17" i="8"/>
  <c r="L16" i="8"/>
  <c r="L15" i="8"/>
  <c r="L14" i="8"/>
  <c r="L13" i="8"/>
  <c r="L12" i="8"/>
  <c r="L11" i="8"/>
  <c r="L10" i="8"/>
  <c r="L9" i="8"/>
  <c r="C48" i="18"/>
  <c r="E160" i="18"/>
  <c r="C21" i="16"/>
  <c r="D107" i="14"/>
  <c r="F37" i="14"/>
  <c r="D23" i="14"/>
  <c r="D112" i="11"/>
  <c r="D109" i="11"/>
  <c r="D106" i="11"/>
  <c r="D103" i="11"/>
  <c r="D100" i="11"/>
  <c r="D89" i="11"/>
  <c r="D86" i="11"/>
  <c r="D83" i="11"/>
  <c r="D80" i="11"/>
  <c r="D77" i="11"/>
  <c r="K21" i="9"/>
  <c r="E21" i="9"/>
  <c r="Q19" i="9"/>
  <c r="K19" i="9"/>
  <c r="E19" i="9"/>
  <c r="G18" i="9"/>
  <c r="M16" i="9"/>
  <c r="G16" i="9"/>
  <c r="M14" i="9"/>
  <c r="G14" i="9"/>
  <c r="M12" i="9"/>
  <c r="G12" i="9"/>
  <c r="M10" i="9"/>
  <c r="G10" i="9"/>
  <c r="L21" i="8"/>
  <c r="L20" i="8"/>
  <c r="L19" i="8"/>
  <c r="L18" i="8"/>
  <c r="G23" i="16"/>
  <c r="R9" i="16"/>
  <c r="E37" i="14"/>
  <c r="D59" i="11"/>
  <c r="D19" i="11"/>
  <c r="D10" i="11"/>
  <c r="N107" i="10"/>
  <c r="N104" i="10"/>
  <c r="N101" i="10"/>
  <c r="N98" i="10"/>
  <c r="L15" i="10"/>
  <c r="L12" i="10"/>
  <c r="L9" i="10"/>
  <c r="O21" i="9"/>
  <c r="I19" i="9"/>
  <c r="E18" i="9"/>
  <c r="Q16" i="9"/>
  <c r="K14" i="9"/>
  <c r="E12" i="9"/>
  <c r="Q10" i="9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18" i="8"/>
  <c r="H17" i="8"/>
  <c r="H16" i="8"/>
  <c r="H15" i="8"/>
  <c r="H14" i="8"/>
  <c r="H13" i="8"/>
  <c r="H12" i="8"/>
  <c r="H11" i="8"/>
  <c r="H10" i="8"/>
  <c r="H9" i="8"/>
  <c r="E121" i="14"/>
  <c r="G53" i="12"/>
  <c r="U55" i="12"/>
  <c r="D85" i="11"/>
  <c r="D42" i="11"/>
  <c r="D33" i="11"/>
  <c r="L43" i="10"/>
  <c r="L40" i="10"/>
  <c r="L37" i="10"/>
  <c r="L34" i="10"/>
  <c r="L31" i="10"/>
  <c r="N53" i="10"/>
  <c r="L21" i="10"/>
  <c r="L18" i="10"/>
  <c r="G20" i="9"/>
  <c r="O17" i="9"/>
  <c r="I15" i="9"/>
  <c r="O11" i="9"/>
  <c r="I9" i="9"/>
  <c r="L39" i="10"/>
  <c r="M20" i="9"/>
  <c r="J21" i="8"/>
  <c r="G17" i="2"/>
  <c r="G49" i="16"/>
  <c r="C23" i="14"/>
  <c r="D65" i="11"/>
  <c r="D56" i="11"/>
  <c r="D16" i="11"/>
  <c r="N108" i="10"/>
  <c r="N105" i="10"/>
  <c r="N102" i="10"/>
  <c r="N99" i="10"/>
  <c r="L109" i="10"/>
  <c r="L16" i="10"/>
  <c r="L13" i="10"/>
  <c r="L10" i="10"/>
  <c r="I21" i="9"/>
  <c r="K16" i="9"/>
  <c r="E14" i="9"/>
  <c r="Q12" i="9"/>
  <c r="K10" i="9"/>
  <c r="H17" i="2"/>
  <c r="D36" i="11"/>
  <c r="L36" i="10"/>
  <c r="O15" i="9"/>
  <c r="O9" i="9"/>
  <c r="J20" i="8"/>
  <c r="C78" i="18"/>
  <c r="U22" i="18"/>
  <c r="G56" i="12"/>
  <c r="D82" i="11"/>
  <c r="D39" i="11"/>
  <c r="L41" i="10"/>
  <c r="L38" i="10"/>
  <c r="L35" i="10"/>
  <c r="L32" i="10"/>
  <c r="L19" i="10"/>
  <c r="M18" i="9"/>
  <c r="I17" i="9"/>
  <c r="O13" i="9"/>
  <c r="I11" i="9"/>
  <c r="N42" i="8"/>
  <c r="N41" i="8"/>
  <c r="N40" i="8"/>
  <c r="N39" i="8"/>
  <c r="N38" i="8"/>
  <c r="N37" i="8"/>
  <c r="N36" i="8"/>
  <c r="N35" i="8"/>
  <c r="N34" i="8"/>
  <c r="N33" i="8"/>
  <c r="N32" i="8"/>
  <c r="N31" i="8"/>
  <c r="N17" i="8"/>
  <c r="N16" i="8"/>
  <c r="N15" i="8"/>
  <c r="N14" i="8"/>
  <c r="N13" i="8"/>
  <c r="N12" i="8"/>
  <c r="N11" i="8"/>
  <c r="N10" i="8"/>
  <c r="N9" i="8"/>
  <c r="D79" i="11"/>
  <c r="L33" i="10"/>
  <c r="U17" i="12"/>
  <c r="E54" i="12"/>
  <c r="D62" i="11"/>
  <c r="D13" i="11"/>
  <c r="N106" i="10"/>
  <c r="N103" i="10"/>
  <c r="N100" i="10"/>
  <c r="N97" i="10"/>
  <c r="L17" i="10"/>
  <c r="L14" i="10"/>
  <c r="L11" i="10"/>
  <c r="O19" i="9"/>
  <c r="E16" i="9"/>
  <c r="Q14" i="9"/>
  <c r="K12" i="9"/>
  <c r="E10" i="9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17" i="8"/>
  <c r="J16" i="8"/>
  <c r="J15" i="8"/>
  <c r="J14" i="8"/>
  <c r="J13" i="8"/>
  <c r="J12" i="8"/>
  <c r="J11" i="8"/>
  <c r="J10" i="8"/>
  <c r="J9" i="8"/>
  <c r="L42" i="10"/>
  <c r="L20" i="10"/>
  <c r="I13" i="9"/>
  <c r="J19" i="8"/>
  <c r="E18" i="2"/>
  <c r="N282" i="8"/>
  <c r="J21" i="2" l="1"/>
  <c r="K21" i="2"/>
  <c r="L71" i="3"/>
  <c r="J71" i="3"/>
  <c r="K71" i="3"/>
  <c r="S47" i="6"/>
  <c r="R47" i="6"/>
  <c r="Q47" i="6"/>
  <c r="K48" i="2"/>
  <c r="L48" i="2"/>
  <c r="J48" i="2"/>
  <c r="J74" i="2"/>
  <c r="K74" i="2"/>
  <c r="L74" i="2"/>
  <c r="L14" i="5"/>
  <c r="K14" i="5"/>
  <c r="J14" i="5"/>
  <c r="I14" i="5"/>
  <c r="M14" i="5"/>
  <c r="L63" i="2"/>
  <c r="J63" i="2"/>
  <c r="K63" i="2"/>
  <c r="F191" i="3"/>
  <c r="U41" i="5"/>
  <c r="T41" i="5"/>
  <c r="S41" i="5"/>
  <c r="W41" i="5"/>
  <c r="V41" i="5"/>
  <c r="K10" i="6"/>
  <c r="J10" i="6"/>
  <c r="I10" i="6"/>
  <c r="K34" i="6"/>
  <c r="J34" i="6"/>
  <c r="I34" i="6"/>
  <c r="U11" i="13"/>
  <c r="W11" i="13"/>
  <c r="V11" i="13"/>
  <c r="S12" i="14"/>
  <c r="T12" i="14"/>
  <c r="J13" i="17"/>
  <c r="I13" i="17"/>
  <c r="H21" i="17"/>
  <c r="E42" i="2"/>
  <c r="L81" i="3"/>
  <c r="K81" i="3"/>
  <c r="J81" i="3"/>
  <c r="L84" i="3"/>
  <c r="K84" i="3"/>
  <c r="J84" i="3"/>
  <c r="L87" i="3"/>
  <c r="K87" i="3"/>
  <c r="J87" i="3"/>
  <c r="L90" i="3"/>
  <c r="K90" i="3"/>
  <c r="J90" i="3"/>
  <c r="L93" i="3"/>
  <c r="K93" i="3"/>
  <c r="J93" i="3"/>
  <c r="L96" i="3"/>
  <c r="K96" i="3"/>
  <c r="J96" i="3"/>
  <c r="L99" i="3"/>
  <c r="K99" i="3"/>
  <c r="J99" i="3"/>
  <c r="I113" i="3"/>
  <c r="L102" i="3"/>
  <c r="K102" i="3"/>
  <c r="J102" i="3"/>
  <c r="L105" i="3"/>
  <c r="K105" i="3"/>
  <c r="I116" i="3"/>
  <c r="J105" i="3"/>
  <c r="I119" i="3"/>
  <c r="L108" i="3"/>
  <c r="K108" i="3"/>
  <c r="J108" i="3"/>
  <c r="L111" i="3"/>
  <c r="K111" i="3"/>
  <c r="I122" i="3"/>
  <c r="J111" i="3"/>
  <c r="L137" i="3"/>
  <c r="K137" i="3"/>
  <c r="J137" i="3"/>
  <c r="L140" i="3"/>
  <c r="K140" i="3"/>
  <c r="J140" i="3"/>
  <c r="E186" i="3"/>
  <c r="E189" i="3"/>
  <c r="E192" i="3"/>
  <c r="W52" i="5"/>
  <c r="V52" i="5"/>
  <c r="U52" i="5"/>
  <c r="T52" i="5"/>
  <c r="S52" i="5"/>
  <c r="K15" i="6"/>
  <c r="J15" i="6"/>
  <c r="I15" i="6"/>
  <c r="K27" i="6"/>
  <c r="J27" i="6"/>
  <c r="I27" i="6"/>
  <c r="K39" i="6"/>
  <c r="J39" i="6"/>
  <c r="I39" i="6"/>
  <c r="K51" i="6"/>
  <c r="J51" i="6"/>
  <c r="I51" i="6"/>
  <c r="J9" i="13"/>
  <c r="K9" i="13"/>
  <c r="I9" i="13"/>
  <c r="J12" i="13"/>
  <c r="H20" i="13"/>
  <c r="K12" i="13"/>
  <c r="I12" i="13"/>
  <c r="J15" i="13"/>
  <c r="K15" i="13"/>
  <c r="I15" i="13"/>
  <c r="K18" i="13"/>
  <c r="I18" i="13"/>
  <c r="J139" i="14"/>
  <c r="I139" i="14"/>
  <c r="M126" i="15"/>
  <c r="L126" i="15"/>
  <c r="K126" i="15"/>
  <c r="J126" i="15"/>
  <c r="I126" i="15"/>
  <c r="J16" i="17"/>
  <c r="I16" i="17"/>
  <c r="L13" i="2"/>
  <c r="K13" i="2"/>
  <c r="J13" i="2"/>
  <c r="H43" i="2"/>
  <c r="L57" i="2"/>
  <c r="K57" i="2"/>
  <c r="J57" i="2"/>
  <c r="L72" i="2"/>
  <c r="K72" i="2"/>
  <c r="J72" i="2"/>
  <c r="U29" i="5"/>
  <c r="T29" i="5"/>
  <c r="S29" i="5"/>
  <c r="W29" i="5"/>
  <c r="V29" i="5"/>
  <c r="K22" i="6"/>
  <c r="J22" i="6"/>
  <c r="I22" i="6"/>
  <c r="K46" i="6"/>
  <c r="J46" i="6"/>
  <c r="I46" i="6"/>
  <c r="T57" i="12"/>
  <c r="S57" i="12"/>
  <c r="V57" i="12"/>
  <c r="U17" i="13"/>
  <c r="W17" i="13"/>
  <c r="V17" i="13"/>
  <c r="M19" i="15"/>
  <c r="L19" i="15"/>
  <c r="K19" i="15"/>
  <c r="J19" i="15"/>
  <c r="I19" i="15"/>
  <c r="I58" i="18"/>
  <c r="L23" i="2"/>
  <c r="K23" i="2"/>
  <c r="J23" i="2"/>
  <c r="H67" i="2"/>
  <c r="U7" i="5"/>
  <c r="T7" i="5"/>
  <c r="S7" i="5"/>
  <c r="W7" i="5"/>
  <c r="V7" i="5"/>
  <c r="U11" i="5"/>
  <c r="T11" i="5"/>
  <c r="S11" i="5"/>
  <c r="W11" i="5"/>
  <c r="V11" i="5"/>
  <c r="U15" i="5"/>
  <c r="T15" i="5"/>
  <c r="S15" i="5"/>
  <c r="W15" i="5"/>
  <c r="V15" i="5"/>
  <c r="K11" i="6"/>
  <c r="J11" i="6"/>
  <c r="I11" i="6"/>
  <c r="K18" i="6"/>
  <c r="I18" i="6"/>
  <c r="K23" i="6"/>
  <c r="J23" i="6"/>
  <c r="I23" i="6"/>
  <c r="K35" i="6"/>
  <c r="J35" i="6"/>
  <c r="I35" i="6"/>
  <c r="K47" i="6"/>
  <c r="J47" i="6"/>
  <c r="I47" i="6"/>
  <c r="M87" i="15"/>
  <c r="L87" i="15"/>
  <c r="K87" i="15"/>
  <c r="J87" i="15"/>
  <c r="I87" i="15"/>
  <c r="J155" i="18"/>
  <c r="I155" i="18"/>
  <c r="L7" i="2"/>
  <c r="K7" i="2"/>
  <c r="J7" i="2"/>
  <c r="K66" i="2"/>
  <c r="J66" i="2"/>
  <c r="H116" i="3"/>
  <c r="F194" i="3"/>
  <c r="U25" i="5"/>
  <c r="T25" i="5"/>
  <c r="S25" i="5"/>
  <c r="W25" i="5"/>
  <c r="V25" i="5"/>
  <c r="U45" i="5"/>
  <c r="T45" i="5"/>
  <c r="S45" i="5"/>
  <c r="W45" i="5"/>
  <c r="V45" i="5"/>
  <c r="U14" i="13"/>
  <c r="W14" i="13"/>
  <c r="V14" i="13"/>
  <c r="U19" i="5"/>
  <c r="T19" i="5"/>
  <c r="S19" i="5"/>
  <c r="W19" i="5"/>
  <c r="V19" i="5"/>
  <c r="U23" i="5"/>
  <c r="T23" i="5"/>
  <c r="S23" i="5"/>
  <c r="W23" i="5"/>
  <c r="V23" i="5"/>
  <c r="U27" i="5"/>
  <c r="T27" i="5"/>
  <c r="S27" i="5"/>
  <c r="W27" i="5"/>
  <c r="V27" i="5"/>
  <c r="U31" i="5"/>
  <c r="T31" i="5"/>
  <c r="S31" i="5"/>
  <c r="W31" i="5"/>
  <c r="V31" i="5"/>
  <c r="U35" i="5"/>
  <c r="T35" i="5"/>
  <c r="S35" i="5"/>
  <c r="W35" i="5"/>
  <c r="V35" i="5"/>
  <c r="U39" i="5"/>
  <c r="T39" i="5"/>
  <c r="S39" i="5"/>
  <c r="W39" i="5"/>
  <c r="V39" i="5"/>
  <c r="U43" i="5"/>
  <c r="T43" i="5"/>
  <c r="S43" i="5"/>
  <c r="W43" i="5"/>
  <c r="V43" i="5"/>
  <c r="U47" i="5"/>
  <c r="T47" i="5"/>
  <c r="S47" i="5"/>
  <c r="W47" i="5"/>
  <c r="V47" i="5"/>
  <c r="U51" i="5"/>
  <c r="T51" i="5"/>
  <c r="S51" i="5"/>
  <c r="W51" i="5"/>
  <c r="V51" i="5"/>
  <c r="K16" i="6"/>
  <c r="J16" i="6"/>
  <c r="I16" i="6"/>
  <c r="K28" i="6"/>
  <c r="J28" i="6"/>
  <c r="I28" i="6"/>
  <c r="K40" i="6"/>
  <c r="J40" i="6"/>
  <c r="I40" i="6"/>
  <c r="K52" i="6"/>
  <c r="J52" i="6"/>
  <c r="I52" i="6"/>
  <c r="L11" i="12"/>
  <c r="K11" i="12"/>
  <c r="J11" i="12"/>
  <c r="I11" i="12"/>
  <c r="L18" i="12"/>
  <c r="K18" i="12"/>
  <c r="I18" i="12"/>
  <c r="J10" i="13"/>
  <c r="K10" i="13"/>
  <c r="I10" i="13"/>
  <c r="J13" i="13"/>
  <c r="K13" i="13"/>
  <c r="I13" i="13"/>
  <c r="J16" i="13"/>
  <c r="K16" i="13"/>
  <c r="I16" i="13"/>
  <c r="J148" i="14"/>
  <c r="I148" i="14"/>
  <c r="V21" i="15"/>
  <c r="Y13" i="15"/>
  <c r="X13" i="15"/>
  <c r="W13" i="15"/>
  <c r="M48" i="15"/>
  <c r="L48" i="15"/>
  <c r="K48" i="15"/>
  <c r="J48" i="15"/>
  <c r="I48" i="15"/>
  <c r="X80" i="19"/>
  <c r="Y80" i="19"/>
  <c r="W79" i="19"/>
  <c r="L10" i="2"/>
  <c r="K10" i="2"/>
  <c r="J10" i="2"/>
  <c r="L60" i="2"/>
  <c r="K60" i="2"/>
  <c r="J60" i="2"/>
  <c r="H113" i="3"/>
  <c r="H122" i="3"/>
  <c r="U8" i="13"/>
  <c r="W8" i="13"/>
  <c r="V8" i="13"/>
  <c r="I48" i="6"/>
  <c r="J48" i="6"/>
  <c r="K48" i="6"/>
  <c r="K9" i="6"/>
  <c r="J9" i="6"/>
  <c r="I9" i="6"/>
  <c r="K33" i="6"/>
  <c r="J33" i="6"/>
  <c r="I33" i="6"/>
  <c r="K45" i="6"/>
  <c r="J45" i="6"/>
  <c r="I45" i="6"/>
  <c r="L13" i="12"/>
  <c r="K13" i="12"/>
  <c r="J13" i="12"/>
  <c r="I13" i="12"/>
  <c r="V16" i="12"/>
  <c r="T16" i="12"/>
  <c r="S16" i="12"/>
  <c r="T15" i="14"/>
  <c r="R23" i="14"/>
  <c r="S15" i="14"/>
  <c r="I10" i="18"/>
  <c r="J16" i="2"/>
  <c r="K16" i="2"/>
  <c r="G67" i="2"/>
  <c r="H119" i="3"/>
  <c r="F188" i="3"/>
  <c r="L18" i="5"/>
  <c r="K18" i="5"/>
  <c r="I18" i="5"/>
  <c r="M18" i="5"/>
  <c r="U21" i="5"/>
  <c r="T21" i="5"/>
  <c r="S21" i="5"/>
  <c r="W21" i="5"/>
  <c r="V21" i="5"/>
  <c r="U33" i="5"/>
  <c r="T33" i="5"/>
  <c r="S33" i="5"/>
  <c r="W33" i="5"/>
  <c r="V33" i="5"/>
  <c r="U37" i="5"/>
  <c r="T37" i="5"/>
  <c r="S37" i="5"/>
  <c r="W37" i="5"/>
  <c r="V37" i="5"/>
  <c r="U49" i="5"/>
  <c r="T49" i="5"/>
  <c r="S49" i="5"/>
  <c r="W49" i="5"/>
  <c r="V49" i="5"/>
  <c r="K17" i="6"/>
  <c r="J17" i="6"/>
  <c r="I17" i="6"/>
  <c r="J22" i="2"/>
  <c r="K22" i="2"/>
  <c r="L22" i="2"/>
  <c r="G43" i="2"/>
  <c r="F67" i="2"/>
  <c r="J80" i="3"/>
  <c r="L80" i="3"/>
  <c r="K80" i="3"/>
  <c r="J83" i="3"/>
  <c r="L83" i="3"/>
  <c r="K83" i="3"/>
  <c r="L86" i="3"/>
  <c r="J86" i="3"/>
  <c r="K86" i="3"/>
  <c r="L89" i="3"/>
  <c r="J89" i="3"/>
  <c r="K89" i="3"/>
  <c r="J92" i="3"/>
  <c r="L92" i="3"/>
  <c r="K92" i="3"/>
  <c r="J95" i="3"/>
  <c r="L95" i="3"/>
  <c r="K95" i="3"/>
  <c r="L98" i="3"/>
  <c r="J98" i="3"/>
  <c r="K98" i="3"/>
  <c r="L101" i="3"/>
  <c r="K101" i="3"/>
  <c r="J101" i="3"/>
  <c r="L104" i="3"/>
  <c r="I115" i="3"/>
  <c r="K104" i="3"/>
  <c r="J104" i="3"/>
  <c r="I118" i="3"/>
  <c r="J107" i="3"/>
  <c r="L107" i="3"/>
  <c r="K107" i="3"/>
  <c r="L110" i="3"/>
  <c r="I121" i="3"/>
  <c r="K110" i="3"/>
  <c r="J110" i="3"/>
  <c r="L136" i="3"/>
  <c r="J136" i="3"/>
  <c r="K136" i="3"/>
  <c r="L139" i="3"/>
  <c r="K139" i="3"/>
  <c r="J139" i="3"/>
  <c r="J142" i="3"/>
  <c r="L142" i="3"/>
  <c r="K142" i="3"/>
  <c r="J145" i="3"/>
  <c r="L145" i="3"/>
  <c r="K145" i="3"/>
  <c r="L154" i="3"/>
  <c r="J154" i="3"/>
  <c r="K154" i="3"/>
  <c r="J157" i="3"/>
  <c r="L157" i="3"/>
  <c r="K157" i="3"/>
  <c r="L160" i="3"/>
  <c r="J160" i="3"/>
  <c r="K160" i="3"/>
  <c r="J163" i="3"/>
  <c r="L163" i="3"/>
  <c r="K163" i="3"/>
  <c r="E188" i="3"/>
  <c r="E191" i="3"/>
  <c r="E194" i="3"/>
  <c r="U9" i="5"/>
  <c r="T9" i="5"/>
  <c r="S9" i="5"/>
  <c r="V9" i="5"/>
  <c r="W9" i="5"/>
  <c r="U13" i="5"/>
  <c r="T13" i="5"/>
  <c r="S13" i="5"/>
  <c r="V13" i="5"/>
  <c r="W13" i="5"/>
  <c r="K29" i="6"/>
  <c r="I29" i="6"/>
  <c r="J29" i="6"/>
  <c r="K41" i="6"/>
  <c r="I41" i="6"/>
  <c r="J41" i="6"/>
  <c r="L51" i="12"/>
  <c r="K51" i="12"/>
  <c r="J51" i="12"/>
  <c r="I51" i="12"/>
  <c r="L15" i="12"/>
  <c r="K15" i="12"/>
  <c r="J15" i="12"/>
  <c r="I15" i="12"/>
  <c r="J11" i="13"/>
  <c r="K11" i="13"/>
  <c r="I11" i="13"/>
  <c r="J14" i="13"/>
  <c r="K14" i="13"/>
  <c r="I14" i="13"/>
  <c r="J17" i="13"/>
  <c r="K17" i="13"/>
  <c r="I17" i="13"/>
  <c r="J158" i="14"/>
  <c r="I158" i="14"/>
  <c r="J10" i="17"/>
  <c r="I10" i="17"/>
  <c r="H9" i="17"/>
  <c r="K11" i="17" s="1"/>
  <c r="I22" i="14"/>
  <c r="J22" i="14"/>
  <c r="J64" i="14"/>
  <c r="I64" i="14"/>
  <c r="J74" i="14"/>
  <c r="I74" i="14"/>
  <c r="J84" i="14"/>
  <c r="I84" i="14"/>
  <c r="J103" i="14"/>
  <c r="I103" i="14"/>
  <c r="H121" i="14"/>
  <c r="J113" i="14"/>
  <c r="I113" i="14"/>
  <c r="J123" i="14"/>
  <c r="I123" i="14"/>
  <c r="M42" i="15"/>
  <c r="L42" i="15"/>
  <c r="K42" i="15"/>
  <c r="J42" i="15"/>
  <c r="I42" i="15"/>
  <c r="M81" i="15"/>
  <c r="L81" i="15"/>
  <c r="K81" i="15"/>
  <c r="J81" i="15"/>
  <c r="I81" i="15"/>
  <c r="M158" i="15"/>
  <c r="L158" i="15"/>
  <c r="K158" i="15"/>
  <c r="J158" i="15"/>
  <c r="I158" i="15"/>
  <c r="J56" i="16"/>
  <c r="I56" i="16"/>
  <c r="J62" i="16"/>
  <c r="I62" i="16"/>
  <c r="J69" i="16"/>
  <c r="I69" i="16"/>
  <c r="H77" i="16"/>
  <c r="J75" i="16"/>
  <c r="I75" i="16"/>
  <c r="J82" i="16"/>
  <c r="I82" i="16"/>
  <c r="J88" i="16"/>
  <c r="I88" i="16"/>
  <c r="J95" i="16"/>
  <c r="I95" i="16"/>
  <c r="J101" i="16"/>
  <c r="I101" i="16"/>
  <c r="J108" i="16"/>
  <c r="I108" i="16"/>
  <c r="H107" i="16"/>
  <c r="J114" i="16"/>
  <c r="I114" i="16"/>
  <c r="J127" i="16"/>
  <c r="I127" i="16"/>
  <c r="J140" i="16"/>
  <c r="I140" i="16"/>
  <c r="J146" i="16"/>
  <c r="I146" i="16"/>
  <c r="J153" i="16"/>
  <c r="I153" i="16"/>
  <c r="H161" i="16"/>
  <c r="J159" i="16"/>
  <c r="I159" i="16"/>
  <c r="X13" i="18"/>
  <c r="Q80" i="18"/>
  <c r="Q157" i="18"/>
  <c r="Y25" i="19"/>
  <c r="X25" i="19"/>
  <c r="I7" i="6"/>
  <c r="J7" i="6"/>
  <c r="K7" i="6"/>
  <c r="I13" i="6"/>
  <c r="K13" i="6"/>
  <c r="J13" i="6"/>
  <c r="J26" i="14"/>
  <c r="I26" i="14"/>
  <c r="J29" i="14"/>
  <c r="I29" i="14"/>
  <c r="H37" i="14"/>
  <c r="J32" i="14"/>
  <c r="I32" i="14"/>
  <c r="J35" i="14"/>
  <c r="I35" i="14"/>
  <c r="J39" i="14"/>
  <c r="I39" i="14"/>
  <c r="J42" i="14"/>
  <c r="I42" i="14"/>
  <c r="J45" i="14"/>
  <c r="I45" i="14"/>
  <c r="J48" i="14"/>
  <c r="I48" i="14"/>
  <c r="J55" i="14"/>
  <c r="I55" i="14"/>
  <c r="J58" i="14"/>
  <c r="I58" i="14"/>
  <c r="J145" i="14"/>
  <c r="I145" i="14"/>
  <c r="H163" i="14"/>
  <c r="J155" i="14"/>
  <c r="I155" i="14"/>
  <c r="Y10" i="15"/>
  <c r="X10" i="15"/>
  <c r="W10" i="15"/>
  <c r="M74" i="15"/>
  <c r="L74" i="15"/>
  <c r="K74" i="15"/>
  <c r="J74" i="15"/>
  <c r="I74" i="15"/>
  <c r="M113" i="15"/>
  <c r="L113" i="15"/>
  <c r="K113" i="15"/>
  <c r="J113" i="15"/>
  <c r="I113" i="15"/>
  <c r="M152" i="15"/>
  <c r="L152" i="15"/>
  <c r="K152" i="15"/>
  <c r="J152" i="15"/>
  <c r="I152" i="15"/>
  <c r="J11" i="17"/>
  <c r="I11" i="17"/>
  <c r="J14" i="17"/>
  <c r="I14" i="17"/>
  <c r="J17" i="17"/>
  <c r="I17" i="17"/>
  <c r="Q41" i="18"/>
  <c r="I104" i="19"/>
  <c r="H104" i="19"/>
  <c r="J104" i="19"/>
  <c r="I18" i="9"/>
  <c r="K18" i="9"/>
  <c r="J11" i="14"/>
  <c r="I11" i="14"/>
  <c r="J68" i="14"/>
  <c r="I68" i="14"/>
  <c r="J77" i="14"/>
  <c r="I77" i="14"/>
  <c r="J87" i="14"/>
  <c r="I87" i="14"/>
  <c r="J97" i="14"/>
  <c r="I97" i="14"/>
  <c r="J106" i="14"/>
  <c r="I106" i="14"/>
  <c r="J116" i="14"/>
  <c r="I116" i="14"/>
  <c r="J126" i="14"/>
  <c r="I126" i="14"/>
  <c r="M159" i="15"/>
  <c r="L159" i="15"/>
  <c r="K159" i="15"/>
  <c r="J159" i="15"/>
  <c r="I159" i="15"/>
  <c r="M29" i="15"/>
  <c r="L29" i="15"/>
  <c r="K29" i="15"/>
  <c r="J29" i="15"/>
  <c r="I29" i="15"/>
  <c r="M68" i="15"/>
  <c r="L68" i="15"/>
  <c r="K68" i="15"/>
  <c r="J68" i="15"/>
  <c r="I68" i="15"/>
  <c r="M107" i="15"/>
  <c r="L107" i="15"/>
  <c r="K107" i="15"/>
  <c r="J107" i="15"/>
  <c r="I107" i="15"/>
  <c r="M145" i="15"/>
  <c r="L145" i="15"/>
  <c r="K145" i="15"/>
  <c r="J145" i="15"/>
  <c r="I145" i="15"/>
  <c r="J160" i="16"/>
  <c r="I160" i="16"/>
  <c r="J52" i="16"/>
  <c r="I52" i="16"/>
  <c r="H51" i="16"/>
  <c r="J58" i="16"/>
  <c r="I58" i="16"/>
  <c r="J71" i="16"/>
  <c r="I71" i="16"/>
  <c r="J84" i="16"/>
  <c r="I84" i="16"/>
  <c r="J90" i="16"/>
  <c r="I90" i="16"/>
  <c r="J97" i="16"/>
  <c r="I97" i="16"/>
  <c r="H105" i="16"/>
  <c r="J103" i="16"/>
  <c r="I103" i="16"/>
  <c r="J110" i="16"/>
  <c r="I110" i="16"/>
  <c r="J116" i="16"/>
  <c r="I116" i="16"/>
  <c r="J123" i="16"/>
  <c r="I123" i="16"/>
  <c r="J129" i="16"/>
  <c r="I129" i="16"/>
  <c r="J136" i="16"/>
  <c r="I136" i="16"/>
  <c r="H135" i="16"/>
  <c r="J142" i="16"/>
  <c r="I142" i="16"/>
  <c r="J155" i="16"/>
  <c r="I155" i="16"/>
  <c r="V17" i="17"/>
  <c r="U17" i="17"/>
  <c r="S11" i="12"/>
  <c r="V11" i="12"/>
  <c r="T11" i="12"/>
  <c r="S13" i="12"/>
  <c r="V13" i="12"/>
  <c r="T13" i="12"/>
  <c r="S15" i="12"/>
  <c r="V15" i="12"/>
  <c r="T15" i="12"/>
  <c r="I8" i="13"/>
  <c r="K8" i="13"/>
  <c r="J8" i="13"/>
  <c r="I20" i="14"/>
  <c r="J20" i="14"/>
  <c r="I25" i="14"/>
  <c r="J25" i="14"/>
  <c r="I28" i="14"/>
  <c r="J28" i="14"/>
  <c r="I31" i="14"/>
  <c r="J31" i="14"/>
  <c r="I34" i="14"/>
  <c r="J34" i="14"/>
  <c r="I41" i="14"/>
  <c r="J41" i="14"/>
  <c r="I44" i="14"/>
  <c r="J44" i="14"/>
  <c r="I47" i="14"/>
  <c r="J47" i="14"/>
  <c r="I50" i="14"/>
  <c r="J50" i="14"/>
  <c r="I54" i="14"/>
  <c r="J54" i="14"/>
  <c r="I57" i="14"/>
  <c r="H65" i="14"/>
  <c r="J57" i="14"/>
  <c r="J132" i="14"/>
  <c r="I132" i="14"/>
  <c r="J142" i="14"/>
  <c r="I142" i="14"/>
  <c r="J152" i="14"/>
  <c r="I152" i="14"/>
  <c r="J161" i="14"/>
  <c r="I161" i="14"/>
  <c r="Y16" i="15"/>
  <c r="X16" i="15"/>
  <c r="W16" i="15"/>
  <c r="M23" i="15"/>
  <c r="L23" i="15"/>
  <c r="K23" i="15"/>
  <c r="J23" i="15"/>
  <c r="I23" i="15"/>
  <c r="M61" i="15"/>
  <c r="L61" i="15"/>
  <c r="K61" i="15"/>
  <c r="J61" i="15"/>
  <c r="I61" i="15"/>
  <c r="M100" i="15"/>
  <c r="L100" i="15"/>
  <c r="K100" i="15"/>
  <c r="J100" i="15"/>
  <c r="I100" i="15"/>
  <c r="M139" i="15"/>
  <c r="H147" i="15"/>
  <c r="L139" i="15"/>
  <c r="K139" i="15"/>
  <c r="J139" i="15"/>
  <c r="I139" i="15"/>
  <c r="W20" i="16"/>
  <c r="V20" i="16"/>
  <c r="U20" i="16"/>
  <c r="J12" i="17"/>
  <c r="I12" i="17"/>
  <c r="J15" i="17"/>
  <c r="I15" i="17"/>
  <c r="I18" i="17"/>
  <c r="I145" i="18"/>
  <c r="H8" i="18"/>
  <c r="J58" i="18" s="1"/>
  <c r="I9" i="18"/>
  <c r="X25" i="18"/>
  <c r="X74" i="18"/>
  <c r="V6" i="12"/>
  <c r="T6" i="12"/>
  <c r="S6" i="12"/>
  <c r="V9" i="12"/>
  <c r="T9" i="12"/>
  <c r="S9" i="12"/>
  <c r="V19" i="12"/>
  <c r="T19" i="12"/>
  <c r="S19" i="12"/>
  <c r="V22" i="12"/>
  <c r="T22" i="12"/>
  <c r="S22" i="12"/>
  <c r="V25" i="12"/>
  <c r="T25" i="12"/>
  <c r="S25" i="12"/>
  <c r="V28" i="12"/>
  <c r="T28" i="12"/>
  <c r="S28" i="12"/>
  <c r="V31" i="12"/>
  <c r="T31" i="12"/>
  <c r="S31" i="12"/>
  <c r="V34" i="12"/>
  <c r="T34" i="12"/>
  <c r="S34" i="12"/>
  <c r="V37" i="12"/>
  <c r="T37" i="12"/>
  <c r="S37" i="12"/>
  <c r="V40" i="12"/>
  <c r="T40" i="12"/>
  <c r="S40" i="12"/>
  <c r="V43" i="12"/>
  <c r="T43" i="12"/>
  <c r="S43" i="12"/>
  <c r="V46" i="12"/>
  <c r="T46" i="12"/>
  <c r="S46" i="12"/>
  <c r="V49" i="12"/>
  <c r="T49" i="12"/>
  <c r="S49" i="12"/>
  <c r="V52" i="12"/>
  <c r="T52" i="12"/>
  <c r="S52" i="12"/>
  <c r="V55" i="12"/>
  <c r="T55" i="12"/>
  <c r="S55" i="12"/>
  <c r="K19" i="13"/>
  <c r="J19" i="13"/>
  <c r="I19" i="13"/>
  <c r="K22" i="13"/>
  <c r="J22" i="13"/>
  <c r="I22" i="13"/>
  <c r="K24" i="13"/>
  <c r="J24" i="13"/>
  <c r="I24" i="13"/>
  <c r="K26" i="13"/>
  <c r="H34" i="13"/>
  <c r="J26" i="13"/>
  <c r="I26" i="13"/>
  <c r="K28" i="13"/>
  <c r="J28" i="13"/>
  <c r="I28" i="13"/>
  <c r="K30" i="13"/>
  <c r="J30" i="13"/>
  <c r="I30" i="13"/>
  <c r="K32" i="13"/>
  <c r="J32" i="13"/>
  <c r="I32" i="13"/>
  <c r="K37" i="13"/>
  <c r="J37" i="13"/>
  <c r="I37" i="13"/>
  <c r="K39" i="13"/>
  <c r="J39" i="13"/>
  <c r="I39" i="13"/>
  <c r="K41" i="13"/>
  <c r="J41" i="13"/>
  <c r="I41" i="13"/>
  <c r="K43" i="13"/>
  <c r="J43" i="13"/>
  <c r="I43" i="13"/>
  <c r="K45" i="13"/>
  <c r="J45" i="13"/>
  <c r="I45" i="13"/>
  <c r="K47" i="13"/>
  <c r="J47" i="13"/>
  <c r="I47" i="13"/>
  <c r="K50" i="13"/>
  <c r="J50" i="13"/>
  <c r="I50" i="13"/>
  <c r="K52" i="13"/>
  <c r="J52" i="13"/>
  <c r="I52" i="13"/>
  <c r="K54" i="13"/>
  <c r="H62" i="13"/>
  <c r="J54" i="13"/>
  <c r="I54" i="13"/>
  <c r="K56" i="13"/>
  <c r="J56" i="13"/>
  <c r="I56" i="13"/>
  <c r="K58" i="13"/>
  <c r="J58" i="13"/>
  <c r="I58" i="13"/>
  <c r="K60" i="13"/>
  <c r="J60" i="13"/>
  <c r="I60" i="13"/>
  <c r="K65" i="13"/>
  <c r="J65" i="13"/>
  <c r="I65" i="13"/>
  <c r="K67" i="13"/>
  <c r="J67" i="13"/>
  <c r="I67" i="13"/>
  <c r="K69" i="13"/>
  <c r="J69" i="13"/>
  <c r="I69" i="13"/>
  <c r="K71" i="13"/>
  <c r="J71" i="13"/>
  <c r="I71" i="13"/>
  <c r="K73" i="13"/>
  <c r="J73" i="13"/>
  <c r="I73" i="13"/>
  <c r="K75" i="13"/>
  <c r="J75" i="13"/>
  <c r="I75" i="13"/>
  <c r="K78" i="13"/>
  <c r="J78" i="13"/>
  <c r="I78" i="13"/>
  <c r="K80" i="13"/>
  <c r="J80" i="13"/>
  <c r="I80" i="13"/>
  <c r="K82" i="13"/>
  <c r="H90" i="13"/>
  <c r="J82" i="13"/>
  <c r="I82" i="13"/>
  <c r="K84" i="13"/>
  <c r="J84" i="13"/>
  <c r="I84" i="13"/>
  <c r="K86" i="13"/>
  <c r="J86" i="13"/>
  <c r="I86" i="13"/>
  <c r="K88" i="13"/>
  <c r="J88" i="13"/>
  <c r="I88" i="13"/>
  <c r="K93" i="13"/>
  <c r="J93" i="13"/>
  <c r="I93" i="13"/>
  <c r="K95" i="13"/>
  <c r="J95" i="13"/>
  <c r="I95" i="13"/>
  <c r="K97" i="13"/>
  <c r="J97" i="13"/>
  <c r="I97" i="13"/>
  <c r="K99" i="13"/>
  <c r="J99" i="13"/>
  <c r="I99" i="13"/>
  <c r="K101" i="13"/>
  <c r="J101" i="13"/>
  <c r="I101" i="13"/>
  <c r="K103" i="13"/>
  <c r="J103" i="13"/>
  <c r="I103" i="13"/>
  <c r="K106" i="13"/>
  <c r="J106" i="13"/>
  <c r="I106" i="13"/>
  <c r="K108" i="13"/>
  <c r="J108" i="13"/>
  <c r="I108" i="13"/>
  <c r="K110" i="13"/>
  <c r="H118" i="13"/>
  <c r="J110" i="13"/>
  <c r="I110" i="13"/>
  <c r="K112" i="13"/>
  <c r="J112" i="13"/>
  <c r="I112" i="13"/>
  <c r="K114" i="13"/>
  <c r="J114" i="13"/>
  <c r="I114" i="13"/>
  <c r="K116" i="13"/>
  <c r="J116" i="13"/>
  <c r="I116" i="13"/>
  <c r="K121" i="13"/>
  <c r="J121" i="13"/>
  <c r="I121" i="13"/>
  <c r="K123" i="13"/>
  <c r="J123" i="13"/>
  <c r="I123" i="13"/>
  <c r="K125" i="13"/>
  <c r="J125" i="13"/>
  <c r="I125" i="13"/>
  <c r="K127" i="13"/>
  <c r="J127" i="13"/>
  <c r="I127" i="13"/>
  <c r="K129" i="13"/>
  <c r="J129" i="13"/>
  <c r="I129" i="13"/>
  <c r="K131" i="13"/>
  <c r="J131" i="13"/>
  <c r="I131" i="13"/>
  <c r="K134" i="13"/>
  <c r="J134" i="13"/>
  <c r="I134" i="13"/>
  <c r="K136" i="13"/>
  <c r="J136" i="13"/>
  <c r="I136" i="13"/>
  <c r="K138" i="13"/>
  <c r="H146" i="13"/>
  <c r="J138" i="13"/>
  <c r="I138" i="13"/>
  <c r="K140" i="13"/>
  <c r="J140" i="13"/>
  <c r="I140" i="13"/>
  <c r="K142" i="13"/>
  <c r="J142" i="13"/>
  <c r="I142" i="13"/>
  <c r="K144" i="13"/>
  <c r="J144" i="13"/>
  <c r="I144" i="13"/>
  <c r="K149" i="13"/>
  <c r="J149" i="13"/>
  <c r="I149" i="13"/>
  <c r="K151" i="13"/>
  <c r="J151" i="13"/>
  <c r="I151" i="13"/>
  <c r="K153" i="13"/>
  <c r="J153" i="13"/>
  <c r="I153" i="13"/>
  <c r="K155" i="13"/>
  <c r="J155" i="13"/>
  <c r="I155" i="13"/>
  <c r="K157" i="13"/>
  <c r="J157" i="13"/>
  <c r="I157" i="13"/>
  <c r="K159" i="13"/>
  <c r="J159" i="13"/>
  <c r="I159" i="13"/>
  <c r="J13" i="14"/>
  <c r="I13" i="14"/>
  <c r="J61" i="14"/>
  <c r="I61" i="14"/>
  <c r="H79" i="14"/>
  <c r="J71" i="14"/>
  <c r="I71" i="14"/>
  <c r="J81" i="14"/>
  <c r="I81" i="14"/>
  <c r="J90" i="14"/>
  <c r="I90" i="14"/>
  <c r="J100" i="14"/>
  <c r="I100" i="14"/>
  <c r="J110" i="14"/>
  <c r="I110" i="14"/>
  <c r="J119" i="14"/>
  <c r="I119" i="14"/>
  <c r="J129" i="14"/>
  <c r="I129" i="14"/>
  <c r="Y19" i="15"/>
  <c r="X19" i="15"/>
  <c r="W19" i="15"/>
  <c r="M55" i="15"/>
  <c r="H63" i="15"/>
  <c r="L55" i="15"/>
  <c r="K55" i="15"/>
  <c r="J55" i="15"/>
  <c r="I55" i="15"/>
  <c r="M94" i="15"/>
  <c r="L94" i="15"/>
  <c r="K94" i="15"/>
  <c r="J94" i="15"/>
  <c r="I94" i="15"/>
  <c r="M132" i="15"/>
  <c r="L132" i="15"/>
  <c r="K132" i="15"/>
  <c r="J132" i="15"/>
  <c r="I132" i="15"/>
  <c r="J54" i="16"/>
  <c r="I54" i="16"/>
  <c r="J60" i="16"/>
  <c r="I60" i="16"/>
  <c r="J67" i="16"/>
  <c r="I67" i="16"/>
  <c r="J73" i="16"/>
  <c r="I73" i="16"/>
  <c r="J80" i="16"/>
  <c r="I80" i="16"/>
  <c r="H79" i="16"/>
  <c r="J86" i="16"/>
  <c r="I86" i="16"/>
  <c r="J99" i="16"/>
  <c r="I99" i="16"/>
  <c r="J112" i="16"/>
  <c r="I112" i="16"/>
  <c r="J118" i="16"/>
  <c r="I118" i="16"/>
  <c r="J125" i="16"/>
  <c r="I125" i="16"/>
  <c r="H133" i="16"/>
  <c r="J131" i="16"/>
  <c r="I131" i="16"/>
  <c r="J138" i="16"/>
  <c r="I138" i="16"/>
  <c r="J144" i="16"/>
  <c r="I144" i="16"/>
  <c r="J151" i="16"/>
  <c r="I151" i="16"/>
  <c r="J157" i="16"/>
  <c r="I157" i="16"/>
  <c r="X103" i="18"/>
  <c r="J97" i="18"/>
  <c r="I97" i="18"/>
  <c r="W160" i="18"/>
  <c r="X152" i="18"/>
  <c r="Y34" i="19"/>
  <c r="X34" i="19"/>
  <c r="I19" i="14"/>
  <c r="J19" i="14"/>
  <c r="I21" i="14"/>
  <c r="J21" i="14"/>
  <c r="Q17" i="18"/>
  <c r="Q38" i="18"/>
  <c r="I16" i="19"/>
  <c r="H16" i="19"/>
  <c r="I45" i="19"/>
  <c r="H45" i="19"/>
  <c r="J45" i="19"/>
  <c r="I74" i="19"/>
  <c r="H74" i="19"/>
  <c r="X128" i="19"/>
  <c r="Y128" i="19"/>
  <c r="H23" i="14"/>
  <c r="J15" i="14"/>
  <c r="I15" i="14"/>
  <c r="J17" i="14"/>
  <c r="I17" i="14"/>
  <c r="J27" i="14"/>
  <c r="I27" i="14"/>
  <c r="J30" i="14"/>
  <c r="I30" i="14"/>
  <c r="J33" i="14"/>
  <c r="I33" i="14"/>
  <c r="J36" i="14"/>
  <c r="I36" i="14"/>
  <c r="J40" i="14"/>
  <c r="I40" i="14"/>
  <c r="H51" i="14"/>
  <c r="J43" i="14"/>
  <c r="I43" i="14"/>
  <c r="J46" i="14"/>
  <c r="I46" i="14"/>
  <c r="J49" i="14"/>
  <c r="I49" i="14"/>
  <c r="J53" i="14"/>
  <c r="I53" i="14"/>
  <c r="J56" i="14"/>
  <c r="I56" i="14"/>
  <c r="J59" i="14"/>
  <c r="I59" i="14"/>
  <c r="J62" i="14"/>
  <c r="I62" i="14"/>
  <c r="J69" i="14"/>
  <c r="I69" i="14"/>
  <c r="J72" i="14"/>
  <c r="I72" i="14"/>
  <c r="J75" i="14"/>
  <c r="I75" i="14"/>
  <c r="J78" i="14"/>
  <c r="I78" i="14"/>
  <c r="J82" i="14"/>
  <c r="I82" i="14"/>
  <c r="J85" i="14"/>
  <c r="I85" i="14"/>
  <c r="H93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J127" i="14"/>
  <c r="H135" i="14"/>
  <c r="I127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Y11" i="15"/>
  <c r="X11" i="15"/>
  <c r="W11" i="15"/>
  <c r="Y14" i="15"/>
  <c r="X14" i="15"/>
  <c r="W14" i="15"/>
  <c r="Y17" i="15"/>
  <c r="X17" i="15"/>
  <c r="W17" i="15"/>
  <c r="W10" i="16"/>
  <c r="V10" i="16"/>
  <c r="U10" i="16"/>
  <c r="T9" i="16"/>
  <c r="W12" i="16" s="1"/>
  <c r="W11" i="16"/>
  <c r="V11" i="16"/>
  <c r="U11" i="16"/>
  <c r="V12" i="16"/>
  <c r="U12" i="16"/>
  <c r="W13" i="16"/>
  <c r="V13" i="16"/>
  <c r="U13" i="16"/>
  <c r="T21" i="16"/>
  <c r="W14" i="16"/>
  <c r="V14" i="16"/>
  <c r="U14" i="16"/>
  <c r="W15" i="16"/>
  <c r="V15" i="16"/>
  <c r="U15" i="16"/>
  <c r="W16" i="16"/>
  <c r="V16" i="16"/>
  <c r="U16" i="16"/>
  <c r="W17" i="16"/>
  <c r="V17" i="16"/>
  <c r="U17" i="16"/>
  <c r="Q144" i="18"/>
  <c r="Q15" i="18"/>
  <c r="Q31" i="18"/>
  <c r="Q70" i="18"/>
  <c r="P146" i="18"/>
  <c r="Q138" i="18"/>
  <c r="P34" i="19"/>
  <c r="Q34" i="19"/>
  <c r="Y18" i="19"/>
  <c r="X18" i="19"/>
  <c r="Y28" i="19"/>
  <c r="X28" i="19"/>
  <c r="X60" i="19"/>
  <c r="Y60" i="19"/>
  <c r="I95" i="19"/>
  <c r="H95" i="19"/>
  <c r="J11" i="15"/>
  <c r="I11" i="15"/>
  <c r="M11" i="15"/>
  <c r="L11" i="15"/>
  <c r="K11" i="15"/>
  <c r="J14" i="15"/>
  <c r="I14" i="15"/>
  <c r="M14" i="15"/>
  <c r="L14" i="15"/>
  <c r="K14" i="15"/>
  <c r="J17" i="15"/>
  <c r="I17" i="15"/>
  <c r="M17" i="15"/>
  <c r="L17" i="15"/>
  <c r="K17" i="15"/>
  <c r="X18" i="15"/>
  <c r="W18" i="15"/>
  <c r="Y18" i="15"/>
  <c r="J26" i="15"/>
  <c r="I26" i="15"/>
  <c r="M26" i="15"/>
  <c r="L26" i="15"/>
  <c r="K26" i="15"/>
  <c r="J32" i="15"/>
  <c r="I32" i="15"/>
  <c r="M32" i="15"/>
  <c r="L32" i="15"/>
  <c r="K32" i="15"/>
  <c r="J39" i="15"/>
  <c r="I39" i="15"/>
  <c r="M39" i="15"/>
  <c r="L39" i="15"/>
  <c r="K39" i="15"/>
  <c r="J45" i="15"/>
  <c r="I45" i="15"/>
  <c r="M45" i="15"/>
  <c r="L45" i="15"/>
  <c r="K45" i="15"/>
  <c r="J52" i="15"/>
  <c r="I52" i="15"/>
  <c r="M52" i="15"/>
  <c r="L52" i="15"/>
  <c r="K52" i="15"/>
  <c r="J58" i="15"/>
  <c r="I58" i="15"/>
  <c r="M58" i="15"/>
  <c r="L58" i="15"/>
  <c r="K58" i="15"/>
  <c r="J65" i="15"/>
  <c r="I65" i="15"/>
  <c r="M65" i="15"/>
  <c r="L65" i="15"/>
  <c r="K65" i="15"/>
  <c r="J71" i="15"/>
  <c r="I71" i="15"/>
  <c r="M71" i="15"/>
  <c r="L71" i="15"/>
  <c r="K71" i="15"/>
  <c r="J84" i="15"/>
  <c r="I84" i="15"/>
  <c r="M84" i="15"/>
  <c r="L84" i="15"/>
  <c r="K84" i="15"/>
  <c r="J90" i="15"/>
  <c r="I90" i="15"/>
  <c r="M90" i="15"/>
  <c r="L90" i="15"/>
  <c r="K90" i="15"/>
  <c r="J97" i="15"/>
  <c r="I97" i="15"/>
  <c r="M97" i="15"/>
  <c r="H105" i="15"/>
  <c r="L97" i="15"/>
  <c r="K97" i="15"/>
  <c r="J103" i="15"/>
  <c r="I103" i="15"/>
  <c r="M103" i="15"/>
  <c r="L103" i="15"/>
  <c r="K103" i="15"/>
  <c r="J110" i="15"/>
  <c r="I110" i="15"/>
  <c r="M110" i="15"/>
  <c r="L110" i="15"/>
  <c r="K110" i="15"/>
  <c r="J116" i="15"/>
  <c r="I116" i="15"/>
  <c r="M116" i="15"/>
  <c r="L116" i="15"/>
  <c r="K116" i="15"/>
  <c r="J123" i="15"/>
  <c r="I123" i="15"/>
  <c r="M123" i="15"/>
  <c r="L123" i="15"/>
  <c r="K123" i="15"/>
  <c r="J129" i="15"/>
  <c r="I129" i="15"/>
  <c r="M129" i="15"/>
  <c r="L129" i="15"/>
  <c r="K129" i="15"/>
  <c r="J136" i="15"/>
  <c r="I136" i="15"/>
  <c r="M136" i="15"/>
  <c r="L136" i="15"/>
  <c r="K136" i="15"/>
  <c r="J142" i="15"/>
  <c r="I142" i="15"/>
  <c r="M142" i="15"/>
  <c r="L142" i="15"/>
  <c r="K142" i="15"/>
  <c r="J149" i="15"/>
  <c r="I149" i="15"/>
  <c r="M149" i="15"/>
  <c r="L149" i="15"/>
  <c r="K149" i="15"/>
  <c r="J155" i="15"/>
  <c r="I155" i="15"/>
  <c r="M155" i="15"/>
  <c r="L155" i="15"/>
  <c r="K155" i="15"/>
  <c r="P20" i="18"/>
  <c r="Q12" i="18"/>
  <c r="J16" i="18"/>
  <c r="I16" i="18"/>
  <c r="Q24" i="18"/>
  <c r="H34" i="18"/>
  <c r="J26" i="18"/>
  <c r="I26" i="18"/>
  <c r="J39" i="18"/>
  <c r="I39" i="18"/>
  <c r="Q60" i="18"/>
  <c r="Q99" i="18"/>
  <c r="Q128" i="18"/>
  <c r="I10" i="19"/>
  <c r="H10" i="19"/>
  <c r="G9" i="19"/>
  <c r="J95" i="19" s="1"/>
  <c r="I55" i="19"/>
  <c r="H55" i="19"/>
  <c r="G63" i="19"/>
  <c r="I84" i="19"/>
  <c r="H84" i="19"/>
  <c r="I60" i="14"/>
  <c r="J60" i="14"/>
  <c r="I63" i="14"/>
  <c r="J63" i="14"/>
  <c r="I67" i="14"/>
  <c r="J67" i="14"/>
  <c r="I70" i="14"/>
  <c r="J70" i="14"/>
  <c r="I73" i="14"/>
  <c r="J73" i="14"/>
  <c r="I76" i="14"/>
  <c r="J76" i="14"/>
  <c r="I83" i="14"/>
  <c r="J83" i="14"/>
  <c r="I86" i="14"/>
  <c r="J86" i="14"/>
  <c r="I89" i="14"/>
  <c r="J89" i="14"/>
  <c r="I92" i="14"/>
  <c r="J92" i="14"/>
  <c r="I96" i="14"/>
  <c r="J96" i="14"/>
  <c r="I99" i="14"/>
  <c r="H107" i="14"/>
  <c r="J99" i="14"/>
  <c r="I102" i="14"/>
  <c r="J102" i="14"/>
  <c r="I105" i="14"/>
  <c r="J105" i="14"/>
  <c r="I109" i="14"/>
  <c r="J109" i="14"/>
  <c r="I112" i="14"/>
  <c r="J112" i="14"/>
  <c r="I115" i="14"/>
  <c r="J115" i="14"/>
  <c r="I118" i="14"/>
  <c r="J118" i="14"/>
  <c r="I125" i="14"/>
  <c r="J125" i="14"/>
  <c r="I128" i="14"/>
  <c r="J128" i="14"/>
  <c r="I131" i="14"/>
  <c r="J131" i="14"/>
  <c r="I134" i="14"/>
  <c r="J134" i="14"/>
  <c r="I138" i="14"/>
  <c r="J138" i="14"/>
  <c r="I141" i="14"/>
  <c r="H149" i="14"/>
  <c r="J141" i="14"/>
  <c r="I144" i="14"/>
  <c r="J144" i="14"/>
  <c r="I147" i="14"/>
  <c r="J147" i="14"/>
  <c r="I151" i="14"/>
  <c r="J151" i="14"/>
  <c r="I154" i="14"/>
  <c r="J154" i="14"/>
  <c r="I157" i="14"/>
  <c r="J157" i="14"/>
  <c r="I160" i="14"/>
  <c r="J160" i="14"/>
  <c r="W9" i="15"/>
  <c r="Y9" i="15"/>
  <c r="X9" i="15"/>
  <c r="W12" i="15"/>
  <c r="Y12" i="15"/>
  <c r="X12" i="15"/>
  <c r="W15" i="15"/>
  <c r="Y15" i="15"/>
  <c r="X15" i="15"/>
  <c r="I25" i="15"/>
  <c r="M25" i="15"/>
  <c r="L25" i="15"/>
  <c r="K25" i="15"/>
  <c r="J25" i="15"/>
  <c r="I31" i="15"/>
  <c r="M31" i="15"/>
  <c r="L31" i="15"/>
  <c r="K31" i="15"/>
  <c r="J31" i="15"/>
  <c r="I38" i="15"/>
  <c r="M38" i="15"/>
  <c r="L38" i="15"/>
  <c r="K38" i="15"/>
  <c r="J38" i="15"/>
  <c r="I44" i="15"/>
  <c r="M44" i="15"/>
  <c r="L44" i="15"/>
  <c r="K44" i="15"/>
  <c r="J44" i="15"/>
  <c r="I51" i="15"/>
  <c r="M51" i="15"/>
  <c r="L51" i="15"/>
  <c r="K51" i="15"/>
  <c r="J51" i="15"/>
  <c r="I57" i="15"/>
  <c r="M57" i="15"/>
  <c r="L57" i="15"/>
  <c r="K57" i="15"/>
  <c r="J57" i="15"/>
  <c r="I70" i="15"/>
  <c r="M70" i="15"/>
  <c r="L70" i="15"/>
  <c r="K70" i="15"/>
  <c r="J70" i="15"/>
  <c r="I76" i="15"/>
  <c r="M76" i="15"/>
  <c r="L76" i="15"/>
  <c r="K76" i="15"/>
  <c r="J76" i="15"/>
  <c r="I83" i="15"/>
  <c r="M83" i="15"/>
  <c r="H91" i="15"/>
  <c r="L83" i="15"/>
  <c r="K83" i="15"/>
  <c r="J83" i="15"/>
  <c r="U20" i="17"/>
  <c r="V20" i="17"/>
  <c r="Q11" i="18"/>
  <c r="I15" i="18"/>
  <c r="J15" i="18"/>
  <c r="Q23" i="18"/>
  <c r="P22" i="18"/>
  <c r="Q57" i="18"/>
  <c r="Q96" i="18"/>
  <c r="P104" i="18"/>
  <c r="I81" i="19"/>
  <c r="H81" i="19"/>
  <c r="J81" i="19"/>
  <c r="Y31" i="19"/>
  <c r="X31" i="19"/>
  <c r="X41" i="19"/>
  <c r="Y41" i="19"/>
  <c r="W49" i="19"/>
  <c r="X70" i="19"/>
  <c r="Y70" i="19"/>
  <c r="J12" i="14"/>
  <c r="I12" i="14"/>
  <c r="J14" i="14"/>
  <c r="I14" i="14"/>
  <c r="J16" i="14"/>
  <c r="I16" i="14"/>
  <c r="Q9" i="18"/>
  <c r="P8" i="18"/>
  <c r="R31" i="18" s="1"/>
  <c r="J13" i="18"/>
  <c r="I13" i="18"/>
  <c r="J25" i="18"/>
  <c r="I25" i="18"/>
  <c r="J29" i="18"/>
  <c r="I29" i="18"/>
  <c r="Q51" i="18"/>
  <c r="P50" i="18"/>
  <c r="J68" i="18"/>
  <c r="I68" i="18"/>
  <c r="H76" i="18"/>
  <c r="Q89" i="18"/>
  <c r="Q109" i="18"/>
  <c r="G21" i="19"/>
  <c r="I13" i="19"/>
  <c r="H13" i="19"/>
  <c r="J13" i="19"/>
  <c r="Q115" i="18"/>
  <c r="Q135" i="18"/>
  <c r="P134" i="18"/>
  <c r="Q154" i="18"/>
  <c r="X138" i="19"/>
  <c r="Y138" i="19"/>
  <c r="Y20" i="19"/>
  <c r="X20" i="19"/>
  <c r="Y24" i="19"/>
  <c r="X24" i="19"/>
  <c r="W23" i="19"/>
  <c r="Y27" i="19"/>
  <c r="X27" i="19"/>
  <c r="W35" i="19"/>
  <c r="Y30" i="19"/>
  <c r="X30" i="19"/>
  <c r="Y33" i="19"/>
  <c r="X33" i="19"/>
  <c r="X38" i="19"/>
  <c r="Y38" i="19"/>
  <c r="W37" i="19"/>
  <c r="X47" i="19"/>
  <c r="Y47" i="19"/>
  <c r="X57" i="19"/>
  <c r="Y57" i="19"/>
  <c r="X67" i="19"/>
  <c r="Y67" i="19"/>
  <c r="X76" i="19"/>
  <c r="Y76" i="19"/>
  <c r="Q10" i="18"/>
  <c r="Q16" i="18"/>
  <c r="P62" i="18"/>
  <c r="Q54" i="18"/>
  <c r="R73" i="18"/>
  <c r="Q73" i="18"/>
  <c r="Y117" i="19"/>
  <c r="X117" i="19"/>
  <c r="Q144" i="19"/>
  <c r="P144" i="19"/>
  <c r="Y19" i="19"/>
  <c r="X19" i="19"/>
  <c r="Y26" i="19"/>
  <c r="X26" i="19"/>
  <c r="Y29" i="19"/>
  <c r="X29" i="19"/>
  <c r="Y32" i="19"/>
  <c r="X32" i="19"/>
  <c r="X44" i="19"/>
  <c r="Y44" i="19"/>
  <c r="X54" i="19"/>
  <c r="Y54" i="19"/>
  <c r="X73" i="19"/>
  <c r="Y73" i="19"/>
  <c r="X83" i="19"/>
  <c r="W91" i="19"/>
  <c r="Y83" i="19"/>
  <c r="Q154" i="19"/>
  <c r="P154" i="19"/>
  <c r="I54" i="21"/>
  <c r="H54" i="21"/>
  <c r="L19" i="22"/>
  <c r="K19" i="22"/>
  <c r="J19" i="22"/>
  <c r="J53" i="28"/>
  <c r="I53" i="28"/>
  <c r="K53" i="28"/>
  <c r="R21" i="21"/>
  <c r="Q21" i="21"/>
  <c r="L18" i="22"/>
  <c r="K18" i="22"/>
  <c r="R11" i="21"/>
  <c r="Q11" i="21"/>
  <c r="X9" i="22"/>
  <c r="W9" i="22"/>
  <c r="V9" i="22"/>
  <c r="J92" i="28"/>
  <c r="I92" i="28"/>
  <c r="K92" i="28"/>
  <c r="J27" i="28"/>
  <c r="I27" i="28"/>
  <c r="K27" i="28"/>
  <c r="H20" i="29"/>
  <c r="J12" i="29"/>
  <c r="I12" i="29"/>
  <c r="K12" i="29"/>
  <c r="K158" i="23"/>
  <c r="J158" i="23"/>
  <c r="I158" i="23"/>
  <c r="W19" i="23"/>
  <c r="V19" i="23"/>
  <c r="U19" i="23"/>
  <c r="W8" i="23"/>
  <c r="V8" i="23"/>
  <c r="U8" i="23"/>
  <c r="W10" i="23"/>
  <c r="V10" i="23"/>
  <c r="U10" i="23"/>
  <c r="T20" i="23"/>
  <c r="W12" i="23"/>
  <c r="V12" i="23"/>
  <c r="U12" i="23"/>
  <c r="W14" i="23"/>
  <c r="V14" i="23"/>
  <c r="U14" i="23"/>
  <c r="W16" i="23"/>
  <c r="V16" i="23"/>
  <c r="U16" i="23"/>
  <c r="J40" i="28"/>
  <c r="I40" i="28"/>
  <c r="K40" i="28"/>
  <c r="H48" i="28"/>
  <c r="J117" i="28"/>
  <c r="I117" i="28"/>
  <c r="K117" i="28"/>
  <c r="X14" i="22"/>
  <c r="W14" i="22"/>
  <c r="V14" i="22"/>
  <c r="X15" i="22"/>
  <c r="W15" i="22"/>
  <c r="V15" i="22"/>
  <c r="J66" i="28"/>
  <c r="I66" i="28"/>
  <c r="K66" i="28"/>
  <c r="W9" i="23"/>
  <c r="V9" i="23"/>
  <c r="U9" i="23"/>
  <c r="W11" i="23"/>
  <c r="V11" i="23"/>
  <c r="U11" i="23"/>
  <c r="W13" i="23"/>
  <c r="V13" i="23"/>
  <c r="U13" i="23"/>
  <c r="W15" i="23"/>
  <c r="V15" i="23"/>
  <c r="U15" i="23"/>
  <c r="W17" i="23"/>
  <c r="V17" i="23"/>
  <c r="U17" i="23"/>
  <c r="J79" i="28"/>
  <c r="I79" i="28"/>
  <c r="K79" i="28"/>
  <c r="J29" i="28"/>
  <c r="I29" i="28"/>
  <c r="K29" i="28"/>
  <c r="J42" i="28"/>
  <c r="I42" i="28"/>
  <c r="K42" i="28"/>
  <c r="J55" i="28"/>
  <c r="I55" i="28"/>
  <c r="K55" i="28"/>
  <c r="J68" i="28"/>
  <c r="I68" i="28"/>
  <c r="K68" i="28"/>
  <c r="H76" i="28"/>
  <c r="J81" i="28"/>
  <c r="I81" i="28"/>
  <c r="K81" i="28"/>
  <c r="J94" i="28"/>
  <c r="I94" i="28"/>
  <c r="K94" i="28"/>
  <c r="J107" i="28"/>
  <c r="I107" i="28"/>
  <c r="K107" i="28"/>
  <c r="J120" i="28"/>
  <c r="I120" i="28"/>
  <c r="K120" i="28"/>
  <c r="J31" i="28"/>
  <c r="I31" i="28"/>
  <c r="K31" i="28"/>
  <c r="J44" i="28"/>
  <c r="I44" i="28"/>
  <c r="K44" i="28"/>
  <c r="J57" i="28"/>
  <c r="I57" i="28"/>
  <c r="K57" i="28"/>
  <c r="J70" i="28"/>
  <c r="I70" i="28"/>
  <c r="K70" i="28"/>
  <c r="J83" i="28"/>
  <c r="I83" i="28"/>
  <c r="K83" i="28"/>
  <c r="J96" i="28"/>
  <c r="I96" i="28"/>
  <c r="K96" i="28"/>
  <c r="H104" i="28"/>
  <c r="J109" i="28"/>
  <c r="I109" i="28"/>
  <c r="K109" i="28"/>
  <c r="J122" i="28"/>
  <c r="I122" i="28"/>
  <c r="K122" i="28"/>
  <c r="J33" i="28"/>
  <c r="I33" i="28"/>
  <c r="K33" i="28"/>
  <c r="J46" i="28"/>
  <c r="I46" i="28"/>
  <c r="K46" i="28"/>
  <c r="J59" i="28"/>
  <c r="I59" i="28"/>
  <c r="K59" i="28"/>
  <c r="J72" i="28"/>
  <c r="I72" i="28"/>
  <c r="K72" i="28"/>
  <c r="J85" i="28"/>
  <c r="I85" i="28"/>
  <c r="K85" i="28"/>
  <c r="J98" i="28"/>
  <c r="I98" i="28"/>
  <c r="K98" i="28"/>
  <c r="J111" i="28"/>
  <c r="I111" i="28"/>
  <c r="K111" i="28"/>
  <c r="H132" i="28"/>
  <c r="J124" i="28"/>
  <c r="I124" i="28"/>
  <c r="K124" i="28"/>
  <c r="D8" i="24"/>
  <c r="E10" i="24"/>
  <c r="J23" i="28"/>
  <c r="I23" i="28"/>
  <c r="K23" i="28"/>
  <c r="J36" i="28"/>
  <c r="I36" i="28"/>
  <c r="K36" i="28"/>
  <c r="J61" i="28"/>
  <c r="I61" i="28"/>
  <c r="K61" i="28"/>
  <c r="J74" i="28"/>
  <c r="I74" i="28"/>
  <c r="K74" i="28"/>
  <c r="J87" i="28"/>
  <c r="I87" i="28"/>
  <c r="K87" i="28"/>
  <c r="J100" i="28"/>
  <c r="I100" i="28"/>
  <c r="K100" i="28"/>
  <c r="J113" i="28"/>
  <c r="I113" i="28"/>
  <c r="K113" i="28"/>
  <c r="J25" i="28"/>
  <c r="I25" i="28"/>
  <c r="K25" i="28"/>
  <c r="J38" i="28"/>
  <c r="I38" i="28"/>
  <c r="K38" i="28"/>
  <c r="J51" i="28"/>
  <c r="I51" i="28"/>
  <c r="K51" i="28"/>
  <c r="J64" i="28"/>
  <c r="I64" i="28"/>
  <c r="K64" i="28"/>
  <c r="J89" i="28"/>
  <c r="I89" i="28"/>
  <c r="K89" i="28"/>
  <c r="J102" i="28"/>
  <c r="I102" i="28"/>
  <c r="K102" i="28"/>
  <c r="J115" i="28"/>
  <c r="I115" i="28"/>
  <c r="K115" i="28"/>
  <c r="I18" i="28"/>
  <c r="K18" i="28"/>
  <c r="J19" i="28"/>
  <c r="I19" i="28"/>
  <c r="K19" i="28"/>
  <c r="J22" i="28"/>
  <c r="I22" i="28"/>
  <c r="K22" i="28"/>
  <c r="J24" i="28"/>
  <c r="I24" i="28"/>
  <c r="K24" i="28"/>
  <c r="J26" i="28"/>
  <c r="I26" i="28"/>
  <c r="K26" i="28"/>
  <c r="H34" i="28"/>
  <c r="J28" i="28"/>
  <c r="I28" i="28"/>
  <c r="K28" i="28"/>
  <c r="J30" i="28"/>
  <c r="I30" i="28"/>
  <c r="K30" i="28"/>
  <c r="J32" i="28"/>
  <c r="I32" i="28"/>
  <c r="K32" i="28"/>
  <c r="J37" i="28"/>
  <c r="I37" i="28"/>
  <c r="K37" i="28"/>
  <c r="J39" i="28"/>
  <c r="I39" i="28"/>
  <c r="K39" i="28"/>
  <c r="J41" i="28"/>
  <c r="I41" i="28"/>
  <c r="K41" i="28"/>
  <c r="J43" i="28"/>
  <c r="I43" i="28"/>
  <c r="K43" i="28"/>
  <c r="J45" i="28"/>
  <c r="I45" i="28"/>
  <c r="K45" i="28"/>
  <c r="J47" i="28"/>
  <c r="I47" i="28"/>
  <c r="K47" i="28"/>
  <c r="J50" i="28"/>
  <c r="I50" i="28"/>
  <c r="K50" i="28"/>
  <c r="J52" i="28"/>
  <c r="I52" i="28"/>
  <c r="K52" i="28"/>
  <c r="J54" i="28"/>
  <c r="I54" i="28"/>
  <c r="K54" i="28"/>
  <c r="H62" i="28"/>
  <c r="J56" i="28"/>
  <c r="I56" i="28"/>
  <c r="K56" i="28"/>
  <c r="J58" i="28"/>
  <c r="I58" i="28"/>
  <c r="K58" i="28"/>
  <c r="J60" i="28"/>
  <c r="I60" i="28"/>
  <c r="K60" i="28"/>
  <c r="J65" i="28"/>
  <c r="I65" i="28"/>
  <c r="K65" i="28"/>
  <c r="J67" i="28"/>
  <c r="I67" i="28"/>
  <c r="K67" i="28"/>
  <c r="J69" i="28"/>
  <c r="I69" i="28"/>
  <c r="K69" i="28"/>
  <c r="J71" i="28"/>
  <c r="I71" i="28"/>
  <c r="K71" i="28"/>
  <c r="J73" i="28"/>
  <c r="I73" i="28"/>
  <c r="K73" i="28"/>
  <c r="J75" i="28"/>
  <c r="I75" i="28"/>
  <c r="K75" i="28"/>
  <c r="J78" i="28"/>
  <c r="I78" i="28"/>
  <c r="K78" i="28"/>
  <c r="J80" i="28"/>
  <c r="I80" i="28"/>
  <c r="K80" i="28"/>
  <c r="J82" i="28"/>
  <c r="I82" i="28"/>
  <c r="K82" i="28"/>
  <c r="H90" i="28"/>
  <c r="J84" i="28"/>
  <c r="I84" i="28"/>
  <c r="K84" i="28"/>
  <c r="J86" i="28"/>
  <c r="I86" i="28"/>
  <c r="K86" i="28"/>
  <c r="J88" i="28"/>
  <c r="I88" i="28"/>
  <c r="K88" i="28"/>
  <c r="J93" i="28"/>
  <c r="I93" i="28"/>
  <c r="K93" i="28"/>
  <c r="J95" i="28"/>
  <c r="I95" i="28"/>
  <c r="K95" i="28"/>
  <c r="J97" i="28"/>
  <c r="I97" i="28"/>
  <c r="K97" i="28"/>
  <c r="J99" i="28"/>
  <c r="I99" i="28"/>
  <c r="K99" i="28"/>
  <c r="J101" i="28"/>
  <c r="I101" i="28"/>
  <c r="K101" i="28"/>
  <c r="J103" i="28"/>
  <c r="I103" i="28"/>
  <c r="K103" i="28"/>
  <c r="J106" i="28"/>
  <c r="I106" i="28"/>
  <c r="K106" i="28"/>
  <c r="J108" i="28"/>
  <c r="I108" i="28"/>
  <c r="K108" i="28"/>
  <c r="J110" i="28"/>
  <c r="I110" i="28"/>
  <c r="K110" i="28"/>
  <c r="H118" i="28"/>
  <c r="J112" i="28"/>
  <c r="I112" i="28"/>
  <c r="K112" i="28"/>
  <c r="J114" i="28"/>
  <c r="I114" i="28"/>
  <c r="K114" i="28"/>
  <c r="J116" i="28"/>
  <c r="I116" i="28"/>
  <c r="K116" i="28"/>
  <c r="J121" i="28"/>
  <c r="I121" i="28"/>
  <c r="K121" i="28"/>
  <c r="J123" i="28"/>
  <c r="I123" i="28"/>
  <c r="K123" i="28"/>
  <c r="J125" i="28"/>
  <c r="I125" i="28"/>
  <c r="K125" i="28"/>
  <c r="J8" i="29"/>
  <c r="I8" i="29"/>
  <c r="K8" i="29"/>
  <c r="J16" i="29"/>
  <c r="I16" i="29"/>
  <c r="K16" i="29"/>
  <c r="M158" i="30"/>
  <c r="L158" i="30"/>
  <c r="K158" i="30"/>
  <c r="J158" i="30"/>
  <c r="I158" i="30"/>
  <c r="I33" i="30"/>
  <c r="M33" i="30"/>
  <c r="L33" i="30"/>
  <c r="K33" i="30"/>
  <c r="J33" i="30"/>
  <c r="J10" i="29"/>
  <c r="I10" i="29"/>
  <c r="K10" i="29"/>
  <c r="J14" i="29"/>
  <c r="I14" i="29"/>
  <c r="K14" i="29"/>
  <c r="K18" i="29"/>
  <c r="I18" i="29"/>
  <c r="M135" i="30"/>
  <c r="L135" i="30"/>
  <c r="K135" i="30"/>
  <c r="J135" i="30"/>
  <c r="I135" i="30"/>
  <c r="M148" i="30"/>
  <c r="L148" i="30"/>
  <c r="K148" i="30"/>
  <c r="J148" i="30"/>
  <c r="I148" i="30"/>
  <c r="J9" i="29"/>
  <c r="I9" i="29"/>
  <c r="K9" i="29"/>
  <c r="J13" i="29"/>
  <c r="I13" i="29"/>
  <c r="K13" i="29"/>
  <c r="J17" i="29"/>
  <c r="I17" i="29"/>
  <c r="K17" i="29"/>
  <c r="M10" i="30"/>
  <c r="L10" i="30"/>
  <c r="K10" i="30"/>
  <c r="J10" i="30"/>
  <c r="I10" i="30"/>
  <c r="M109" i="30"/>
  <c r="L109" i="30"/>
  <c r="K109" i="30"/>
  <c r="J109" i="30"/>
  <c r="I109" i="30"/>
  <c r="M70" i="30"/>
  <c r="L70" i="30"/>
  <c r="K70" i="30"/>
  <c r="J70" i="30"/>
  <c r="I70" i="30"/>
  <c r="AK17" i="37"/>
  <c r="AL17" i="37"/>
  <c r="AJ17" i="37"/>
  <c r="H75" i="35"/>
  <c r="G87" i="35"/>
  <c r="AK32" i="37"/>
  <c r="AL32" i="37"/>
  <c r="AK11" i="37"/>
  <c r="AL11" i="37"/>
  <c r="AJ11" i="37"/>
  <c r="V39" i="37"/>
  <c r="W39" i="37"/>
  <c r="J44" i="38"/>
  <c r="I44" i="38"/>
  <c r="I38" i="37"/>
  <c r="H38" i="37"/>
  <c r="I35" i="39"/>
  <c r="J35" i="39"/>
  <c r="Q38" i="38"/>
  <c r="P38" i="38"/>
  <c r="Q36" i="38"/>
  <c r="P36" i="38"/>
  <c r="Q40" i="38"/>
  <c r="P40" i="38"/>
  <c r="I38" i="39"/>
  <c r="J38" i="39"/>
  <c r="AV18" i="37"/>
  <c r="AT18" i="37"/>
  <c r="AR18" i="37"/>
  <c r="AU18" i="37"/>
  <c r="AS18" i="37"/>
  <c r="H30" i="37"/>
  <c r="I30" i="37"/>
  <c r="H34" i="37"/>
  <c r="I34" i="37"/>
  <c r="I40" i="37"/>
  <c r="H40" i="37"/>
  <c r="J37" i="38"/>
  <c r="I37" i="38"/>
  <c r="G109" i="35"/>
  <c r="H97" i="35"/>
  <c r="AK30" i="37"/>
  <c r="AL30" i="37"/>
  <c r="AK34" i="37"/>
  <c r="AL34" i="37"/>
  <c r="Q18" i="38"/>
  <c r="P18" i="38"/>
  <c r="Q30" i="38"/>
  <c r="P30" i="38"/>
  <c r="J13" i="39"/>
  <c r="I13" i="39"/>
  <c r="Q16" i="39"/>
  <c r="P16" i="39"/>
  <c r="AU17" i="37"/>
  <c r="AS17" i="37"/>
  <c r="AV17" i="37"/>
  <c r="AT17" i="37"/>
  <c r="AR17" i="37"/>
  <c r="I39" i="37"/>
  <c r="H39" i="37"/>
  <c r="AL39" i="37"/>
  <c r="AK39" i="37"/>
  <c r="I36" i="37"/>
  <c r="H36" i="37"/>
  <c r="J16" i="38"/>
  <c r="I16" i="38"/>
  <c r="J31" i="38"/>
  <c r="I31" i="38"/>
  <c r="Q9" i="39"/>
  <c r="P9" i="39"/>
  <c r="P17" i="39"/>
  <c r="Q17" i="39"/>
  <c r="I23" i="39"/>
  <c r="J23" i="39"/>
  <c r="H32" i="37"/>
  <c r="I32" i="37"/>
  <c r="Q16" i="38"/>
  <c r="P16" i="38"/>
  <c r="I39" i="38"/>
  <c r="J39" i="38"/>
  <c r="Q14" i="39"/>
  <c r="P14" i="39"/>
  <c r="Q12" i="39"/>
  <c r="P12" i="39"/>
  <c r="Q20" i="39"/>
  <c r="P20" i="39"/>
  <c r="J21" i="38"/>
  <c r="I21" i="38"/>
  <c r="J22" i="38"/>
  <c r="I22" i="38"/>
  <c r="J33" i="38"/>
  <c r="I33" i="38"/>
  <c r="J40" i="38"/>
  <c r="I40" i="38"/>
  <c r="J9" i="39"/>
  <c r="I9" i="39"/>
  <c r="Q10" i="39"/>
  <c r="P10" i="39"/>
  <c r="Q28" i="39"/>
  <c r="P28" i="39"/>
  <c r="F129" i="41"/>
  <c r="H127" i="41"/>
  <c r="I127" i="41"/>
  <c r="G127" i="41"/>
  <c r="J23" i="38"/>
  <c r="I23" i="38"/>
  <c r="J24" i="38"/>
  <c r="I24" i="38"/>
  <c r="J32" i="38"/>
  <c r="I32" i="38"/>
  <c r="J38" i="38"/>
  <c r="I38" i="38"/>
  <c r="Q15" i="39"/>
  <c r="P15" i="39"/>
  <c r="Q22" i="39"/>
  <c r="P22" i="39"/>
  <c r="AK36" i="37"/>
  <c r="AL36" i="37"/>
  <c r="AK38" i="37"/>
  <c r="AL38" i="37"/>
  <c r="AK40" i="37"/>
  <c r="AL40" i="37"/>
  <c r="I6" i="38"/>
  <c r="J6" i="38"/>
  <c r="I8" i="38"/>
  <c r="J8" i="38"/>
  <c r="I10" i="38"/>
  <c r="J10" i="38"/>
  <c r="I12" i="38"/>
  <c r="J12" i="38"/>
  <c r="I14" i="38"/>
  <c r="J14" i="38"/>
  <c r="J25" i="38"/>
  <c r="I25" i="38"/>
  <c r="I26" i="38"/>
  <c r="J26" i="38"/>
  <c r="J29" i="38"/>
  <c r="I29" i="38"/>
  <c r="J35" i="38"/>
  <c r="I35" i="38"/>
  <c r="I43" i="38"/>
  <c r="J43" i="38"/>
  <c r="I51" i="38"/>
  <c r="J51" i="38"/>
  <c r="Q13" i="39"/>
  <c r="P13" i="39"/>
  <c r="Q34" i="39"/>
  <c r="P34" i="39"/>
  <c r="J15" i="38"/>
  <c r="I15" i="38"/>
  <c r="J27" i="38"/>
  <c r="I27" i="38"/>
  <c r="J28" i="38"/>
  <c r="I28" i="38"/>
  <c r="J34" i="38"/>
  <c r="I34" i="38"/>
  <c r="I41" i="38"/>
  <c r="J41" i="38"/>
  <c r="I49" i="38"/>
  <c r="J49" i="38"/>
  <c r="Q11" i="39"/>
  <c r="P11" i="39"/>
  <c r="P26" i="39"/>
  <c r="Q26" i="39"/>
  <c r="Q42" i="39"/>
  <c r="P42" i="39"/>
  <c r="I8" i="41"/>
  <c r="G8" i="41"/>
  <c r="H8" i="41"/>
  <c r="K137" i="43"/>
  <c r="O137" i="43"/>
  <c r="N137" i="43"/>
  <c r="M137" i="43"/>
  <c r="L137" i="43"/>
  <c r="K8" i="41"/>
  <c r="M8" i="41"/>
  <c r="L8" i="41"/>
  <c r="I10" i="41"/>
  <c r="G10" i="41"/>
  <c r="H10" i="41"/>
  <c r="N125" i="41"/>
  <c r="L125" i="41"/>
  <c r="M125" i="41"/>
  <c r="K125" i="41"/>
  <c r="O125" i="41"/>
  <c r="J10" i="43"/>
  <c r="I10" i="43"/>
  <c r="H10" i="43"/>
  <c r="P32" i="39"/>
  <c r="Q32" i="39"/>
  <c r="I7" i="41"/>
  <c r="G7" i="41"/>
  <c r="H7" i="41"/>
  <c r="P39" i="39"/>
  <c r="Q39" i="39"/>
  <c r="Q48" i="39"/>
  <c r="P48" i="39"/>
  <c r="G6" i="41"/>
  <c r="H6" i="41"/>
  <c r="I9" i="41"/>
  <c r="G9" i="41"/>
  <c r="H9" i="41"/>
  <c r="F11" i="41"/>
  <c r="M10" i="43"/>
  <c r="L10" i="43"/>
  <c r="N10" i="43"/>
  <c r="Q7" i="41"/>
  <c r="O7" i="41"/>
  <c r="S7" i="41"/>
  <c r="T7" i="41"/>
  <c r="P7" i="41"/>
  <c r="R7" i="41"/>
  <c r="Q9" i="41"/>
  <c r="O9" i="41"/>
  <c r="S9" i="41"/>
  <c r="T9" i="41"/>
  <c r="P9" i="41"/>
  <c r="N11" i="41"/>
  <c r="R9" i="41"/>
  <c r="O126" i="41"/>
  <c r="M126" i="41"/>
  <c r="L126" i="41"/>
  <c r="K126" i="41"/>
  <c r="N126" i="41"/>
  <c r="G134" i="42"/>
  <c r="I134" i="42"/>
  <c r="H134" i="42"/>
  <c r="K10" i="41"/>
  <c r="M10" i="41"/>
  <c r="L10" i="41"/>
  <c r="G128" i="41"/>
  <c r="I128" i="41"/>
  <c r="H128" i="41"/>
  <c r="O138" i="42"/>
  <c r="M138" i="42"/>
  <c r="L138" i="42"/>
  <c r="K138" i="42"/>
  <c r="N138" i="42"/>
  <c r="J8" i="44"/>
  <c r="H8" i="44"/>
  <c r="M8" i="44"/>
  <c r="I8" i="44"/>
  <c r="Q8" i="41"/>
  <c r="O8" i="41"/>
  <c r="S8" i="41"/>
  <c r="P8" i="41"/>
  <c r="T8" i="41"/>
  <c r="R8" i="41"/>
  <c r="Q10" i="41"/>
  <c r="O10" i="41"/>
  <c r="S10" i="41"/>
  <c r="P10" i="41"/>
  <c r="T10" i="41"/>
  <c r="R10" i="41"/>
  <c r="N11" i="42"/>
  <c r="M11" i="42"/>
  <c r="L11" i="42"/>
  <c r="N12" i="42"/>
  <c r="M12" i="42"/>
  <c r="L12" i="42"/>
  <c r="I136" i="42"/>
  <c r="H136" i="42"/>
  <c r="G136" i="42"/>
  <c r="O6" i="41"/>
  <c r="Q6" i="41"/>
  <c r="R6" i="41"/>
  <c r="P6" i="41"/>
  <c r="K7" i="41"/>
  <c r="M7" i="41"/>
  <c r="L7" i="41"/>
  <c r="K9" i="41"/>
  <c r="M9" i="41"/>
  <c r="J11" i="41"/>
  <c r="L9" i="41"/>
  <c r="G124" i="41"/>
  <c r="H124" i="41"/>
  <c r="I126" i="41"/>
  <c r="G126" i="41"/>
  <c r="H126" i="41"/>
  <c r="P11" i="42"/>
  <c r="T11" i="42"/>
  <c r="S11" i="42"/>
  <c r="R11" i="42"/>
  <c r="Q11" i="42"/>
  <c r="P12" i="42"/>
  <c r="T12" i="42"/>
  <c r="S12" i="42"/>
  <c r="R12" i="42"/>
  <c r="Q12" i="42"/>
  <c r="K136" i="42"/>
  <c r="O136" i="42"/>
  <c r="N136" i="42"/>
  <c r="M136" i="42"/>
  <c r="L136" i="42"/>
  <c r="J6" i="44"/>
  <c r="H6" i="44"/>
  <c r="I6" i="44"/>
  <c r="J10" i="44"/>
  <c r="H10" i="44"/>
  <c r="I10" i="44"/>
  <c r="L6" i="41"/>
  <c r="K6" i="41"/>
  <c r="H137" i="42"/>
  <c r="G137" i="42"/>
  <c r="I137" i="42"/>
  <c r="S11" i="43"/>
  <c r="R11" i="43"/>
  <c r="Q11" i="43"/>
  <c r="P11" i="43"/>
  <c r="T11" i="43"/>
  <c r="M135" i="43"/>
  <c r="K135" i="43"/>
  <c r="O135" i="43"/>
  <c r="N135" i="43"/>
  <c r="L135" i="43"/>
  <c r="S12" i="44"/>
  <c r="P12" i="44"/>
  <c r="R12" i="44"/>
  <c r="T12" i="44"/>
  <c r="Q12" i="44"/>
  <c r="I135" i="44"/>
  <c r="G135" i="44"/>
  <c r="H135" i="44"/>
  <c r="I15" i="45"/>
  <c r="J15" i="45"/>
  <c r="H15" i="45"/>
  <c r="M128" i="41"/>
  <c r="K128" i="41"/>
  <c r="O128" i="41"/>
  <c r="N128" i="41"/>
  <c r="L128" i="41"/>
  <c r="J11" i="42"/>
  <c r="H11" i="42"/>
  <c r="I11" i="42"/>
  <c r="J12" i="42"/>
  <c r="H12" i="42"/>
  <c r="I12" i="42"/>
  <c r="M134" i="42"/>
  <c r="K134" i="42"/>
  <c r="O134" i="42"/>
  <c r="N134" i="42"/>
  <c r="L134" i="42"/>
  <c r="I138" i="42"/>
  <c r="G138" i="42"/>
  <c r="H138" i="42"/>
  <c r="N6" i="44"/>
  <c r="L6" i="44"/>
  <c r="M6" i="44"/>
  <c r="N8" i="44"/>
  <c r="L8" i="44"/>
  <c r="N10" i="44"/>
  <c r="L10" i="44"/>
  <c r="M10" i="44"/>
  <c r="L138" i="44"/>
  <c r="O138" i="44"/>
  <c r="N138" i="44"/>
  <c r="M138" i="44"/>
  <c r="K138" i="44"/>
  <c r="H140" i="45"/>
  <c r="G140" i="45"/>
  <c r="I140" i="45"/>
  <c r="M137" i="45"/>
  <c r="O137" i="45"/>
  <c r="N137" i="45"/>
  <c r="L137" i="45"/>
  <c r="L135" i="42"/>
  <c r="O135" i="42"/>
  <c r="N135" i="42"/>
  <c r="M135" i="42"/>
  <c r="K135" i="42"/>
  <c r="M11" i="43"/>
  <c r="L11" i="43"/>
  <c r="N11" i="43"/>
  <c r="I12" i="43"/>
  <c r="J12" i="43"/>
  <c r="H12" i="43"/>
  <c r="I137" i="43"/>
  <c r="H137" i="43"/>
  <c r="G137" i="43"/>
  <c r="G137" i="44"/>
  <c r="H137" i="44"/>
  <c r="I137" i="44"/>
  <c r="I138" i="45"/>
  <c r="G138" i="45"/>
  <c r="H138" i="45"/>
  <c r="N134" i="43"/>
  <c r="L134" i="43"/>
  <c r="K134" i="43"/>
  <c r="O134" i="43"/>
  <c r="M134" i="43"/>
  <c r="G135" i="43"/>
  <c r="H135" i="43"/>
  <c r="I135" i="43"/>
  <c r="P6" i="44"/>
  <c r="T6" i="44"/>
  <c r="R6" i="44"/>
  <c r="Q6" i="44"/>
  <c r="S6" i="44"/>
  <c r="P8" i="44"/>
  <c r="T8" i="44"/>
  <c r="R8" i="44"/>
  <c r="Q8" i="44"/>
  <c r="S8" i="44"/>
  <c r="S10" i="44"/>
  <c r="P10" i="44"/>
  <c r="R10" i="44"/>
  <c r="Q10" i="44"/>
  <c r="AA20" i="44"/>
  <c r="T10" i="44"/>
  <c r="M11" i="44"/>
  <c r="L11" i="44"/>
  <c r="N11" i="44"/>
  <c r="I135" i="42"/>
  <c r="H135" i="42"/>
  <c r="G135" i="42"/>
  <c r="N137" i="42"/>
  <c r="M137" i="42"/>
  <c r="L137" i="42"/>
  <c r="O137" i="42"/>
  <c r="K137" i="42"/>
  <c r="J11" i="43"/>
  <c r="I11" i="43"/>
  <c r="H11" i="43"/>
  <c r="Q12" i="43"/>
  <c r="S12" i="43"/>
  <c r="R12" i="43"/>
  <c r="P12" i="43"/>
  <c r="T12" i="43"/>
  <c r="L136" i="43"/>
  <c r="M136" i="43"/>
  <c r="K136" i="43"/>
  <c r="O136" i="43"/>
  <c r="N136" i="43"/>
  <c r="S11" i="44"/>
  <c r="T11" i="44"/>
  <c r="Q11" i="44"/>
  <c r="R11" i="44"/>
  <c r="P11" i="44"/>
  <c r="M12" i="44"/>
  <c r="N12" i="44"/>
  <c r="L12" i="44"/>
  <c r="M137" i="44"/>
  <c r="O137" i="44"/>
  <c r="L137" i="44"/>
  <c r="K137" i="44"/>
  <c r="N137" i="44"/>
  <c r="N15" i="45"/>
  <c r="M15" i="45"/>
  <c r="L15" i="45"/>
  <c r="M8" i="46"/>
  <c r="L8" i="46"/>
  <c r="N8" i="46"/>
  <c r="M10" i="46"/>
  <c r="L10" i="46"/>
  <c r="N10" i="46"/>
  <c r="M12" i="46"/>
  <c r="L12" i="46"/>
  <c r="N12" i="46"/>
  <c r="N136" i="44"/>
  <c r="M136" i="44"/>
  <c r="K136" i="44"/>
  <c r="O136" i="44"/>
  <c r="L136" i="44"/>
  <c r="O16" i="45"/>
  <c r="Q6" i="45"/>
  <c r="S6" i="45"/>
  <c r="R6" i="45"/>
  <c r="P6" i="45"/>
  <c r="T6" i="45"/>
  <c r="Q8" i="45"/>
  <c r="S8" i="45"/>
  <c r="R8" i="45"/>
  <c r="P8" i="45"/>
  <c r="T8" i="45"/>
  <c r="O145" i="45"/>
  <c r="N145" i="45"/>
  <c r="L145" i="45"/>
  <c r="M145" i="45"/>
  <c r="I137" i="46"/>
  <c r="H137" i="46"/>
  <c r="G137" i="46"/>
  <c r="F12" i="43"/>
  <c r="N12" i="43"/>
  <c r="M12" i="43"/>
  <c r="L12" i="43"/>
  <c r="I136" i="43"/>
  <c r="H136" i="43"/>
  <c r="G136" i="43"/>
  <c r="L138" i="43"/>
  <c r="N138" i="43"/>
  <c r="O138" i="43"/>
  <c r="M138" i="43"/>
  <c r="K138" i="43"/>
  <c r="O135" i="44"/>
  <c r="L135" i="44"/>
  <c r="N135" i="44"/>
  <c r="M135" i="44"/>
  <c r="K135" i="44"/>
  <c r="F7" i="46"/>
  <c r="F9" i="46"/>
  <c r="F11" i="46"/>
  <c r="F13" i="46"/>
  <c r="C16" i="45"/>
  <c r="H7" i="45"/>
  <c r="J7" i="45"/>
  <c r="I7" i="45"/>
  <c r="N140" i="45"/>
  <c r="M140" i="45"/>
  <c r="L140" i="45"/>
  <c r="O140" i="45"/>
  <c r="M7" i="46"/>
  <c r="L7" i="46"/>
  <c r="N7" i="46"/>
  <c r="M9" i="46"/>
  <c r="L9" i="46"/>
  <c r="N9" i="46"/>
  <c r="M11" i="46"/>
  <c r="L11" i="46"/>
  <c r="N11" i="46"/>
  <c r="M13" i="46"/>
  <c r="L13" i="46"/>
  <c r="N13" i="46"/>
  <c r="T9" i="47"/>
  <c r="S9" i="47"/>
  <c r="R9" i="47"/>
  <c r="P9" i="47"/>
  <c r="Q9" i="47"/>
  <c r="H138" i="43"/>
  <c r="I138" i="43"/>
  <c r="G138" i="43"/>
  <c r="F11" i="44"/>
  <c r="H136" i="44"/>
  <c r="I136" i="44"/>
  <c r="G136" i="44"/>
  <c r="C146" i="45"/>
  <c r="J11" i="44"/>
  <c r="H11" i="44"/>
  <c r="I11" i="44"/>
  <c r="I12" i="44"/>
  <c r="J12" i="44"/>
  <c r="H12" i="44"/>
  <c r="I138" i="44"/>
  <c r="G138" i="44"/>
  <c r="H138" i="44"/>
  <c r="C16" i="46"/>
  <c r="S6" i="46"/>
  <c r="R6" i="46"/>
  <c r="P6" i="46"/>
  <c r="O16" i="46"/>
  <c r="Q6" i="46"/>
  <c r="T6" i="46"/>
  <c r="O145" i="46"/>
  <c r="N145" i="46"/>
  <c r="L145" i="46"/>
  <c r="M145" i="46"/>
  <c r="T10" i="47"/>
  <c r="S10" i="47"/>
  <c r="R10" i="47"/>
  <c r="P10" i="47"/>
  <c r="Q10" i="47"/>
  <c r="F6" i="46"/>
  <c r="E16" i="46"/>
  <c r="F16" i="46" s="1"/>
  <c r="T11" i="47"/>
  <c r="S11" i="47"/>
  <c r="R11" i="47"/>
  <c r="P11" i="47"/>
  <c r="Q11" i="47"/>
  <c r="T12" i="47"/>
  <c r="S12" i="47"/>
  <c r="R12" i="47"/>
  <c r="Q12" i="47"/>
  <c r="P12" i="47"/>
  <c r="L142" i="46"/>
  <c r="O142" i="46"/>
  <c r="N142" i="46"/>
  <c r="M142" i="46"/>
  <c r="T14" i="47"/>
  <c r="S14" i="47"/>
  <c r="R14" i="47"/>
  <c r="Q14" i="47"/>
  <c r="P14" i="47"/>
  <c r="M6" i="46"/>
  <c r="L6" i="46"/>
  <c r="K16" i="46"/>
  <c r="N6" i="46"/>
  <c r="I139" i="46"/>
  <c r="H139" i="46"/>
  <c r="G139" i="46"/>
  <c r="O139" i="46"/>
  <c r="N139" i="46"/>
  <c r="M139" i="46"/>
  <c r="L139" i="46"/>
  <c r="S7" i="46"/>
  <c r="R7" i="46"/>
  <c r="P7" i="46"/>
  <c r="Q7" i="46"/>
  <c r="T7" i="46"/>
  <c r="S8" i="46"/>
  <c r="R8" i="46"/>
  <c r="P8" i="46"/>
  <c r="Q8" i="46"/>
  <c r="T8" i="46"/>
  <c r="S9" i="46"/>
  <c r="R9" i="46"/>
  <c r="P9" i="46"/>
  <c r="Q9" i="46"/>
  <c r="T9" i="46"/>
  <c r="S10" i="46"/>
  <c r="R10" i="46"/>
  <c r="P10" i="46"/>
  <c r="Q10" i="46"/>
  <c r="T10" i="46"/>
  <c r="S11" i="46"/>
  <c r="R11" i="46"/>
  <c r="P11" i="46"/>
  <c r="Q11" i="46"/>
  <c r="T11" i="46"/>
  <c r="S12" i="46"/>
  <c r="R12" i="46"/>
  <c r="P12" i="46"/>
  <c r="Q12" i="46"/>
  <c r="T12" i="46"/>
  <c r="S13" i="46"/>
  <c r="R13" i="46"/>
  <c r="P13" i="46"/>
  <c r="Q13" i="46"/>
  <c r="T13" i="46"/>
  <c r="S14" i="46"/>
  <c r="R14" i="46"/>
  <c r="Q14" i="46"/>
  <c r="P14" i="46"/>
  <c r="T14" i="46"/>
  <c r="S15" i="46"/>
  <c r="R15" i="46"/>
  <c r="Q15" i="46"/>
  <c r="P15" i="46"/>
  <c r="T15" i="46"/>
  <c r="S7" i="47"/>
  <c r="R7" i="47"/>
  <c r="P7" i="47"/>
  <c r="T7" i="47"/>
  <c r="Q7" i="47"/>
  <c r="O144" i="47"/>
  <c r="N144" i="47"/>
  <c r="M144" i="47"/>
  <c r="L144" i="47"/>
  <c r="O140" i="47"/>
  <c r="N140" i="47"/>
  <c r="M140" i="47"/>
  <c r="L140" i="47"/>
  <c r="D16" i="46"/>
  <c r="M6" i="47"/>
  <c r="L6" i="47"/>
  <c r="K16" i="47"/>
  <c r="N6" i="47"/>
  <c r="F7" i="47"/>
  <c r="M8" i="47"/>
  <c r="L8" i="47"/>
  <c r="N8" i="47"/>
  <c r="F9" i="47"/>
  <c r="I138" i="47"/>
  <c r="H138" i="47"/>
  <c r="G138" i="47"/>
  <c r="M14" i="46"/>
  <c r="L14" i="46"/>
  <c r="N14" i="46"/>
  <c r="F15" i="46"/>
  <c r="M15" i="46"/>
  <c r="L15" i="46"/>
  <c r="N15" i="46"/>
  <c r="D146" i="46"/>
  <c r="L136" i="46"/>
  <c r="J146" i="46"/>
  <c r="O136" i="46"/>
  <c r="N136" i="46"/>
  <c r="M136" i="46"/>
  <c r="H140" i="46"/>
  <c r="G140" i="46"/>
  <c r="I140" i="46"/>
  <c r="F10" i="47"/>
  <c r="F11" i="47"/>
  <c r="F12" i="47"/>
  <c r="T13" i="47"/>
  <c r="S13" i="47"/>
  <c r="R13" i="47"/>
  <c r="Q13" i="47"/>
  <c r="P13" i="47"/>
  <c r="T15" i="47"/>
  <c r="S15" i="47"/>
  <c r="R15" i="47"/>
  <c r="Q15" i="47"/>
  <c r="P15" i="47"/>
  <c r="I144" i="47"/>
  <c r="H144" i="47"/>
  <c r="G144" i="47"/>
  <c r="O137" i="46"/>
  <c r="N137" i="46"/>
  <c r="M137" i="46"/>
  <c r="L137" i="46"/>
  <c r="C16" i="47"/>
  <c r="S6" i="47"/>
  <c r="R6" i="47"/>
  <c r="P6" i="47"/>
  <c r="Q6" i="47"/>
  <c r="O16" i="47"/>
  <c r="T6" i="47"/>
  <c r="S8" i="47"/>
  <c r="R8" i="47"/>
  <c r="P8" i="47"/>
  <c r="Q8" i="47"/>
  <c r="T8" i="47"/>
  <c r="I143" i="47"/>
  <c r="H143" i="47"/>
  <c r="G143" i="47"/>
  <c r="G16" i="46"/>
  <c r="J6" i="46"/>
  <c r="H6" i="46"/>
  <c r="I6" i="46"/>
  <c r="J7" i="46"/>
  <c r="I7" i="46"/>
  <c r="H7" i="46"/>
  <c r="J8" i="46"/>
  <c r="I8" i="46"/>
  <c r="H8" i="46"/>
  <c r="J9" i="46"/>
  <c r="I9" i="46"/>
  <c r="H9" i="46"/>
  <c r="J10" i="46"/>
  <c r="I10" i="46"/>
  <c r="H10" i="46"/>
  <c r="J11" i="46"/>
  <c r="I11" i="46"/>
  <c r="H11" i="46"/>
  <c r="J12" i="46"/>
  <c r="I12" i="46"/>
  <c r="H12" i="46"/>
  <c r="J13" i="46"/>
  <c r="I13" i="46"/>
  <c r="H13" i="46"/>
  <c r="J14" i="46"/>
  <c r="I14" i="46"/>
  <c r="H14" i="46"/>
  <c r="J15" i="46"/>
  <c r="I15" i="46"/>
  <c r="H15" i="46"/>
  <c r="F6" i="47"/>
  <c r="E16" i="47"/>
  <c r="F16" i="47" s="1"/>
  <c r="M7" i="47"/>
  <c r="L7" i="47"/>
  <c r="N7" i="47"/>
  <c r="F8" i="47"/>
  <c r="N9" i="47"/>
  <c r="M9" i="47"/>
  <c r="L9" i="47"/>
  <c r="N10" i="47"/>
  <c r="M10" i="47"/>
  <c r="L10" i="47"/>
  <c r="N11" i="47"/>
  <c r="M11" i="47"/>
  <c r="L11" i="47"/>
  <c r="N12" i="47"/>
  <c r="M12" i="47"/>
  <c r="L12" i="47"/>
  <c r="D16" i="47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F13" i="47"/>
  <c r="N13" i="47"/>
  <c r="M13" i="47"/>
  <c r="L13" i="47"/>
  <c r="F14" i="47"/>
  <c r="N14" i="47"/>
  <c r="M14" i="47"/>
  <c r="L14" i="47"/>
  <c r="F15" i="47"/>
  <c r="N15" i="47"/>
  <c r="M15" i="47"/>
  <c r="L15" i="47"/>
  <c r="D146" i="47"/>
  <c r="M136" i="47"/>
  <c r="L136" i="47"/>
  <c r="O136" i="47"/>
  <c r="N136" i="47"/>
  <c r="J146" i="47"/>
  <c r="M142" i="47"/>
  <c r="L142" i="47"/>
  <c r="O142" i="47"/>
  <c r="N142" i="47"/>
  <c r="L137" i="47"/>
  <c r="O137" i="47"/>
  <c r="N137" i="47"/>
  <c r="M137" i="47"/>
  <c r="L143" i="47"/>
  <c r="O143" i="47"/>
  <c r="N143" i="47"/>
  <c r="M143" i="47"/>
  <c r="D9" i="48"/>
  <c r="D12" i="48"/>
  <c r="D15" i="48"/>
  <c r="D18" i="48"/>
  <c r="D21" i="48"/>
  <c r="D9" i="49"/>
  <c r="D12" i="49"/>
  <c r="D15" i="49"/>
  <c r="D18" i="49"/>
  <c r="D21" i="49"/>
  <c r="D9" i="50"/>
  <c r="D12" i="50"/>
  <c r="D15" i="50"/>
  <c r="D18" i="50"/>
  <c r="D21" i="50"/>
  <c r="G16" i="47"/>
  <c r="J6" i="47"/>
  <c r="I6" i="47"/>
  <c r="H6" i="47"/>
  <c r="J7" i="47"/>
  <c r="I7" i="47"/>
  <c r="H7" i="47"/>
  <c r="J8" i="47"/>
  <c r="I8" i="47"/>
  <c r="H8" i="47"/>
  <c r="J9" i="47"/>
  <c r="I9" i="47"/>
  <c r="H9" i="47"/>
  <c r="H10" i="47"/>
  <c r="J10" i="47"/>
  <c r="I10" i="47"/>
  <c r="H11" i="47"/>
  <c r="J11" i="47"/>
  <c r="I11" i="47"/>
  <c r="H12" i="47"/>
  <c r="J12" i="47"/>
  <c r="I12" i="47"/>
  <c r="H13" i="47"/>
  <c r="J13" i="47"/>
  <c r="I13" i="47"/>
  <c r="H14" i="47"/>
  <c r="J14" i="47"/>
  <c r="I14" i="47"/>
  <c r="H15" i="47"/>
  <c r="J15" i="47"/>
  <c r="I15" i="47"/>
  <c r="I137" i="47"/>
  <c r="H137" i="47"/>
  <c r="G137" i="47"/>
  <c r="O139" i="47"/>
  <c r="N139" i="47"/>
  <c r="M139" i="47"/>
  <c r="L139" i="47"/>
  <c r="O145" i="47"/>
  <c r="N145" i="47"/>
  <c r="M145" i="47"/>
  <c r="L145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F18" i="2"/>
  <c r="J6" i="3"/>
  <c r="K6" i="5"/>
  <c r="Q6" i="6"/>
  <c r="M51" i="8"/>
  <c r="M139" i="8"/>
  <c r="N140" i="8" s="1"/>
  <c r="N207" i="8"/>
  <c r="N210" i="8"/>
  <c r="N213" i="8"/>
  <c r="N216" i="8"/>
  <c r="N273" i="8"/>
  <c r="N276" i="8"/>
  <c r="N279" i="8"/>
  <c r="J96" i="10"/>
  <c r="G95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S6" i="6"/>
  <c r="R6" i="6"/>
  <c r="M249" i="8"/>
  <c r="N250" i="8" s="1"/>
  <c r="M183" i="8"/>
  <c r="N184" i="8" s="1"/>
  <c r="N262" i="8"/>
  <c r="N261" i="8"/>
  <c r="N260" i="8"/>
  <c r="N259" i="8"/>
  <c r="N258" i="8"/>
  <c r="N257" i="8"/>
  <c r="N256" i="8"/>
  <c r="N255" i="8"/>
  <c r="N254" i="8"/>
  <c r="N253" i="8"/>
  <c r="N252" i="8"/>
  <c r="N251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M227" i="8"/>
  <c r="N228" i="8" s="1"/>
  <c r="M161" i="8"/>
  <c r="N162" i="8" s="1"/>
  <c r="M95" i="8"/>
  <c r="N96" i="8" s="1"/>
  <c r="N240" i="8"/>
  <c r="N239" i="8"/>
  <c r="N238" i="8"/>
  <c r="N237" i="8"/>
  <c r="N236" i="8"/>
  <c r="N235" i="8"/>
  <c r="N234" i="8"/>
  <c r="N233" i="8"/>
  <c r="N232" i="8"/>
  <c r="N231" i="8"/>
  <c r="N230" i="8"/>
  <c r="N229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08" i="8"/>
  <c r="N107" i="8"/>
  <c r="N106" i="8"/>
  <c r="N105" i="8"/>
  <c r="N104" i="8"/>
  <c r="N103" i="8"/>
  <c r="N102" i="8"/>
  <c r="N101" i="8"/>
  <c r="N100" i="8"/>
  <c r="N99" i="8"/>
  <c r="N98" i="8"/>
  <c r="N97" i="8"/>
  <c r="M73" i="8"/>
  <c r="M29" i="8"/>
  <c r="N30" i="8" s="1"/>
  <c r="G18" i="2"/>
  <c r="K31" i="2"/>
  <c r="K6" i="3"/>
  <c r="J152" i="3"/>
  <c r="M6" i="5"/>
  <c r="S6" i="5"/>
  <c r="M205" i="8"/>
  <c r="N206" i="8" s="1"/>
  <c r="M271" i="8"/>
  <c r="N272" i="8" s="1"/>
  <c r="E146" i="13"/>
  <c r="E118" i="13"/>
  <c r="E90" i="13"/>
  <c r="E62" i="13"/>
  <c r="E34" i="13"/>
  <c r="E20" i="13"/>
  <c r="E160" i="13"/>
  <c r="E132" i="13"/>
  <c r="E104" i="13"/>
  <c r="E76" i="13"/>
  <c r="E48" i="13"/>
  <c r="W6" i="13"/>
  <c r="V6" i="13"/>
  <c r="U6" i="13"/>
  <c r="C54" i="12"/>
  <c r="C56" i="12"/>
  <c r="C53" i="12"/>
  <c r="H18" i="2"/>
  <c r="L31" i="2"/>
  <c r="L6" i="3"/>
  <c r="K152" i="3"/>
  <c r="T6" i="5"/>
  <c r="N8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209" i="8"/>
  <c r="N212" i="8"/>
  <c r="N215" i="8"/>
  <c r="N218" i="8"/>
  <c r="N275" i="8"/>
  <c r="N278" i="8"/>
  <c r="N281" i="8"/>
  <c r="N284" i="8"/>
  <c r="O23" i="14"/>
  <c r="J31" i="2"/>
  <c r="J6" i="2"/>
  <c r="E17" i="2"/>
  <c r="L152" i="3"/>
  <c r="U6" i="5"/>
  <c r="C55" i="12"/>
  <c r="F17" i="2"/>
  <c r="L6" i="5"/>
  <c r="J6" i="5"/>
  <c r="K7" i="8"/>
  <c r="M117" i="8"/>
  <c r="N118" i="8" s="1"/>
  <c r="N208" i="8"/>
  <c r="N211" i="8"/>
  <c r="N214" i="8"/>
  <c r="N217" i="8"/>
  <c r="N274" i="8"/>
  <c r="N277" i="8"/>
  <c r="N280" i="8"/>
  <c r="N283" i="8"/>
  <c r="N86" i="10"/>
  <c r="N85" i="10"/>
  <c r="N84" i="10"/>
  <c r="N83" i="10"/>
  <c r="N82" i="10"/>
  <c r="N81" i="10"/>
  <c r="N80" i="10"/>
  <c r="N79" i="10"/>
  <c r="N78" i="10"/>
  <c r="N77" i="10"/>
  <c r="N76" i="10"/>
  <c r="K73" i="10"/>
  <c r="V6" i="5"/>
  <c r="I7" i="10"/>
  <c r="N18" i="10"/>
  <c r="N19" i="10"/>
  <c r="N20" i="10"/>
  <c r="I29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J5" i="12"/>
  <c r="V5" i="12"/>
  <c r="F54" i="12"/>
  <c r="F57" i="12" s="1"/>
  <c r="D55" i="12"/>
  <c r="U8" i="12"/>
  <c r="U18" i="12"/>
  <c r="U21" i="12"/>
  <c r="U24" i="12"/>
  <c r="U27" i="12"/>
  <c r="U30" i="12"/>
  <c r="U33" i="12"/>
  <c r="U36" i="12"/>
  <c r="U39" i="12"/>
  <c r="U42" i="12"/>
  <c r="U45" i="12"/>
  <c r="U48" i="12"/>
  <c r="U51" i="12"/>
  <c r="U54" i="12"/>
  <c r="U57" i="12"/>
  <c r="F20" i="13"/>
  <c r="O20" i="13"/>
  <c r="P23" i="14"/>
  <c r="F133" i="15"/>
  <c r="F49" i="15"/>
  <c r="F21" i="15"/>
  <c r="F147" i="15"/>
  <c r="F63" i="15"/>
  <c r="F161" i="15"/>
  <c r="F77" i="15"/>
  <c r="F91" i="15"/>
  <c r="F105" i="15"/>
  <c r="D37" i="16"/>
  <c r="P21" i="17"/>
  <c r="P9" i="17"/>
  <c r="L30" i="10"/>
  <c r="N41" i="10"/>
  <c r="N42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K5" i="12"/>
  <c r="G54" i="12"/>
  <c r="G57" i="12" s="1"/>
  <c r="E55" i="12"/>
  <c r="A12" i="12"/>
  <c r="A14" i="12"/>
  <c r="U15" i="12"/>
  <c r="G146" i="13"/>
  <c r="G118" i="13"/>
  <c r="G90" i="13"/>
  <c r="G62" i="13"/>
  <c r="G34" i="13"/>
  <c r="C34" i="13"/>
  <c r="C48" i="13"/>
  <c r="C62" i="13"/>
  <c r="C76" i="13"/>
  <c r="C90" i="13"/>
  <c r="C104" i="13"/>
  <c r="C118" i="13"/>
  <c r="C132" i="13"/>
  <c r="C146" i="13"/>
  <c r="C160" i="13"/>
  <c r="Q23" i="14"/>
  <c r="F134" i="18"/>
  <c r="F104" i="18"/>
  <c r="F50" i="18"/>
  <c r="F148" i="18"/>
  <c r="F118" i="18"/>
  <c r="F64" i="18"/>
  <c r="F146" i="18"/>
  <c r="F92" i="18"/>
  <c r="F62" i="18"/>
  <c r="F160" i="18"/>
  <c r="F106" i="18"/>
  <c r="F76" i="18"/>
  <c r="F132" i="18"/>
  <c r="F8" i="18"/>
  <c r="F34" i="18"/>
  <c r="F36" i="18"/>
  <c r="F20" i="18"/>
  <c r="F22" i="18"/>
  <c r="F120" i="18"/>
  <c r="F78" i="18"/>
  <c r="F48" i="18"/>
  <c r="N132" i="18"/>
  <c r="N78" i="18"/>
  <c r="N48" i="18"/>
  <c r="N146" i="18"/>
  <c r="N92" i="18"/>
  <c r="N62" i="18"/>
  <c r="N120" i="18"/>
  <c r="N90" i="18"/>
  <c r="N36" i="18"/>
  <c r="N134" i="18"/>
  <c r="N104" i="18"/>
  <c r="N50" i="18"/>
  <c r="N106" i="18"/>
  <c r="N76" i="18"/>
  <c r="N22" i="18"/>
  <c r="N148" i="18"/>
  <c r="N118" i="18"/>
  <c r="N34" i="18"/>
  <c r="N20" i="18"/>
  <c r="N160" i="18"/>
  <c r="N8" i="18"/>
  <c r="T132" i="18"/>
  <c r="T78" i="18"/>
  <c r="T48" i="18"/>
  <c r="T146" i="18"/>
  <c r="T92" i="18"/>
  <c r="T62" i="18"/>
  <c r="T120" i="18"/>
  <c r="T90" i="18"/>
  <c r="T36" i="18"/>
  <c r="T134" i="18"/>
  <c r="T104" i="18"/>
  <c r="T50" i="18"/>
  <c r="T160" i="18"/>
  <c r="T22" i="18"/>
  <c r="T20" i="18"/>
  <c r="T64" i="18"/>
  <c r="T106" i="18"/>
  <c r="T148" i="18"/>
  <c r="T118" i="18"/>
  <c r="T76" i="18"/>
  <c r="T34" i="18"/>
  <c r="T8" i="18"/>
  <c r="F90" i="18"/>
  <c r="N30" i="10"/>
  <c r="K51" i="10"/>
  <c r="N54" i="10"/>
  <c r="N55" i="10"/>
  <c r="N56" i="10"/>
  <c r="N57" i="10"/>
  <c r="N58" i="10"/>
  <c r="N59" i="10"/>
  <c r="N60" i="10"/>
  <c r="N61" i="10"/>
  <c r="N62" i="10"/>
  <c r="N63" i="10"/>
  <c r="N64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5" i="12"/>
  <c r="F55" i="12"/>
  <c r="U19" i="12"/>
  <c r="U22" i="12"/>
  <c r="U25" i="12"/>
  <c r="U28" i="12"/>
  <c r="U31" i="12"/>
  <c r="U34" i="12"/>
  <c r="U37" i="12"/>
  <c r="U40" i="12"/>
  <c r="U43" i="12"/>
  <c r="U46" i="12"/>
  <c r="U49" i="12"/>
  <c r="U52" i="12"/>
  <c r="C20" i="13"/>
  <c r="P20" i="13"/>
  <c r="D34" i="13"/>
  <c r="D62" i="13"/>
  <c r="D90" i="13"/>
  <c r="D118" i="13"/>
  <c r="D146" i="13"/>
  <c r="I9" i="14"/>
  <c r="V7" i="16"/>
  <c r="U7" i="16"/>
  <c r="S21" i="16"/>
  <c r="S9" i="16"/>
  <c r="N52" i="10"/>
  <c r="G55" i="12"/>
  <c r="Q20" i="13"/>
  <c r="U21" i="15"/>
  <c r="X7" i="15"/>
  <c r="W7" i="15"/>
  <c r="D20" i="13"/>
  <c r="D160" i="13"/>
  <c r="D132" i="13"/>
  <c r="D104" i="13"/>
  <c r="D76" i="13"/>
  <c r="D48" i="13"/>
  <c r="S20" i="13"/>
  <c r="D161" i="16"/>
  <c r="D135" i="16"/>
  <c r="D133" i="16"/>
  <c r="D107" i="16"/>
  <c r="D105" i="16"/>
  <c r="D79" i="16"/>
  <c r="D77" i="16"/>
  <c r="D51" i="16"/>
  <c r="D149" i="16"/>
  <c r="D147" i="16"/>
  <c r="D121" i="16"/>
  <c r="D119" i="16"/>
  <c r="D93" i="16"/>
  <c r="D91" i="16"/>
  <c r="D65" i="16"/>
  <c r="D63" i="16"/>
  <c r="D49" i="16"/>
  <c r="D23" i="16"/>
  <c r="D21" i="16"/>
  <c r="D9" i="16"/>
  <c r="T9" i="14"/>
  <c r="C37" i="14"/>
  <c r="C79" i="14"/>
  <c r="C121" i="14"/>
  <c r="C163" i="14"/>
  <c r="M7" i="15"/>
  <c r="Q21" i="15"/>
  <c r="G35" i="15"/>
  <c r="C63" i="15"/>
  <c r="D77" i="15"/>
  <c r="E91" i="15"/>
  <c r="G119" i="15"/>
  <c r="C147" i="15"/>
  <c r="D161" i="15"/>
  <c r="K7" i="16"/>
  <c r="E35" i="16"/>
  <c r="E37" i="16"/>
  <c r="C23" i="17"/>
  <c r="C49" i="17"/>
  <c r="C51" i="17"/>
  <c r="C77" i="17"/>
  <c r="C79" i="17"/>
  <c r="C105" i="17"/>
  <c r="C107" i="17"/>
  <c r="C133" i="17"/>
  <c r="C135" i="17"/>
  <c r="C161" i="17"/>
  <c r="G148" i="18"/>
  <c r="G118" i="18"/>
  <c r="G64" i="18"/>
  <c r="G132" i="18"/>
  <c r="G78" i="18"/>
  <c r="G48" i="18"/>
  <c r="G160" i="18"/>
  <c r="G106" i="18"/>
  <c r="G76" i="18"/>
  <c r="G120" i="18"/>
  <c r="G90" i="18"/>
  <c r="G36" i="18"/>
  <c r="G92" i="18"/>
  <c r="G62" i="18"/>
  <c r="G34" i="18"/>
  <c r="G134" i="18"/>
  <c r="G104" i="18"/>
  <c r="G22" i="18"/>
  <c r="K20" i="18"/>
  <c r="K118" i="18"/>
  <c r="G146" i="18"/>
  <c r="C21" i="15"/>
  <c r="R21" i="15"/>
  <c r="C49" i="15"/>
  <c r="D63" i="15"/>
  <c r="G105" i="15"/>
  <c r="C133" i="15"/>
  <c r="D147" i="15"/>
  <c r="E161" i="15"/>
  <c r="F149" i="16"/>
  <c r="F147" i="16"/>
  <c r="F121" i="16"/>
  <c r="F119" i="16"/>
  <c r="F93" i="16"/>
  <c r="F91" i="16"/>
  <c r="F65" i="16"/>
  <c r="F63" i="16"/>
  <c r="F35" i="16"/>
  <c r="F37" i="16"/>
  <c r="C49" i="16"/>
  <c r="C51" i="16"/>
  <c r="C63" i="16"/>
  <c r="C65" i="16"/>
  <c r="C91" i="16"/>
  <c r="C93" i="16"/>
  <c r="C119" i="16"/>
  <c r="C121" i="16"/>
  <c r="C147" i="16"/>
  <c r="C149" i="16"/>
  <c r="G161" i="17"/>
  <c r="G135" i="17"/>
  <c r="G133" i="17"/>
  <c r="G107" i="17"/>
  <c r="G105" i="17"/>
  <c r="G79" i="17"/>
  <c r="G77" i="17"/>
  <c r="G51" i="17"/>
  <c r="G49" i="17"/>
  <c r="G23" i="17"/>
  <c r="R21" i="17"/>
  <c r="R9" i="17"/>
  <c r="O9" i="17"/>
  <c r="O21" i="17"/>
  <c r="C35" i="17"/>
  <c r="C37" i="17"/>
  <c r="C63" i="17"/>
  <c r="C65" i="17"/>
  <c r="C91" i="17"/>
  <c r="C93" i="17"/>
  <c r="C119" i="17"/>
  <c r="C121" i="17"/>
  <c r="C147" i="17"/>
  <c r="C149" i="17"/>
  <c r="J6" i="18"/>
  <c r="I18" i="18"/>
  <c r="I6" i="18"/>
  <c r="M20" i="18"/>
  <c r="L22" i="18"/>
  <c r="E34" i="18"/>
  <c r="L48" i="18"/>
  <c r="L78" i="18"/>
  <c r="C35" i="15"/>
  <c r="C119" i="15"/>
  <c r="D133" i="15"/>
  <c r="G149" i="16"/>
  <c r="G147" i="16"/>
  <c r="G121" i="16"/>
  <c r="G119" i="16"/>
  <c r="G93" i="16"/>
  <c r="G91" i="16"/>
  <c r="G65" i="16"/>
  <c r="G63" i="16"/>
  <c r="G35" i="16"/>
  <c r="G37" i="16"/>
  <c r="K7" i="17"/>
  <c r="J7" i="17"/>
  <c r="F147" i="17"/>
  <c r="F149" i="17"/>
  <c r="K120" i="18"/>
  <c r="K90" i="18"/>
  <c r="K36" i="18"/>
  <c r="K134" i="18"/>
  <c r="K104" i="18"/>
  <c r="K50" i="18"/>
  <c r="K132" i="18"/>
  <c r="K78" i="18"/>
  <c r="K48" i="18"/>
  <c r="K146" i="18"/>
  <c r="K92" i="18"/>
  <c r="K62" i="18"/>
  <c r="K64" i="18"/>
  <c r="K106" i="18"/>
  <c r="K76" i="18"/>
  <c r="K8" i="18"/>
  <c r="K160" i="18"/>
  <c r="K22" i="18"/>
  <c r="M8" i="18"/>
  <c r="G50" i="18"/>
  <c r="M104" i="18"/>
  <c r="K148" i="18"/>
  <c r="J7" i="15"/>
  <c r="D35" i="15"/>
  <c r="C105" i="15"/>
  <c r="D119" i="15"/>
  <c r="G9" i="16"/>
  <c r="P9" i="16"/>
  <c r="G21" i="16"/>
  <c r="P21" i="16"/>
  <c r="F77" i="16"/>
  <c r="F79" i="16"/>
  <c r="F105" i="16"/>
  <c r="F107" i="16"/>
  <c r="F133" i="16"/>
  <c r="F135" i="16"/>
  <c r="F161" i="16"/>
  <c r="C21" i="17"/>
  <c r="C9" i="17"/>
  <c r="I7" i="17"/>
  <c r="Q21" i="17"/>
  <c r="G35" i="17"/>
  <c r="G37" i="17"/>
  <c r="G63" i="17"/>
  <c r="G65" i="17"/>
  <c r="G91" i="17"/>
  <c r="G93" i="17"/>
  <c r="F105" i="17"/>
  <c r="F107" i="17"/>
  <c r="G119" i="17"/>
  <c r="G121" i="17"/>
  <c r="F133" i="17"/>
  <c r="F135" i="17"/>
  <c r="G147" i="17"/>
  <c r="G149" i="17"/>
  <c r="F161" i="17"/>
  <c r="L134" i="18"/>
  <c r="L104" i="18"/>
  <c r="L50" i="18"/>
  <c r="L148" i="18"/>
  <c r="L118" i="18"/>
  <c r="L64" i="18"/>
  <c r="L146" i="18"/>
  <c r="L92" i="18"/>
  <c r="L62" i="18"/>
  <c r="L160" i="18"/>
  <c r="L106" i="18"/>
  <c r="L76" i="18"/>
  <c r="L8" i="18"/>
  <c r="L36" i="18"/>
  <c r="L120" i="18"/>
  <c r="L90" i="18"/>
  <c r="L34" i="18"/>
  <c r="L20" i="18"/>
  <c r="L132" i="18"/>
  <c r="X6" i="18"/>
  <c r="E20" i="18"/>
  <c r="K34" i="18"/>
  <c r="M62" i="18"/>
  <c r="M92" i="18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V49" i="19"/>
  <c r="V37" i="19"/>
  <c r="V35" i="19"/>
  <c r="V23" i="19"/>
  <c r="U7" i="19"/>
  <c r="V21" i="19"/>
  <c r="V9" i="19"/>
  <c r="N23" i="14"/>
  <c r="C65" i="14"/>
  <c r="C107" i="14"/>
  <c r="C149" i="14"/>
  <c r="K7" i="15"/>
  <c r="E35" i="15"/>
  <c r="G63" i="15"/>
  <c r="C91" i="15"/>
  <c r="D105" i="15"/>
  <c r="E119" i="15"/>
  <c r="G147" i="15"/>
  <c r="C161" i="16"/>
  <c r="C135" i="16"/>
  <c r="C133" i="16"/>
  <c r="C107" i="16"/>
  <c r="C105" i="16"/>
  <c r="C79" i="16"/>
  <c r="C77" i="16"/>
  <c r="I7" i="16"/>
  <c r="Q9" i="16"/>
  <c r="Q21" i="16"/>
  <c r="F23" i="16"/>
  <c r="C35" i="16"/>
  <c r="C37" i="16"/>
  <c r="F49" i="16"/>
  <c r="G51" i="16"/>
  <c r="G77" i="16"/>
  <c r="G79" i="16"/>
  <c r="G105" i="16"/>
  <c r="G107" i="16"/>
  <c r="G133" i="16"/>
  <c r="G135" i="16"/>
  <c r="G161" i="16"/>
  <c r="G9" i="17"/>
  <c r="G21" i="17"/>
  <c r="E120" i="18"/>
  <c r="E90" i="18"/>
  <c r="E36" i="18"/>
  <c r="E134" i="18"/>
  <c r="E104" i="18"/>
  <c r="E50" i="18"/>
  <c r="E132" i="18"/>
  <c r="E78" i="18"/>
  <c r="E48" i="18"/>
  <c r="E146" i="18"/>
  <c r="E92" i="18"/>
  <c r="E62" i="18"/>
  <c r="E8" i="18"/>
  <c r="E106" i="18"/>
  <c r="E76" i="18"/>
  <c r="E22" i="18"/>
  <c r="E148" i="18"/>
  <c r="E118" i="18"/>
  <c r="M148" i="18"/>
  <c r="M118" i="18"/>
  <c r="M64" i="18"/>
  <c r="M132" i="18"/>
  <c r="M78" i="18"/>
  <c r="M48" i="18"/>
  <c r="M160" i="18"/>
  <c r="M106" i="18"/>
  <c r="M76" i="18"/>
  <c r="M120" i="18"/>
  <c r="M90" i="18"/>
  <c r="M36" i="18"/>
  <c r="M146" i="18"/>
  <c r="M22" i="18"/>
  <c r="M50" i="18"/>
  <c r="S148" i="18"/>
  <c r="S118" i="18"/>
  <c r="S64" i="18"/>
  <c r="S34" i="18"/>
  <c r="S132" i="18"/>
  <c r="S78" i="18"/>
  <c r="S48" i="18"/>
  <c r="S160" i="18"/>
  <c r="S106" i="18"/>
  <c r="S76" i="18"/>
  <c r="S120" i="18"/>
  <c r="S90" i="18"/>
  <c r="S36" i="18"/>
  <c r="S50" i="18"/>
  <c r="S22" i="18"/>
  <c r="S134" i="18"/>
  <c r="S104" i="18"/>
  <c r="S146" i="18"/>
  <c r="S20" i="18"/>
  <c r="M34" i="18"/>
  <c r="S62" i="18"/>
  <c r="E64" i="18"/>
  <c r="S92" i="18"/>
  <c r="M161" i="19"/>
  <c r="M149" i="19"/>
  <c r="M147" i="19"/>
  <c r="M135" i="19"/>
  <c r="M133" i="19"/>
  <c r="M121" i="19"/>
  <c r="M35" i="19"/>
  <c r="M23" i="19"/>
  <c r="L7" i="19"/>
  <c r="M107" i="19"/>
  <c r="M77" i="19"/>
  <c r="M65" i="19"/>
  <c r="M37" i="19"/>
  <c r="M63" i="19"/>
  <c r="M51" i="19"/>
  <c r="M119" i="19"/>
  <c r="O132" i="18"/>
  <c r="D146" i="18"/>
  <c r="V146" i="18"/>
  <c r="M9" i="19"/>
  <c r="M21" i="19"/>
  <c r="M49" i="19"/>
  <c r="M79" i="19"/>
  <c r="M93" i="19"/>
  <c r="D35" i="17"/>
  <c r="D37" i="17"/>
  <c r="D63" i="17"/>
  <c r="D65" i="17"/>
  <c r="D91" i="17"/>
  <c r="D93" i="17"/>
  <c r="D119" i="17"/>
  <c r="D121" i="17"/>
  <c r="D147" i="17"/>
  <c r="D149" i="17"/>
  <c r="C146" i="18"/>
  <c r="C92" i="18"/>
  <c r="C62" i="18"/>
  <c r="C160" i="18"/>
  <c r="C106" i="18"/>
  <c r="C76" i="18"/>
  <c r="C134" i="18"/>
  <c r="C104" i="18"/>
  <c r="C50" i="18"/>
  <c r="C148" i="18"/>
  <c r="C118" i="18"/>
  <c r="C64" i="18"/>
  <c r="C34" i="18"/>
  <c r="O146" i="18"/>
  <c r="O92" i="18"/>
  <c r="O62" i="18"/>
  <c r="O160" i="18"/>
  <c r="O106" i="18"/>
  <c r="O76" i="18"/>
  <c r="O134" i="18"/>
  <c r="O104" i="18"/>
  <c r="O50" i="18"/>
  <c r="O148" i="18"/>
  <c r="O118" i="18"/>
  <c r="O64" i="18"/>
  <c r="O34" i="18"/>
  <c r="U146" i="18"/>
  <c r="U92" i="18"/>
  <c r="U62" i="18"/>
  <c r="U160" i="18"/>
  <c r="U106" i="18"/>
  <c r="U76" i="18"/>
  <c r="U134" i="18"/>
  <c r="U104" i="18"/>
  <c r="U50" i="18"/>
  <c r="U148" i="18"/>
  <c r="U118" i="18"/>
  <c r="U64" i="18"/>
  <c r="U34" i="18"/>
  <c r="O48" i="18"/>
  <c r="D62" i="18"/>
  <c r="V62" i="18"/>
  <c r="O78" i="18"/>
  <c r="D92" i="18"/>
  <c r="V92" i="18"/>
  <c r="C132" i="18"/>
  <c r="U132" i="18"/>
  <c r="M91" i="19"/>
  <c r="D9" i="17"/>
  <c r="S9" i="17"/>
  <c r="D21" i="17"/>
  <c r="S21" i="17"/>
  <c r="E35" i="17"/>
  <c r="E37" i="17"/>
  <c r="E63" i="17"/>
  <c r="E65" i="17"/>
  <c r="E91" i="17"/>
  <c r="E93" i="17"/>
  <c r="E119" i="17"/>
  <c r="E121" i="17"/>
  <c r="E147" i="17"/>
  <c r="E149" i="17"/>
  <c r="D160" i="18"/>
  <c r="D106" i="18"/>
  <c r="D76" i="18"/>
  <c r="D120" i="18"/>
  <c r="D90" i="18"/>
  <c r="D36" i="18"/>
  <c r="D148" i="18"/>
  <c r="D118" i="18"/>
  <c r="D64" i="18"/>
  <c r="D34" i="18"/>
  <c r="D132" i="18"/>
  <c r="D78" i="18"/>
  <c r="D48" i="18"/>
  <c r="V160" i="18"/>
  <c r="V106" i="18"/>
  <c r="V76" i="18"/>
  <c r="V120" i="18"/>
  <c r="V90" i="18"/>
  <c r="V36" i="18"/>
  <c r="V148" i="18"/>
  <c r="V118" i="18"/>
  <c r="V64" i="18"/>
  <c r="V34" i="18"/>
  <c r="V132" i="18"/>
  <c r="V78" i="18"/>
  <c r="V48" i="18"/>
  <c r="C20" i="18"/>
  <c r="O20" i="18"/>
  <c r="U20" i="18"/>
  <c r="O36" i="18"/>
  <c r="D50" i="18"/>
  <c r="V50" i="18"/>
  <c r="C90" i="18"/>
  <c r="U90" i="18"/>
  <c r="C120" i="18"/>
  <c r="U120" i="18"/>
  <c r="F7" i="19"/>
  <c r="H7" i="19" s="1"/>
  <c r="N161" i="19"/>
  <c r="N149" i="19"/>
  <c r="N147" i="19"/>
  <c r="N135" i="19"/>
  <c r="N133" i="19"/>
  <c r="N121" i="19"/>
  <c r="N119" i="19"/>
  <c r="N107" i="19"/>
  <c r="N105" i="19"/>
  <c r="N93" i="19"/>
  <c r="N91" i="19"/>
  <c r="N79" i="19"/>
  <c r="N77" i="19"/>
  <c r="N65" i="19"/>
  <c r="N63" i="19"/>
  <c r="N51" i="19"/>
  <c r="N49" i="19"/>
  <c r="N9" i="19"/>
  <c r="N21" i="19"/>
  <c r="R7" i="19"/>
  <c r="X7" i="19"/>
  <c r="N37" i="19"/>
  <c r="I8" i="21"/>
  <c r="H8" i="21"/>
  <c r="D106" i="21"/>
  <c r="D148" i="21"/>
  <c r="D64" i="21"/>
  <c r="D22" i="21"/>
  <c r="D134" i="21"/>
  <c r="D50" i="21"/>
  <c r="M22" i="21"/>
  <c r="D78" i="21"/>
  <c r="E92" i="21"/>
  <c r="E162" i="21"/>
  <c r="E134" i="21"/>
  <c r="E50" i="21"/>
  <c r="E120" i="21"/>
  <c r="E36" i="21"/>
  <c r="O22" i="21"/>
  <c r="Q8" i="21"/>
  <c r="N22" i="21"/>
  <c r="E78" i="21"/>
  <c r="E148" i="21"/>
  <c r="D162" i="21"/>
  <c r="D36" i="21"/>
  <c r="E106" i="21"/>
  <c r="E147" i="22"/>
  <c r="E105" i="22"/>
  <c r="E63" i="22"/>
  <c r="E161" i="22"/>
  <c r="E119" i="22"/>
  <c r="E77" i="22"/>
  <c r="E35" i="22"/>
  <c r="E21" i="22"/>
  <c r="E133" i="22"/>
  <c r="E91" i="22"/>
  <c r="E49" i="22"/>
  <c r="O20" i="23"/>
  <c r="L22" i="21"/>
  <c r="D92" i="21"/>
  <c r="D120" i="21"/>
  <c r="H133" i="22"/>
  <c r="H91" i="22"/>
  <c r="H49" i="22"/>
  <c r="H147" i="22"/>
  <c r="H105" i="22"/>
  <c r="H63" i="22"/>
  <c r="H119" i="22"/>
  <c r="H161" i="22"/>
  <c r="H21" i="22"/>
  <c r="J7" i="22"/>
  <c r="H35" i="22"/>
  <c r="F160" i="23"/>
  <c r="F132" i="23"/>
  <c r="F104" i="23"/>
  <c r="F76" i="23"/>
  <c r="F48" i="23"/>
  <c r="F20" i="23"/>
  <c r="F62" i="23"/>
  <c r="F118" i="23"/>
  <c r="G227" i="26"/>
  <c r="G161" i="26"/>
  <c r="G73" i="26"/>
  <c r="G205" i="26"/>
  <c r="G253" i="26"/>
  <c r="G183" i="26"/>
  <c r="G117" i="26"/>
  <c r="E7" i="26"/>
  <c r="G95" i="26"/>
  <c r="G139" i="26"/>
  <c r="G51" i="26"/>
  <c r="C22" i="21"/>
  <c r="C64" i="21"/>
  <c r="F106" i="21"/>
  <c r="C148" i="21"/>
  <c r="C133" i="22"/>
  <c r="C91" i="22"/>
  <c r="C49" i="22"/>
  <c r="C147" i="22"/>
  <c r="C105" i="22"/>
  <c r="C63" i="22"/>
  <c r="C161" i="22"/>
  <c r="C119" i="22"/>
  <c r="C77" i="22"/>
  <c r="C35" i="22"/>
  <c r="C21" i="22"/>
  <c r="F105" i="22"/>
  <c r="I205" i="26"/>
  <c r="I139" i="26"/>
  <c r="I51" i="26"/>
  <c r="I253" i="26"/>
  <c r="I183" i="26"/>
  <c r="I117" i="26"/>
  <c r="I227" i="26"/>
  <c r="I161" i="26"/>
  <c r="I95" i="26"/>
  <c r="I73" i="26"/>
  <c r="I29" i="26"/>
  <c r="J8" i="26"/>
  <c r="G29" i="26"/>
  <c r="F36" i="21"/>
  <c r="C78" i="21"/>
  <c r="F120" i="21"/>
  <c r="C162" i="21"/>
  <c r="D147" i="22"/>
  <c r="D105" i="22"/>
  <c r="D63" i="22"/>
  <c r="D161" i="22"/>
  <c r="D119" i="22"/>
  <c r="D77" i="22"/>
  <c r="D35" i="22"/>
  <c r="D21" i="22"/>
  <c r="S21" i="22"/>
  <c r="F63" i="22"/>
  <c r="D133" i="22"/>
  <c r="I95" i="27"/>
  <c r="I73" i="27"/>
  <c r="I51" i="27"/>
  <c r="I29" i="27"/>
  <c r="J8" i="27"/>
  <c r="G7" i="27"/>
  <c r="F161" i="22"/>
  <c r="F119" i="22"/>
  <c r="F77" i="22"/>
  <c r="F35" i="22"/>
  <c r="F21" i="22"/>
  <c r="F133" i="22"/>
  <c r="F91" i="22"/>
  <c r="F49" i="22"/>
  <c r="C36" i="21"/>
  <c r="F78" i="21"/>
  <c r="C120" i="21"/>
  <c r="F162" i="21"/>
  <c r="G161" i="22"/>
  <c r="G119" i="22"/>
  <c r="G77" i="22"/>
  <c r="G35" i="22"/>
  <c r="G21" i="22"/>
  <c r="G133" i="22"/>
  <c r="G91" i="22"/>
  <c r="G49" i="22"/>
  <c r="G147" i="22"/>
  <c r="G105" i="22"/>
  <c r="G63" i="22"/>
  <c r="P21" i="22"/>
  <c r="X7" i="22"/>
  <c r="R21" i="22"/>
  <c r="V6" i="23"/>
  <c r="G34" i="23"/>
  <c r="D48" i="23"/>
  <c r="G62" i="23"/>
  <c r="D76" i="23"/>
  <c r="G90" i="23"/>
  <c r="D104" i="23"/>
  <c r="G118" i="23"/>
  <c r="D132" i="23"/>
  <c r="G146" i="23"/>
  <c r="D160" i="23"/>
  <c r="H153" i="26"/>
  <c r="N152" i="26"/>
  <c r="H152" i="26"/>
  <c r="N151" i="26"/>
  <c r="H151" i="26"/>
  <c r="N150" i="26"/>
  <c r="H150" i="26"/>
  <c r="N149" i="26"/>
  <c r="H149" i="26"/>
  <c r="N148" i="26"/>
  <c r="H148" i="26"/>
  <c r="N147" i="26"/>
  <c r="H147" i="26"/>
  <c r="N146" i="26"/>
  <c r="H146" i="26"/>
  <c r="N145" i="26"/>
  <c r="H145" i="26"/>
  <c r="N144" i="26"/>
  <c r="H144" i="26"/>
  <c r="N143" i="26"/>
  <c r="H143" i="26"/>
  <c r="N142" i="26"/>
  <c r="H142" i="26"/>
  <c r="N141" i="26"/>
  <c r="H141" i="26"/>
  <c r="J153" i="26"/>
  <c r="J152" i="26"/>
  <c r="J151" i="26"/>
  <c r="J150" i="26"/>
  <c r="J149" i="26"/>
  <c r="J148" i="26"/>
  <c r="J147" i="26"/>
  <c r="J146" i="26"/>
  <c r="J145" i="26"/>
  <c r="J144" i="26"/>
  <c r="J143" i="26"/>
  <c r="J142" i="26"/>
  <c r="J141" i="26"/>
  <c r="L143" i="26"/>
  <c r="L146" i="26"/>
  <c r="L149" i="26"/>
  <c r="L152" i="26"/>
  <c r="P20" i="23"/>
  <c r="E48" i="23"/>
  <c r="E76" i="23"/>
  <c r="E104" i="23"/>
  <c r="E132" i="23"/>
  <c r="E160" i="23"/>
  <c r="K205" i="26"/>
  <c r="K139" i="26"/>
  <c r="K253" i="26"/>
  <c r="K227" i="26"/>
  <c r="K161" i="26"/>
  <c r="L8" i="26"/>
  <c r="K29" i="26"/>
  <c r="T21" i="22"/>
  <c r="I6" i="23"/>
  <c r="Q20" i="23"/>
  <c r="C34" i="23"/>
  <c r="C62" i="23"/>
  <c r="C90" i="23"/>
  <c r="C118" i="23"/>
  <c r="C146" i="23"/>
  <c r="M253" i="26"/>
  <c r="M183" i="26"/>
  <c r="M117" i="26"/>
  <c r="M227" i="26"/>
  <c r="M161" i="26"/>
  <c r="M95" i="26"/>
  <c r="N8" i="26"/>
  <c r="M29" i="26"/>
  <c r="K51" i="26"/>
  <c r="M139" i="26"/>
  <c r="J6" i="23"/>
  <c r="C20" i="23"/>
  <c r="R20" i="23"/>
  <c r="D34" i="23"/>
  <c r="G48" i="23"/>
  <c r="D62" i="23"/>
  <c r="G76" i="23"/>
  <c r="D90" i="23"/>
  <c r="G104" i="23"/>
  <c r="D118" i="23"/>
  <c r="G132" i="23"/>
  <c r="D146" i="23"/>
  <c r="G160" i="23"/>
  <c r="M51" i="26"/>
  <c r="K73" i="26"/>
  <c r="K117" i="26"/>
  <c r="V7" i="22"/>
  <c r="K6" i="23"/>
  <c r="D20" i="23"/>
  <c r="S20" i="23"/>
  <c r="E34" i="23"/>
  <c r="E62" i="23"/>
  <c r="E90" i="23"/>
  <c r="E118" i="23"/>
  <c r="E146" i="23"/>
  <c r="M73" i="26"/>
  <c r="K95" i="26"/>
  <c r="H219" i="26"/>
  <c r="N218" i="26"/>
  <c r="H218" i="26"/>
  <c r="N217" i="26"/>
  <c r="H217" i="26"/>
  <c r="N216" i="26"/>
  <c r="H216" i="26"/>
  <c r="N215" i="26"/>
  <c r="H215" i="26"/>
  <c r="N214" i="26"/>
  <c r="H214" i="26"/>
  <c r="N213" i="26"/>
  <c r="H213" i="26"/>
  <c r="N212" i="26"/>
  <c r="H212" i="26"/>
  <c r="N211" i="26"/>
  <c r="H211" i="26"/>
  <c r="N210" i="26"/>
  <c r="H210" i="26"/>
  <c r="N209" i="26"/>
  <c r="H209" i="26"/>
  <c r="N208" i="26"/>
  <c r="H208" i="26"/>
  <c r="N207" i="26"/>
  <c r="H207" i="26"/>
  <c r="L219" i="26"/>
  <c r="L218" i="26"/>
  <c r="L217" i="26"/>
  <c r="L216" i="26"/>
  <c r="L215" i="26"/>
  <c r="L214" i="26"/>
  <c r="L213" i="26"/>
  <c r="L212" i="26"/>
  <c r="L211" i="26"/>
  <c r="L210" i="26"/>
  <c r="L209" i="26"/>
  <c r="L208" i="26"/>
  <c r="L207" i="26"/>
  <c r="J219" i="26"/>
  <c r="J218" i="26"/>
  <c r="J217" i="26"/>
  <c r="J216" i="26"/>
  <c r="J215" i="26"/>
  <c r="J214" i="26"/>
  <c r="J213" i="26"/>
  <c r="J212" i="26"/>
  <c r="J211" i="26"/>
  <c r="J210" i="26"/>
  <c r="J209" i="26"/>
  <c r="J208" i="26"/>
  <c r="J207" i="26"/>
  <c r="L129" i="26"/>
  <c r="L130" i="26"/>
  <c r="L131" i="26"/>
  <c r="H163" i="26"/>
  <c r="N163" i="26"/>
  <c r="H164" i="26"/>
  <c r="N164" i="26"/>
  <c r="H165" i="26"/>
  <c r="N165" i="26"/>
  <c r="H166" i="26"/>
  <c r="N166" i="26"/>
  <c r="H167" i="26"/>
  <c r="N167" i="26"/>
  <c r="H168" i="26"/>
  <c r="N168" i="26"/>
  <c r="H169" i="26"/>
  <c r="N169" i="26"/>
  <c r="H170" i="26"/>
  <c r="N170" i="26"/>
  <c r="H171" i="26"/>
  <c r="N171" i="26"/>
  <c r="H172" i="26"/>
  <c r="N172" i="26"/>
  <c r="H173" i="26"/>
  <c r="N173" i="26"/>
  <c r="H174" i="26"/>
  <c r="N174" i="26"/>
  <c r="H175" i="26"/>
  <c r="L185" i="26"/>
  <c r="L186" i="26"/>
  <c r="L187" i="26"/>
  <c r="L188" i="26"/>
  <c r="L189" i="26"/>
  <c r="L190" i="26"/>
  <c r="L191" i="26"/>
  <c r="L192" i="26"/>
  <c r="L193" i="26"/>
  <c r="L194" i="26"/>
  <c r="L195" i="26"/>
  <c r="L196" i="26"/>
  <c r="L197" i="26"/>
  <c r="H229" i="26"/>
  <c r="N229" i="26"/>
  <c r="H230" i="26"/>
  <c r="N230" i="26"/>
  <c r="H231" i="26"/>
  <c r="N231" i="26"/>
  <c r="H232" i="26"/>
  <c r="N232" i="26"/>
  <c r="H233" i="26"/>
  <c r="N233" i="26"/>
  <c r="H234" i="26"/>
  <c r="N234" i="26"/>
  <c r="H235" i="26"/>
  <c r="N235" i="26"/>
  <c r="H236" i="26"/>
  <c r="N236" i="26"/>
  <c r="H237" i="26"/>
  <c r="N237" i="26"/>
  <c r="H238" i="26"/>
  <c r="N238" i="26"/>
  <c r="H239" i="26"/>
  <c r="N239" i="26"/>
  <c r="H240" i="26"/>
  <c r="N240" i="26"/>
  <c r="H241" i="26"/>
  <c r="L255" i="26"/>
  <c r="L256" i="26"/>
  <c r="L257" i="26"/>
  <c r="L258" i="26"/>
  <c r="L259" i="26"/>
  <c r="L260" i="26"/>
  <c r="L261" i="26"/>
  <c r="L262" i="26"/>
  <c r="L263" i="26"/>
  <c r="L264" i="26"/>
  <c r="L265" i="26"/>
  <c r="L266" i="26"/>
  <c r="L267" i="26"/>
  <c r="G146" i="28"/>
  <c r="G160" i="28"/>
  <c r="G132" i="28"/>
  <c r="G104" i="28"/>
  <c r="G76" i="28"/>
  <c r="G48" i="28"/>
  <c r="I6" i="28"/>
  <c r="G118" i="28"/>
  <c r="G90" i="28"/>
  <c r="G62" i="28"/>
  <c r="G34" i="28"/>
  <c r="H259" i="26"/>
  <c r="N259" i="26"/>
  <c r="H260" i="26"/>
  <c r="N260" i="26"/>
  <c r="H261" i="26"/>
  <c r="N261" i="26"/>
  <c r="H262" i="26"/>
  <c r="N262" i="26"/>
  <c r="H263" i="26"/>
  <c r="N263" i="26"/>
  <c r="H264" i="26"/>
  <c r="N264" i="26"/>
  <c r="H265" i="26"/>
  <c r="N265" i="26"/>
  <c r="H266" i="26"/>
  <c r="N266" i="26"/>
  <c r="H267" i="26"/>
  <c r="K95" i="27"/>
  <c r="K73" i="27"/>
  <c r="L74" i="27" s="1"/>
  <c r="L8" i="27"/>
  <c r="K29" i="27"/>
  <c r="K51" i="27"/>
  <c r="L52" i="27" s="1"/>
  <c r="J6" i="28"/>
  <c r="L174" i="26"/>
  <c r="J187" i="26"/>
  <c r="J188" i="26"/>
  <c r="J189" i="26"/>
  <c r="J190" i="26"/>
  <c r="J191" i="26"/>
  <c r="J192" i="26"/>
  <c r="J193" i="26"/>
  <c r="J194" i="26"/>
  <c r="J195" i="26"/>
  <c r="J196" i="26"/>
  <c r="L229" i="26"/>
  <c r="L230" i="26"/>
  <c r="L231" i="26"/>
  <c r="L232" i="26"/>
  <c r="L233" i="26"/>
  <c r="L234" i="26"/>
  <c r="L235" i="26"/>
  <c r="L236" i="26"/>
  <c r="L237" i="26"/>
  <c r="L238" i="26"/>
  <c r="L239" i="26"/>
  <c r="L240" i="26"/>
  <c r="J255" i="26"/>
  <c r="J256" i="26"/>
  <c r="J257" i="26"/>
  <c r="J258" i="26"/>
  <c r="J259" i="26"/>
  <c r="J260" i="26"/>
  <c r="J261" i="26"/>
  <c r="J262" i="26"/>
  <c r="J263" i="26"/>
  <c r="J264" i="26"/>
  <c r="J265" i="26"/>
  <c r="J266" i="26"/>
  <c r="M73" i="27"/>
  <c r="N74" i="27" s="1"/>
  <c r="M51" i="27"/>
  <c r="N8" i="27"/>
  <c r="M29" i="27"/>
  <c r="D160" i="28"/>
  <c r="D146" i="28"/>
  <c r="D118" i="28"/>
  <c r="D90" i="28"/>
  <c r="D62" i="28"/>
  <c r="D34" i="28"/>
  <c r="D132" i="28"/>
  <c r="D104" i="28"/>
  <c r="D76" i="28"/>
  <c r="D48" i="28"/>
  <c r="D20" i="28"/>
  <c r="E160" i="30"/>
  <c r="E76" i="30"/>
  <c r="E90" i="30"/>
  <c r="E104" i="30"/>
  <c r="E118" i="30"/>
  <c r="E34" i="30"/>
  <c r="E132" i="30"/>
  <c r="E48" i="30"/>
  <c r="E62" i="30"/>
  <c r="E146" i="30"/>
  <c r="E20" i="30"/>
  <c r="E146" i="28"/>
  <c r="E160" i="28"/>
  <c r="K6" i="28"/>
  <c r="F34" i="28"/>
  <c r="C48" i="28"/>
  <c r="F62" i="28"/>
  <c r="C76" i="28"/>
  <c r="F90" i="28"/>
  <c r="C104" i="28"/>
  <c r="F118" i="28"/>
  <c r="C132" i="28"/>
  <c r="J6" i="29"/>
  <c r="C34" i="29"/>
  <c r="C48" i="29"/>
  <c r="C104" i="29"/>
  <c r="C160" i="29"/>
  <c r="C20" i="28"/>
  <c r="C146" i="29"/>
  <c r="C118" i="29"/>
  <c r="C90" i="29"/>
  <c r="C62" i="29"/>
  <c r="C20" i="29"/>
  <c r="E20" i="28"/>
  <c r="C34" i="28"/>
  <c r="F48" i="28"/>
  <c r="C62" i="28"/>
  <c r="F76" i="28"/>
  <c r="C90" i="28"/>
  <c r="F104" i="28"/>
  <c r="C118" i="28"/>
  <c r="F132" i="28"/>
  <c r="C146" i="28"/>
  <c r="F160" i="28"/>
  <c r="E146" i="29"/>
  <c r="E118" i="29"/>
  <c r="E90" i="29"/>
  <c r="E62" i="29"/>
  <c r="E34" i="29"/>
  <c r="E160" i="29"/>
  <c r="E132" i="29"/>
  <c r="E104" i="29"/>
  <c r="E76" i="29"/>
  <c r="E48" i="29"/>
  <c r="E20" i="29"/>
  <c r="C76" i="29"/>
  <c r="C132" i="29"/>
  <c r="G34" i="29"/>
  <c r="D48" i="29"/>
  <c r="G62" i="29"/>
  <c r="D76" i="29"/>
  <c r="G90" i="29"/>
  <c r="D104" i="29"/>
  <c r="G118" i="29"/>
  <c r="D132" i="29"/>
  <c r="G146" i="29"/>
  <c r="D160" i="29"/>
  <c r="F90" i="30"/>
  <c r="F104" i="30"/>
  <c r="F118" i="30"/>
  <c r="F34" i="30"/>
  <c r="F132" i="30"/>
  <c r="F48" i="30"/>
  <c r="F146" i="30"/>
  <c r="F62" i="30"/>
  <c r="L6" i="30"/>
  <c r="C118" i="30"/>
  <c r="D132" i="30"/>
  <c r="F160" i="30"/>
  <c r="J87" i="32"/>
  <c r="J86" i="32"/>
  <c r="J85" i="32"/>
  <c r="J84" i="32"/>
  <c r="J83" i="32"/>
  <c r="J82" i="32"/>
  <c r="J81" i="32"/>
  <c r="J80" i="32"/>
  <c r="J79" i="32"/>
  <c r="J78" i="32"/>
  <c r="J77" i="32"/>
  <c r="J76" i="32"/>
  <c r="J75" i="32"/>
  <c r="J65" i="32"/>
  <c r="J64" i="32"/>
  <c r="J63" i="32"/>
  <c r="J62" i="32"/>
  <c r="J61" i="32"/>
  <c r="J60" i="32"/>
  <c r="J59" i="32"/>
  <c r="J58" i="32"/>
  <c r="J57" i="32"/>
  <c r="J56" i="32"/>
  <c r="J55" i="32"/>
  <c r="J54" i="32"/>
  <c r="J53" i="32"/>
  <c r="L52" i="32"/>
  <c r="J52" i="32"/>
  <c r="L140" i="32"/>
  <c r="J140" i="32"/>
  <c r="D20" i="29"/>
  <c r="G104" i="30"/>
  <c r="G118" i="30"/>
  <c r="G132" i="30"/>
  <c r="G48" i="30"/>
  <c r="G146" i="30"/>
  <c r="G62" i="30"/>
  <c r="G160" i="30"/>
  <c r="G76" i="30"/>
  <c r="M6" i="30"/>
  <c r="F20" i="30"/>
  <c r="F76" i="30"/>
  <c r="G90" i="30"/>
  <c r="F76" i="29"/>
  <c r="F104" i="29"/>
  <c r="F132" i="29"/>
  <c r="F160" i="29"/>
  <c r="C34" i="30"/>
  <c r="D62" i="29"/>
  <c r="G76" i="29"/>
  <c r="D90" i="29"/>
  <c r="G104" i="29"/>
  <c r="D118" i="29"/>
  <c r="G132" i="29"/>
  <c r="D146" i="29"/>
  <c r="G160" i="29"/>
  <c r="C132" i="30"/>
  <c r="C48" i="30"/>
  <c r="C146" i="30"/>
  <c r="C62" i="30"/>
  <c r="C160" i="30"/>
  <c r="C76" i="30"/>
  <c r="C90" i="30"/>
  <c r="C104" i="30"/>
  <c r="N30" i="32"/>
  <c r="L30" i="32"/>
  <c r="J74" i="32"/>
  <c r="H74" i="32"/>
  <c r="H131" i="32"/>
  <c r="N130" i="32"/>
  <c r="H130" i="32"/>
  <c r="N129" i="32"/>
  <c r="H129" i="32"/>
  <c r="N128" i="32"/>
  <c r="H128" i="32"/>
  <c r="N127" i="32"/>
  <c r="H127" i="32"/>
  <c r="N126" i="32"/>
  <c r="H126" i="32"/>
  <c r="N125" i="32"/>
  <c r="H125" i="32"/>
  <c r="N124" i="32"/>
  <c r="H124" i="32"/>
  <c r="N123" i="32"/>
  <c r="H123" i="32"/>
  <c r="N122" i="32"/>
  <c r="H122" i="32"/>
  <c r="N121" i="32"/>
  <c r="H121" i="32"/>
  <c r="N120" i="32"/>
  <c r="H120" i="32"/>
  <c r="N119" i="32"/>
  <c r="H119" i="32"/>
  <c r="L131" i="32"/>
  <c r="F131" i="32"/>
  <c r="L130" i="32"/>
  <c r="F130" i="32"/>
  <c r="L129" i="32"/>
  <c r="F129" i="32"/>
  <c r="L128" i="32"/>
  <c r="F128" i="32"/>
  <c r="L127" i="32"/>
  <c r="F127" i="32"/>
  <c r="L126" i="32"/>
  <c r="F126" i="32"/>
  <c r="L125" i="32"/>
  <c r="F125" i="32"/>
  <c r="L124" i="32"/>
  <c r="F124" i="32"/>
  <c r="L123" i="32"/>
  <c r="F123" i="32"/>
  <c r="L122" i="32"/>
  <c r="F122" i="32"/>
  <c r="L121" i="32"/>
  <c r="F121" i="32"/>
  <c r="L120" i="32"/>
  <c r="F120" i="32"/>
  <c r="L119" i="32"/>
  <c r="F119" i="32"/>
  <c r="J131" i="32"/>
  <c r="J128" i="32"/>
  <c r="J125" i="32"/>
  <c r="J122" i="32"/>
  <c r="J119" i="32"/>
  <c r="J129" i="32"/>
  <c r="J126" i="32"/>
  <c r="J123" i="32"/>
  <c r="J120" i="32"/>
  <c r="J130" i="32"/>
  <c r="J127" i="32"/>
  <c r="J124" i="32"/>
  <c r="J121" i="32"/>
  <c r="G20" i="29"/>
  <c r="D146" i="30"/>
  <c r="D62" i="30"/>
  <c r="D160" i="30"/>
  <c r="D76" i="30"/>
  <c r="D90" i="30"/>
  <c r="D104" i="30"/>
  <c r="D118" i="30"/>
  <c r="D34" i="30"/>
  <c r="J6" i="30"/>
  <c r="C20" i="30"/>
  <c r="L65" i="32"/>
  <c r="L64" i="32"/>
  <c r="L63" i="32"/>
  <c r="L62" i="32"/>
  <c r="L61" i="32"/>
  <c r="L60" i="32"/>
  <c r="L59" i="32"/>
  <c r="L58" i="32"/>
  <c r="L57" i="32"/>
  <c r="L56" i="32"/>
  <c r="L55" i="32"/>
  <c r="L54" i="32"/>
  <c r="L53" i="32"/>
  <c r="F192" i="32"/>
  <c r="L74" i="32"/>
  <c r="L75" i="32"/>
  <c r="L78" i="32"/>
  <c r="L81" i="32"/>
  <c r="L84" i="32"/>
  <c r="L87" i="32"/>
  <c r="J96" i="32"/>
  <c r="F118" i="32"/>
  <c r="N140" i="32"/>
  <c r="H162" i="32"/>
  <c r="H196" i="32"/>
  <c r="F228" i="32"/>
  <c r="N196" i="32"/>
  <c r="L195" i="32"/>
  <c r="N193" i="32"/>
  <c r="L192" i="32"/>
  <c r="N190" i="32"/>
  <c r="H190" i="32"/>
  <c r="N189" i="32"/>
  <c r="H189" i="32"/>
  <c r="N188" i="32"/>
  <c r="H188" i="32"/>
  <c r="N187" i="32"/>
  <c r="H187" i="32"/>
  <c r="N186" i="32"/>
  <c r="H186" i="32"/>
  <c r="N185" i="32"/>
  <c r="H185" i="32"/>
  <c r="H197" i="32"/>
  <c r="F196" i="32"/>
  <c r="J195" i="32"/>
  <c r="H194" i="32"/>
  <c r="F193" i="32"/>
  <c r="J192" i="32"/>
  <c r="H191" i="32"/>
  <c r="L196" i="32"/>
  <c r="N194" i="32"/>
  <c r="L193" i="32"/>
  <c r="N191" i="32"/>
  <c r="L190" i="32"/>
  <c r="F190" i="32"/>
  <c r="L189" i="32"/>
  <c r="F189" i="32"/>
  <c r="L188" i="32"/>
  <c r="F188" i="32"/>
  <c r="L187" i="32"/>
  <c r="F187" i="32"/>
  <c r="L186" i="32"/>
  <c r="F186" i="32"/>
  <c r="L185" i="32"/>
  <c r="F185" i="32"/>
  <c r="F197" i="32"/>
  <c r="J196" i="32"/>
  <c r="H195" i="32"/>
  <c r="F194" i="32"/>
  <c r="J193" i="32"/>
  <c r="H192" i="32"/>
  <c r="F191" i="32"/>
  <c r="L197" i="32"/>
  <c r="N195" i="32"/>
  <c r="L194" i="32"/>
  <c r="N192" i="32"/>
  <c r="L191" i="32"/>
  <c r="J190" i="32"/>
  <c r="J189" i="32"/>
  <c r="J188" i="32"/>
  <c r="J187" i="32"/>
  <c r="J186" i="32"/>
  <c r="J185" i="32"/>
  <c r="J197" i="32"/>
  <c r="J194" i="32"/>
  <c r="F229" i="32"/>
  <c r="N229" i="32"/>
  <c r="F232" i="32"/>
  <c r="N232" i="32"/>
  <c r="F235" i="32"/>
  <c r="N235" i="32"/>
  <c r="F238" i="32"/>
  <c r="N238" i="32"/>
  <c r="F241" i="32"/>
  <c r="J250" i="32"/>
  <c r="H251" i="32"/>
  <c r="J252" i="32"/>
  <c r="F253" i="32"/>
  <c r="H254" i="32"/>
  <c r="J255" i="32"/>
  <c r="F256" i="32"/>
  <c r="H257" i="32"/>
  <c r="J258" i="32"/>
  <c r="F259" i="32"/>
  <c r="H260" i="32"/>
  <c r="J261" i="32"/>
  <c r="F262" i="32"/>
  <c r="H263" i="32"/>
  <c r="L8" i="33"/>
  <c r="D30" i="33"/>
  <c r="J33" i="33"/>
  <c r="J54" i="33"/>
  <c r="J63" i="33"/>
  <c r="J43" i="35"/>
  <c r="L65" i="35"/>
  <c r="N52" i="32"/>
  <c r="H75" i="32"/>
  <c r="N75" i="32"/>
  <c r="H76" i="32"/>
  <c r="N76" i="32"/>
  <c r="H77" i="32"/>
  <c r="N77" i="32"/>
  <c r="H78" i="32"/>
  <c r="N78" i="32"/>
  <c r="H79" i="32"/>
  <c r="N79" i="32"/>
  <c r="H80" i="32"/>
  <c r="N80" i="32"/>
  <c r="H81" i="32"/>
  <c r="N81" i="32"/>
  <c r="H82" i="32"/>
  <c r="N82" i="32"/>
  <c r="H83" i="32"/>
  <c r="N83" i="32"/>
  <c r="H84" i="32"/>
  <c r="N84" i="32"/>
  <c r="H85" i="32"/>
  <c r="N85" i="32"/>
  <c r="H86" i="32"/>
  <c r="H87" i="32"/>
  <c r="L252" i="32"/>
  <c r="N253" i="32"/>
  <c r="L255" i="32"/>
  <c r="N256" i="32"/>
  <c r="L258" i="32"/>
  <c r="N259" i="32"/>
  <c r="L261" i="32"/>
  <c r="N262" i="32"/>
  <c r="D52" i="32"/>
  <c r="N74" i="32"/>
  <c r="J141" i="32"/>
  <c r="J142" i="32"/>
  <c r="J143" i="32"/>
  <c r="J144" i="32"/>
  <c r="J145" i="32"/>
  <c r="J146" i="32"/>
  <c r="J147" i="32"/>
  <c r="J148" i="32"/>
  <c r="J149" i="32"/>
  <c r="J150" i="32"/>
  <c r="J151" i="32"/>
  <c r="J152" i="32"/>
  <c r="J153" i="32"/>
  <c r="H163" i="32"/>
  <c r="N163" i="32"/>
  <c r="H164" i="32"/>
  <c r="N164" i="32"/>
  <c r="H165" i="32"/>
  <c r="N165" i="32"/>
  <c r="H166" i="32"/>
  <c r="N166" i="32"/>
  <c r="H167" i="32"/>
  <c r="N167" i="32"/>
  <c r="H168" i="32"/>
  <c r="N168" i="32"/>
  <c r="H169" i="32"/>
  <c r="N169" i="32"/>
  <c r="H170" i="32"/>
  <c r="N170" i="32"/>
  <c r="H171" i="32"/>
  <c r="N171" i="32"/>
  <c r="H172" i="32"/>
  <c r="N172" i="32"/>
  <c r="H173" i="32"/>
  <c r="N173" i="32"/>
  <c r="H174" i="32"/>
  <c r="N174" i="32"/>
  <c r="H175" i="32"/>
  <c r="J228" i="32"/>
  <c r="L228" i="32"/>
  <c r="F231" i="32"/>
  <c r="N231" i="32"/>
  <c r="F234" i="32"/>
  <c r="N234" i="32"/>
  <c r="F237" i="32"/>
  <c r="N237" i="32"/>
  <c r="F240" i="32"/>
  <c r="N240" i="32"/>
  <c r="J251" i="32"/>
  <c r="F252" i="32"/>
  <c r="H253" i="32"/>
  <c r="J254" i="32"/>
  <c r="F255" i="32"/>
  <c r="H256" i="32"/>
  <c r="J257" i="32"/>
  <c r="F258" i="32"/>
  <c r="H259" i="32"/>
  <c r="J260" i="32"/>
  <c r="F261" i="32"/>
  <c r="H262" i="32"/>
  <c r="N272" i="32"/>
  <c r="J32" i="33"/>
  <c r="J35" i="33"/>
  <c r="L251" i="32"/>
  <c r="N252" i="32"/>
  <c r="L254" i="32"/>
  <c r="N255" i="32"/>
  <c r="L257" i="32"/>
  <c r="N258" i="32"/>
  <c r="L260" i="32"/>
  <c r="N261" i="32"/>
  <c r="L263" i="32"/>
  <c r="F141" i="32"/>
  <c r="L141" i="32"/>
  <c r="F142" i="32"/>
  <c r="L142" i="32"/>
  <c r="F143" i="32"/>
  <c r="L143" i="32"/>
  <c r="F144" i="32"/>
  <c r="L144" i="32"/>
  <c r="F145" i="32"/>
  <c r="L145" i="32"/>
  <c r="F146" i="32"/>
  <c r="L146" i="32"/>
  <c r="F147" i="32"/>
  <c r="L147" i="32"/>
  <c r="F148" i="32"/>
  <c r="L148" i="32"/>
  <c r="F149" i="32"/>
  <c r="L149" i="32"/>
  <c r="F150" i="32"/>
  <c r="L150" i="32"/>
  <c r="F151" i="32"/>
  <c r="L151" i="32"/>
  <c r="F152" i="32"/>
  <c r="L152" i="32"/>
  <c r="F153" i="32"/>
  <c r="J163" i="32"/>
  <c r="J164" i="32"/>
  <c r="J165" i="32"/>
  <c r="J166" i="32"/>
  <c r="J167" i="32"/>
  <c r="J168" i="32"/>
  <c r="J169" i="32"/>
  <c r="J170" i="32"/>
  <c r="J171" i="32"/>
  <c r="J172" i="32"/>
  <c r="J173" i="32"/>
  <c r="J174" i="32"/>
  <c r="F230" i="32"/>
  <c r="N230" i="32"/>
  <c r="F233" i="32"/>
  <c r="N233" i="32"/>
  <c r="F236" i="32"/>
  <c r="N236" i="32"/>
  <c r="F239" i="32"/>
  <c r="N239" i="32"/>
  <c r="F251" i="32"/>
  <c r="H252" i="32"/>
  <c r="J253" i="32"/>
  <c r="F254" i="32"/>
  <c r="H255" i="32"/>
  <c r="J256" i="32"/>
  <c r="F257" i="32"/>
  <c r="H258" i="32"/>
  <c r="J259" i="32"/>
  <c r="F260" i="32"/>
  <c r="H261" i="32"/>
  <c r="J262" i="32"/>
  <c r="F263" i="32"/>
  <c r="J43" i="33"/>
  <c r="J42" i="33"/>
  <c r="J41" i="33"/>
  <c r="J40" i="33"/>
  <c r="J39" i="33"/>
  <c r="J38" i="33"/>
  <c r="J37" i="33"/>
  <c r="J87" i="33"/>
  <c r="J84" i="33"/>
  <c r="J81" i="33"/>
  <c r="J78" i="33"/>
  <c r="J75" i="33"/>
  <c r="J108" i="33"/>
  <c r="J105" i="33"/>
  <c r="J102" i="33"/>
  <c r="J99" i="33"/>
  <c r="J65" i="33"/>
  <c r="J62" i="33"/>
  <c r="J59" i="33"/>
  <c r="J56" i="33"/>
  <c r="J53" i="33"/>
  <c r="J86" i="33"/>
  <c r="J83" i="33"/>
  <c r="J80" i="33"/>
  <c r="J77" i="33"/>
  <c r="J107" i="33"/>
  <c r="J104" i="33"/>
  <c r="J101" i="33"/>
  <c r="J98" i="33"/>
  <c r="J64" i="33"/>
  <c r="J61" i="33"/>
  <c r="J58" i="33"/>
  <c r="J55" i="33"/>
  <c r="J85" i="33"/>
  <c r="J82" i="33"/>
  <c r="J79" i="33"/>
  <c r="J76" i="33"/>
  <c r="J36" i="33"/>
  <c r="J31" i="33"/>
  <c r="J34" i="33"/>
  <c r="J57" i="33"/>
  <c r="L109" i="33"/>
  <c r="L108" i="33"/>
  <c r="L107" i="33"/>
  <c r="L106" i="33"/>
  <c r="L105" i="33"/>
  <c r="L104" i="33"/>
  <c r="L103" i="33"/>
  <c r="L102" i="33"/>
  <c r="L101" i="33"/>
  <c r="L100" i="33"/>
  <c r="L99" i="33"/>
  <c r="L98" i="33"/>
  <c r="L97" i="33"/>
  <c r="L30" i="33"/>
  <c r="H31" i="33"/>
  <c r="H32" i="33"/>
  <c r="H33" i="33"/>
  <c r="H34" i="33"/>
  <c r="H35" i="33"/>
  <c r="F37" i="33"/>
  <c r="L38" i="33"/>
  <c r="H39" i="33"/>
  <c r="F40" i="33"/>
  <c r="L41" i="33"/>
  <c r="H42" i="33"/>
  <c r="F43" i="33"/>
  <c r="L52" i="33"/>
  <c r="L75" i="33"/>
  <c r="F77" i="33"/>
  <c r="L78" i="33"/>
  <c r="F80" i="33"/>
  <c r="L81" i="33"/>
  <c r="F83" i="33"/>
  <c r="L84" i="33"/>
  <c r="L87" i="33"/>
  <c r="L8" i="35"/>
  <c r="J9" i="35"/>
  <c r="N11" i="35"/>
  <c r="J12" i="35"/>
  <c r="N14" i="35"/>
  <c r="J15" i="35"/>
  <c r="N17" i="35"/>
  <c r="K29" i="35"/>
  <c r="L32" i="35"/>
  <c r="N36" i="35"/>
  <c r="J38" i="35"/>
  <c r="J39" i="35"/>
  <c r="L41" i="35"/>
  <c r="L54" i="35"/>
  <c r="J64" i="35"/>
  <c r="N8" i="33"/>
  <c r="M29" i="33"/>
  <c r="D52" i="33"/>
  <c r="M73" i="33"/>
  <c r="N74" i="33" s="1"/>
  <c r="H99" i="33"/>
  <c r="H102" i="33"/>
  <c r="H105" i="33"/>
  <c r="H108" i="33"/>
  <c r="J103" i="35"/>
  <c r="J107" i="35"/>
  <c r="J105" i="35"/>
  <c r="J81" i="35"/>
  <c r="J59" i="35"/>
  <c r="J53" i="35"/>
  <c r="J101" i="35"/>
  <c r="J98" i="35"/>
  <c r="J82" i="35"/>
  <c r="J76" i="35"/>
  <c r="J60" i="35"/>
  <c r="J99" i="35"/>
  <c r="I95" i="35"/>
  <c r="J83" i="35"/>
  <c r="J108" i="35"/>
  <c r="J106" i="35"/>
  <c r="J104" i="35"/>
  <c r="J84" i="35"/>
  <c r="J78" i="35"/>
  <c r="J62" i="35"/>
  <c r="J56" i="35"/>
  <c r="J40" i="35"/>
  <c r="J34" i="35"/>
  <c r="J102" i="35"/>
  <c r="J100" i="35"/>
  <c r="J85" i="35"/>
  <c r="J79" i="35"/>
  <c r="J63" i="35"/>
  <c r="J57" i="35"/>
  <c r="J41" i="35"/>
  <c r="J35" i="35"/>
  <c r="N8" i="35"/>
  <c r="J19" i="35"/>
  <c r="N41" i="35"/>
  <c r="N38" i="35"/>
  <c r="N32" i="35"/>
  <c r="N39" i="35"/>
  <c r="N33" i="35"/>
  <c r="L33" i="35"/>
  <c r="N37" i="35"/>
  <c r="L40" i="35"/>
  <c r="N42" i="35"/>
  <c r="J61" i="35"/>
  <c r="M95" i="33"/>
  <c r="N96" i="33" s="1"/>
  <c r="L105" i="35"/>
  <c r="L99" i="35"/>
  <c r="L83" i="35"/>
  <c r="L77" i="35"/>
  <c r="L61" i="35"/>
  <c r="L55" i="35"/>
  <c r="L39" i="35"/>
  <c r="L108" i="35"/>
  <c r="L106" i="35"/>
  <c r="K95" i="35"/>
  <c r="L96" i="35" s="1"/>
  <c r="L84" i="35"/>
  <c r="L78" i="35"/>
  <c r="K73" i="35"/>
  <c r="L62" i="35"/>
  <c r="L56" i="35"/>
  <c r="L104" i="35"/>
  <c r="L102" i="35"/>
  <c r="L100" i="35"/>
  <c r="L85" i="35"/>
  <c r="L86" i="35"/>
  <c r="L80" i="35"/>
  <c r="L64" i="35"/>
  <c r="L58" i="35"/>
  <c r="L42" i="35"/>
  <c r="L36" i="35"/>
  <c r="L17" i="35"/>
  <c r="L16" i="35"/>
  <c r="L15" i="35"/>
  <c r="L14" i="35"/>
  <c r="L13" i="35"/>
  <c r="L12" i="35"/>
  <c r="L11" i="35"/>
  <c r="L10" i="35"/>
  <c r="L9" i="35"/>
  <c r="L107" i="35"/>
  <c r="L81" i="35"/>
  <c r="L59" i="35"/>
  <c r="L53" i="35"/>
  <c r="L37" i="35"/>
  <c r="L31" i="35"/>
  <c r="L21" i="35"/>
  <c r="L20" i="35"/>
  <c r="L19" i="35"/>
  <c r="L18" i="35"/>
  <c r="J16" i="35"/>
  <c r="L34" i="35"/>
  <c r="L38" i="35"/>
  <c r="N40" i="35"/>
  <c r="J58" i="35"/>
  <c r="I73" i="35"/>
  <c r="J74" i="35" s="1"/>
  <c r="J77" i="35"/>
  <c r="L98" i="35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30" i="33"/>
  <c r="F36" i="33"/>
  <c r="F54" i="33"/>
  <c r="F57" i="33"/>
  <c r="F60" i="33"/>
  <c r="F63" i="33"/>
  <c r="H97" i="33"/>
  <c r="H100" i="33"/>
  <c r="H103" i="33"/>
  <c r="H106" i="33"/>
  <c r="N107" i="35"/>
  <c r="N101" i="35"/>
  <c r="N106" i="35"/>
  <c r="N104" i="35"/>
  <c r="N102" i="35"/>
  <c r="M95" i="35"/>
  <c r="M73" i="35"/>
  <c r="M51" i="35"/>
  <c r="N100" i="35"/>
  <c r="N105" i="35"/>
  <c r="N103" i="35"/>
  <c r="N98" i="35"/>
  <c r="N99" i="35"/>
  <c r="N19" i="35"/>
  <c r="J20" i="35"/>
  <c r="J31" i="35"/>
  <c r="L35" i="35"/>
  <c r="C51" i="35"/>
  <c r="J55" i="35"/>
  <c r="L63" i="35"/>
  <c r="C95" i="35"/>
  <c r="D96" i="35" s="1"/>
  <c r="AU7" i="37"/>
  <c r="AT7" i="37"/>
  <c r="H87" i="33"/>
  <c r="H86" i="33"/>
  <c r="H85" i="33"/>
  <c r="H84" i="33"/>
  <c r="H83" i="33"/>
  <c r="H82" i="33"/>
  <c r="H81" i="33"/>
  <c r="H80" i="33"/>
  <c r="H79" i="33"/>
  <c r="H78" i="33"/>
  <c r="H77" i="33"/>
  <c r="H76" i="33"/>
  <c r="H75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30" i="33"/>
  <c r="H38" i="33"/>
  <c r="F39" i="33"/>
  <c r="H41" i="33"/>
  <c r="F42" i="33"/>
  <c r="F76" i="33"/>
  <c r="F79" i="33"/>
  <c r="F82" i="33"/>
  <c r="F85" i="33"/>
  <c r="D8" i="35"/>
  <c r="N10" i="35"/>
  <c r="J11" i="35"/>
  <c r="N13" i="35"/>
  <c r="J14" i="35"/>
  <c r="N16" i="35"/>
  <c r="J17" i="35"/>
  <c r="C29" i="35"/>
  <c r="J32" i="35"/>
  <c r="N34" i="35"/>
  <c r="J36" i="35"/>
  <c r="I51" i="35"/>
  <c r="L52" i="35" s="1"/>
  <c r="L60" i="35"/>
  <c r="L79" i="35"/>
  <c r="L82" i="35"/>
  <c r="L103" i="35"/>
  <c r="F8" i="35"/>
  <c r="F19" i="35"/>
  <c r="F20" i="35"/>
  <c r="F21" i="35"/>
  <c r="E29" i="35"/>
  <c r="F31" i="35"/>
  <c r="H33" i="35"/>
  <c r="F37" i="35"/>
  <c r="H39" i="35"/>
  <c r="E51" i="35"/>
  <c r="F53" i="35"/>
  <c r="H55" i="35"/>
  <c r="F59" i="35"/>
  <c r="H61" i="35"/>
  <c r="E73" i="35"/>
  <c r="F74" i="35" s="1"/>
  <c r="H77" i="35"/>
  <c r="F81" i="35"/>
  <c r="H83" i="35"/>
  <c r="E95" i="35"/>
  <c r="F96" i="35" s="1"/>
  <c r="H99" i="35"/>
  <c r="F101" i="35"/>
  <c r="F103" i="35"/>
  <c r="H8" i="37"/>
  <c r="AB11" i="37"/>
  <c r="V12" i="37"/>
  <c r="N13" i="37"/>
  <c r="H14" i="37"/>
  <c r="N18" i="37"/>
  <c r="AB18" i="37"/>
  <c r="J5" i="38"/>
  <c r="I5" i="38"/>
  <c r="H107" i="35"/>
  <c r="H101" i="35"/>
  <c r="H8" i="35"/>
  <c r="F9" i="35"/>
  <c r="F10" i="35"/>
  <c r="F11" i="35"/>
  <c r="F12" i="35"/>
  <c r="F13" i="35"/>
  <c r="F14" i="35"/>
  <c r="F15" i="35"/>
  <c r="F16" i="35"/>
  <c r="F17" i="35"/>
  <c r="F18" i="35"/>
  <c r="G29" i="35"/>
  <c r="J30" i="35" s="1"/>
  <c r="H32" i="35"/>
  <c r="F36" i="35"/>
  <c r="H38" i="35"/>
  <c r="F42" i="35"/>
  <c r="G51" i="35"/>
  <c r="H54" i="35"/>
  <c r="F58" i="35"/>
  <c r="H60" i="35"/>
  <c r="F64" i="35"/>
  <c r="G73" i="35"/>
  <c r="H76" i="35"/>
  <c r="F80" i="35"/>
  <c r="H82" i="35"/>
  <c r="F86" i="35"/>
  <c r="G95" i="35"/>
  <c r="H96" i="35" s="1"/>
  <c r="H98" i="35"/>
  <c r="F107" i="35"/>
  <c r="AB10" i="37"/>
  <c r="V11" i="37"/>
  <c r="N12" i="37"/>
  <c r="H13" i="37"/>
  <c r="AB16" i="37"/>
  <c r="AB17" i="37"/>
  <c r="AB9" i="37"/>
  <c r="V10" i="37"/>
  <c r="N11" i="37"/>
  <c r="H12" i="37"/>
  <c r="AB15" i="37"/>
  <c r="V16" i="37"/>
  <c r="AL29" i="37"/>
  <c r="H7" i="37"/>
  <c r="N7" i="37"/>
  <c r="V7" i="37"/>
  <c r="AB7" i="37"/>
  <c r="AJ7" i="37"/>
  <c r="AB8" i="37"/>
  <c r="V9" i="37"/>
  <c r="N10" i="37"/>
  <c r="H11" i="37"/>
  <c r="AB14" i="37"/>
  <c r="V15" i="37"/>
  <c r="N16" i="37"/>
  <c r="V17" i="37"/>
  <c r="V18" i="37"/>
  <c r="V29" i="37"/>
  <c r="F99" i="35"/>
  <c r="H100" i="35"/>
  <c r="F106" i="35"/>
  <c r="F108" i="35"/>
  <c r="AL7" i="37"/>
  <c r="AR7" i="37"/>
  <c r="V8" i="37"/>
  <c r="N9" i="37"/>
  <c r="H10" i="37"/>
  <c r="H16" i="37"/>
  <c r="H29" i="37"/>
  <c r="W29" i="37"/>
  <c r="AK29" i="37"/>
  <c r="I29" i="37"/>
  <c r="I18" i="38"/>
  <c r="P5" i="38"/>
  <c r="Q5" i="38"/>
  <c r="J5" i="39"/>
  <c r="I5" i="39"/>
  <c r="Q5" i="39"/>
  <c r="P5" i="39"/>
  <c r="S5" i="41"/>
  <c r="Q5" i="41"/>
  <c r="O5" i="41"/>
  <c r="R5" i="41"/>
  <c r="P5" i="41"/>
  <c r="T5" i="41"/>
  <c r="M5" i="41"/>
  <c r="K5" i="41"/>
  <c r="E129" i="41"/>
  <c r="G123" i="41"/>
  <c r="N5" i="42"/>
  <c r="M5" i="42"/>
  <c r="L5" i="42"/>
  <c r="G5" i="41"/>
  <c r="I5" i="41"/>
  <c r="P5" i="42"/>
  <c r="T5" i="42"/>
  <c r="S5" i="42"/>
  <c r="R5" i="42"/>
  <c r="L123" i="41"/>
  <c r="D129" i="41"/>
  <c r="I5" i="43"/>
  <c r="O133" i="43"/>
  <c r="M133" i="43"/>
  <c r="P5" i="44"/>
  <c r="T5" i="44"/>
  <c r="R5" i="44"/>
  <c r="F7" i="44"/>
  <c r="F9" i="44"/>
  <c r="I133" i="44"/>
  <c r="G133" i="44"/>
  <c r="H123" i="41"/>
  <c r="N123" i="41"/>
  <c r="H5" i="42"/>
  <c r="F6" i="43"/>
  <c r="F7" i="43"/>
  <c r="F8" i="43"/>
  <c r="F9" i="43"/>
  <c r="L133" i="43"/>
  <c r="J5" i="44"/>
  <c r="H5" i="44"/>
  <c r="S5" i="44"/>
  <c r="H133" i="44"/>
  <c r="I5" i="44"/>
  <c r="K133" i="44"/>
  <c r="N133" i="44"/>
  <c r="L133" i="44"/>
  <c r="D16" i="45"/>
  <c r="M5" i="43"/>
  <c r="I133" i="43"/>
  <c r="G133" i="43"/>
  <c r="N5" i="44"/>
  <c r="L5" i="44"/>
  <c r="F6" i="44"/>
  <c r="F8" i="44"/>
  <c r="F10" i="44"/>
  <c r="M133" i="44"/>
  <c r="R5" i="45"/>
  <c r="O135" i="45"/>
  <c r="K135" i="45"/>
  <c r="D146" i="45"/>
  <c r="L135" i="45"/>
  <c r="M5" i="45"/>
  <c r="M135" i="45"/>
  <c r="S5" i="46"/>
  <c r="R5" i="46"/>
  <c r="P5" i="46"/>
  <c r="Q5" i="46"/>
  <c r="I135" i="45"/>
  <c r="F5" i="46"/>
  <c r="I5" i="46"/>
  <c r="Q5" i="45"/>
  <c r="G135" i="45"/>
  <c r="F7" i="45"/>
  <c r="F8" i="45"/>
  <c r="F9" i="45"/>
  <c r="F10" i="45"/>
  <c r="F11" i="45"/>
  <c r="F12" i="45"/>
  <c r="F13" i="45"/>
  <c r="F14" i="45"/>
  <c r="M5" i="46"/>
  <c r="L5" i="46"/>
  <c r="I135" i="46"/>
  <c r="O135" i="46"/>
  <c r="S5" i="47"/>
  <c r="R5" i="47"/>
  <c r="P5" i="47"/>
  <c r="N135" i="47"/>
  <c r="C146" i="47"/>
  <c r="C146" i="46"/>
  <c r="L135" i="46"/>
  <c r="E146" i="46"/>
  <c r="G135" i="46"/>
  <c r="M135" i="46"/>
  <c r="M5" i="47"/>
  <c r="L5" i="47"/>
  <c r="L135" i="47"/>
  <c r="E146" i="47"/>
  <c r="G135" i="47"/>
  <c r="M135" i="47"/>
  <c r="R23" i="18" l="1"/>
  <c r="R24" i="18"/>
  <c r="R138" i="18"/>
  <c r="L74" i="35"/>
  <c r="K138" i="45"/>
  <c r="R10" i="18"/>
  <c r="R135" i="18"/>
  <c r="J84" i="19"/>
  <c r="R128" i="18"/>
  <c r="R15" i="18"/>
  <c r="R38" i="18"/>
  <c r="J145" i="18"/>
  <c r="K12" i="17"/>
  <c r="R157" i="18"/>
  <c r="K10" i="17"/>
  <c r="K16" i="17"/>
  <c r="H74" i="35"/>
  <c r="N52" i="27"/>
  <c r="L96" i="27"/>
  <c r="R54" i="18"/>
  <c r="R9" i="18"/>
  <c r="J10" i="19"/>
  <c r="R17" i="18"/>
  <c r="K14" i="17"/>
  <c r="J10" i="18"/>
  <c r="J96" i="35"/>
  <c r="N96" i="27"/>
  <c r="K137" i="47"/>
  <c r="K143" i="47"/>
  <c r="K140" i="45"/>
  <c r="R115" i="18"/>
  <c r="R109" i="18"/>
  <c r="R96" i="18"/>
  <c r="R99" i="18"/>
  <c r="R70" i="18"/>
  <c r="R144" i="18"/>
  <c r="J74" i="19"/>
  <c r="J16" i="19"/>
  <c r="K18" i="17"/>
  <c r="R80" i="18"/>
  <c r="K13" i="17"/>
  <c r="C57" i="12"/>
  <c r="K144" i="47"/>
  <c r="R154" i="18"/>
  <c r="J9" i="18"/>
  <c r="K15" i="17"/>
  <c r="R41" i="18"/>
  <c r="N96" i="35"/>
  <c r="R16" i="18"/>
  <c r="R89" i="18"/>
  <c r="R51" i="18"/>
  <c r="R57" i="18"/>
  <c r="R11" i="18"/>
  <c r="J55" i="19"/>
  <c r="R60" i="18"/>
  <c r="R12" i="18"/>
  <c r="K17" i="17"/>
  <c r="G142" i="47"/>
  <c r="I142" i="47"/>
  <c r="H142" i="47"/>
  <c r="K142" i="47" s="1"/>
  <c r="O138" i="47"/>
  <c r="N138" i="47"/>
  <c r="M138" i="47"/>
  <c r="L138" i="47"/>
  <c r="G136" i="47"/>
  <c r="F146" i="47"/>
  <c r="I136" i="47"/>
  <c r="H136" i="47"/>
  <c r="K136" i="47" s="1"/>
  <c r="H141" i="47"/>
  <c r="K141" i="47" s="1"/>
  <c r="G141" i="47"/>
  <c r="I141" i="47"/>
  <c r="I140" i="47"/>
  <c r="H140" i="47"/>
  <c r="G140" i="47"/>
  <c r="I145" i="47"/>
  <c r="H145" i="47"/>
  <c r="G145" i="47"/>
  <c r="N141" i="47"/>
  <c r="M141" i="47"/>
  <c r="L141" i="47"/>
  <c r="O141" i="47"/>
  <c r="I139" i="47"/>
  <c r="H139" i="47"/>
  <c r="K139" i="47" s="1"/>
  <c r="G139" i="47"/>
  <c r="I144" i="46"/>
  <c r="G144" i="46"/>
  <c r="H144" i="46"/>
  <c r="O138" i="46"/>
  <c r="N138" i="46"/>
  <c r="M138" i="46"/>
  <c r="L138" i="46"/>
  <c r="I136" i="46"/>
  <c r="H136" i="46"/>
  <c r="K136" i="46" s="1"/>
  <c r="F146" i="46"/>
  <c r="G136" i="46"/>
  <c r="H143" i="46"/>
  <c r="G143" i="46"/>
  <c r="I143" i="46"/>
  <c r="I145" i="46"/>
  <c r="H145" i="46"/>
  <c r="G145" i="46"/>
  <c r="I141" i="46"/>
  <c r="H141" i="46"/>
  <c r="G141" i="46"/>
  <c r="I142" i="46"/>
  <c r="H142" i="46"/>
  <c r="G142" i="46"/>
  <c r="M141" i="46"/>
  <c r="L141" i="46"/>
  <c r="O141" i="46"/>
  <c r="N141" i="46"/>
  <c r="N143" i="46"/>
  <c r="O143" i="46"/>
  <c r="M143" i="46"/>
  <c r="L143" i="46"/>
  <c r="O144" i="46"/>
  <c r="M144" i="46"/>
  <c r="N144" i="46"/>
  <c r="L144" i="46"/>
  <c r="N140" i="46"/>
  <c r="M140" i="46"/>
  <c r="L140" i="46"/>
  <c r="O140" i="46"/>
  <c r="I138" i="46"/>
  <c r="H138" i="46"/>
  <c r="G138" i="46"/>
  <c r="N14" i="45"/>
  <c r="M14" i="45"/>
  <c r="L14" i="45"/>
  <c r="N13" i="45"/>
  <c r="M13" i="45"/>
  <c r="L13" i="45"/>
  <c r="N12" i="45"/>
  <c r="M12" i="45"/>
  <c r="L12" i="45"/>
  <c r="N11" i="45"/>
  <c r="M11" i="45"/>
  <c r="L11" i="45"/>
  <c r="N10" i="45"/>
  <c r="M10" i="45"/>
  <c r="L10" i="45"/>
  <c r="N9" i="45"/>
  <c r="M9" i="45"/>
  <c r="L9" i="45"/>
  <c r="L8" i="45"/>
  <c r="N8" i="45"/>
  <c r="M8" i="45"/>
  <c r="N7" i="45"/>
  <c r="M7" i="45"/>
  <c r="L7" i="45"/>
  <c r="K16" i="45"/>
  <c r="L6" i="45"/>
  <c r="N6" i="45"/>
  <c r="M6" i="45"/>
  <c r="E16" i="45"/>
  <c r="F16" i="45" s="1"/>
  <c r="F6" i="45"/>
  <c r="Q7" i="45"/>
  <c r="T7" i="45"/>
  <c r="S7" i="45"/>
  <c r="R7" i="45"/>
  <c r="P7" i="45"/>
  <c r="Q9" i="45"/>
  <c r="S9" i="45"/>
  <c r="R9" i="45"/>
  <c r="P9" i="45"/>
  <c r="T9" i="45"/>
  <c r="Q10" i="45"/>
  <c r="S10" i="45"/>
  <c r="R10" i="45"/>
  <c r="P10" i="45"/>
  <c r="T10" i="45"/>
  <c r="Q11" i="45"/>
  <c r="S11" i="45"/>
  <c r="R11" i="45"/>
  <c r="P11" i="45"/>
  <c r="T11" i="45"/>
  <c r="Q12" i="45"/>
  <c r="S12" i="45"/>
  <c r="R12" i="45"/>
  <c r="P12" i="45"/>
  <c r="T12" i="45"/>
  <c r="Q13" i="45"/>
  <c r="S13" i="45"/>
  <c r="R13" i="45"/>
  <c r="P13" i="45"/>
  <c r="T13" i="45"/>
  <c r="Q14" i="45"/>
  <c r="S14" i="45"/>
  <c r="R14" i="45"/>
  <c r="P14" i="45"/>
  <c r="T14" i="45"/>
  <c r="Q15" i="45"/>
  <c r="S15" i="45"/>
  <c r="R15" i="45"/>
  <c r="P15" i="45"/>
  <c r="T15" i="45"/>
  <c r="G137" i="45"/>
  <c r="I137" i="45"/>
  <c r="H137" i="45"/>
  <c r="H143" i="45"/>
  <c r="I143" i="45"/>
  <c r="G143" i="45"/>
  <c r="I139" i="45"/>
  <c r="H139" i="45"/>
  <c r="G139" i="45"/>
  <c r="I145" i="45"/>
  <c r="H145" i="45"/>
  <c r="K145" i="45" s="1"/>
  <c r="G145" i="45"/>
  <c r="G141" i="45"/>
  <c r="H141" i="45"/>
  <c r="I141" i="45"/>
  <c r="I142" i="45"/>
  <c r="G142" i="45"/>
  <c r="H142" i="45"/>
  <c r="I14" i="45"/>
  <c r="J14" i="45"/>
  <c r="H14" i="45"/>
  <c r="I13" i="45"/>
  <c r="J13" i="45"/>
  <c r="H13" i="45"/>
  <c r="I12" i="45"/>
  <c r="J12" i="45"/>
  <c r="H12" i="45"/>
  <c r="I11" i="45"/>
  <c r="J11" i="45"/>
  <c r="H11" i="45"/>
  <c r="I10" i="45"/>
  <c r="J10" i="45"/>
  <c r="H10" i="45"/>
  <c r="I9" i="45"/>
  <c r="J9" i="45"/>
  <c r="H9" i="45"/>
  <c r="I144" i="45"/>
  <c r="G144" i="45"/>
  <c r="H144" i="45"/>
  <c r="L142" i="45"/>
  <c r="O142" i="45"/>
  <c r="N142" i="45"/>
  <c r="M142" i="45"/>
  <c r="H136" i="45"/>
  <c r="K136" i="45" s="1"/>
  <c r="F146" i="45"/>
  <c r="I136" i="45"/>
  <c r="G136" i="45"/>
  <c r="J146" i="45"/>
  <c r="N136" i="45"/>
  <c r="L136" i="45"/>
  <c r="O136" i="45"/>
  <c r="M136" i="45"/>
  <c r="O139" i="45"/>
  <c r="N139" i="45"/>
  <c r="L139" i="45"/>
  <c r="M139" i="45"/>
  <c r="M141" i="45"/>
  <c r="L141" i="45"/>
  <c r="O141" i="45"/>
  <c r="N141" i="45"/>
  <c r="N143" i="45"/>
  <c r="M143" i="45"/>
  <c r="O143" i="45"/>
  <c r="L143" i="45"/>
  <c r="O138" i="45"/>
  <c r="M138" i="45"/>
  <c r="N138" i="45"/>
  <c r="L138" i="45"/>
  <c r="O144" i="45"/>
  <c r="M144" i="45"/>
  <c r="L144" i="45"/>
  <c r="N144" i="45"/>
  <c r="J8" i="45"/>
  <c r="I8" i="45"/>
  <c r="H8" i="45"/>
  <c r="J6" i="45"/>
  <c r="G16" i="45"/>
  <c r="I6" i="45"/>
  <c r="H6" i="45"/>
  <c r="N9" i="44"/>
  <c r="L9" i="44"/>
  <c r="N7" i="44"/>
  <c r="L7" i="44"/>
  <c r="M7" i="44"/>
  <c r="H134" i="43"/>
  <c r="I134" i="43"/>
  <c r="G134" i="43"/>
  <c r="M9" i="43"/>
  <c r="J9" i="43"/>
  <c r="I9" i="43"/>
  <c r="H9" i="43"/>
  <c r="M8" i="43"/>
  <c r="J8" i="43"/>
  <c r="I8" i="43"/>
  <c r="H8" i="43"/>
  <c r="J7" i="43"/>
  <c r="I7" i="43"/>
  <c r="H7" i="43"/>
  <c r="J6" i="43"/>
  <c r="I6" i="43"/>
  <c r="H6" i="43"/>
  <c r="O124" i="41"/>
  <c r="M124" i="41"/>
  <c r="N124" i="41"/>
  <c r="L124" i="41"/>
  <c r="K134" i="44"/>
  <c r="O134" i="44"/>
  <c r="M134" i="44"/>
  <c r="N134" i="44"/>
  <c r="L134" i="44"/>
  <c r="J9" i="44"/>
  <c r="H9" i="44"/>
  <c r="I9" i="44"/>
  <c r="M9" i="44"/>
  <c r="J7" i="44"/>
  <c r="H7" i="44"/>
  <c r="I7" i="44"/>
  <c r="L9" i="43"/>
  <c r="N9" i="43"/>
  <c r="L8" i="43"/>
  <c r="N8" i="43"/>
  <c r="M7" i="43"/>
  <c r="N7" i="43"/>
  <c r="L7" i="43"/>
  <c r="M6" i="43"/>
  <c r="N6" i="43"/>
  <c r="L6" i="43"/>
  <c r="H134" i="44"/>
  <c r="I134" i="44"/>
  <c r="G134" i="44"/>
  <c r="J10" i="42"/>
  <c r="H10" i="42"/>
  <c r="I10" i="42"/>
  <c r="J9" i="42"/>
  <c r="H9" i="42"/>
  <c r="M9" i="42"/>
  <c r="I9" i="42"/>
  <c r="J8" i="42"/>
  <c r="H8" i="42"/>
  <c r="M8" i="42"/>
  <c r="I8" i="42"/>
  <c r="J7" i="42"/>
  <c r="H7" i="42"/>
  <c r="I7" i="42"/>
  <c r="J6" i="42"/>
  <c r="H6" i="42"/>
  <c r="I6" i="42"/>
  <c r="P9" i="44"/>
  <c r="T9" i="44"/>
  <c r="R9" i="44"/>
  <c r="S9" i="44"/>
  <c r="Q9" i="44"/>
  <c r="P7" i="44"/>
  <c r="T7" i="44"/>
  <c r="AA19" i="44" s="1"/>
  <c r="R7" i="44"/>
  <c r="S7" i="44"/>
  <c r="Q7" i="44"/>
  <c r="S10" i="43"/>
  <c r="R10" i="43"/>
  <c r="Q10" i="43"/>
  <c r="P10" i="43"/>
  <c r="T10" i="43"/>
  <c r="AA20" i="43" s="1"/>
  <c r="S9" i="43"/>
  <c r="R9" i="43"/>
  <c r="Q9" i="43"/>
  <c r="P9" i="43"/>
  <c r="T9" i="43"/>
  <c r="S8" i="43"/>
  <c r="R8" i="43"/>
  <c r="Q8" i="43"/>
  <c r="P8" i="43"/>
  <c r="T8" i="43"/>
  <c r="S7" i="43"/>
  <c r="Q7" i="43"/>
  <c r="P7" i="43"/>
  <c r="T7" i="43"/>
  <c r="AA19" i="43" s="1"/>
  <c r="R7" i="43"/>
  <c r="S6" i="43"/>
  <c r="Q6" i="43"/>
  <c r="P6" i="43"/>
  <c r="T6" i="43"/>
  <c r="R6" i="43"/>
  <c r="N127" i="41"/>
  <c r="J129" i="41"/>
  <c r="L127" i="41"/>
  <c r="K127" i="41"/>
  <c r="O127" i="41"/>
  <c r="M127" i="41"/>
  <c r="H125" i="41"/>
  <c r="G125" i="41"/>
  <c r="I125" i="41"/>
  <c r="P10" i="42"/>
  <c r="T10" i="42"/>
  <c r="AA20" i="42" s="1"/>
  <c r="S10" i="42"/>
  <c r="R10" i="42"/>
  <c r="Q10" i="42"/>
  <c r="P9" i="42"/>
  <c r="T9" i="42"/>
  <c r="S9" i="42"/>
  <c r="R9" i="42"/>
  <c r="Q9" i="42"/>
  <c r="P8" i="42"/>
  <c r="T8" i="42"/>
  <c r="S8" i="42"/>
  <c r="R8" i="42"/>
  <c r="Q8" i="42"/>
  <c r="P7" i="42"/>
  <c r="T7" i="42"/>
  <c r="S7" i="42"/>
  <c r="R7" i="42"/>
  <c r="AA19" i="42"/>
  <c r="Q7" i="42"/>
  <c r="P6" i="42"/>
  <c r="T6" i="42"/>
  <c r="S6" i="42"/>
  <c r="R6" i="42"/>
  <c r="Q6" i="42"/>
  <c r="N10" i="42"/>
  <c r="M10" i="42"/>
  <c r="L10" i="42"/>
  <c r="N9" i="42"/>
  <c r="L9" i="42"/>
  <c r="N8" i="42"/>
  <c r="L8" i="42"/>
  <c r="N7" i="42"/>
  <c r="M7" i="42"/>
  <c r="L7" i="42"/>
  <c r="N6" i="42"/>
  <c r="M6" i="42"/>
  <c r="L6" i="42"/>
  <c r="P45" i="39"/>
  <c r="Q45" i="39"/>
  <c r="Q8" i="39"/>
  <c r="P8" i="39"/>
  <c r="Q7" i="39"/>
  <c r="P7" i="39"/>
  <c r="Q36" i="39"/>
  <c r="P36" i="39"/>
  <c r="Q30" i="39"/>
  <c r="P30" i="39"/>
  <c r="P24" i="39"/>
  <c r="Q24" i="39"/>
  <c r="P18" i="39"/>
  <c r="Q18" i="39"/>
  <c r="P6" i="39"/>
  <c r="Q6" i="39"/>
  <c r="P37" i="39"/>
  <c r="Q37" i="39"/>
  <c r="Q40" i="39"/>
  <c r="P40" i="39"/>
  <c r="P43" i="39"/>
  <c r="Q43" i="39"/>
  <c r="Q46" i="39"/>
  <c r="P46" i="39"/>
  <c r="P49" i="39"/>
  <c r="Q49" i="39"/>
  <c r="P51" i="39"/>
  <c r="Q51" i="39"/>
  <c r="Q19" i="39"/>
  <c r="P19" i="39"/>
  <c r="Q21" i="39"/>
  <c r="P21" i="39"/>
  <c r="Q23" i="39"/>
  <c r="P23" i="39"/>
  <c r="Q25" i="39"/>
  <c r="P25" i="39"/>
  <c r="Q27" i="39"/>
  <c r="P27" i="39"/>
  <c r="Q29" i="39"/>
  <c r="P29" i="39"/>
  <c r="Q31" i="39"/>
  <c r="P31" i="39"/>
  <c r="Q33" i="39"/>
  <c r="P33" i="39"/>
  <c r="Q35" i="39"/>
  <c r="P35" i="39"/>
  <c r="Q38" i="39"/>
  <c r="P38" i="39"/>
  <c r="P41" i="39"/>
  <c r="Q41" i="39"/>
  <c r="Q44" i="39"/>
  <c r="P44" i="39"/>
  <c r="P47" i="39"/>
  <c r="Q47" i="39"/>
  <c r="Q50" i="39"/>
  <c r="P50" i="39"/>
  <c r="I21" i="39"/>
  <c r="J21" i="39"/>
  <c r="J15" i="39"/>
  <c r="I15" i="39"/>
  <c r="Q50" i="38"/>
  <c r="P50" i="38"/>
  <c r="Q42" i="38"/>
  <c r="P42" i="38"/>
  <c r="P27" i="38"/>
  <c r="Q27" i="38"/>
  <c r="P15" i="38"/>
  <c r="Q15" i="38"/>
  <c r="Q12" i="38"/>
  <c r="P12" i="38"/>
  <c r="Q10" i="38"/>
  <c r="P10" i="38"/>
  <c r="Q8" i="38"/>
  <c r="P8" i="38"/>
  <c r="Q6" i="38"/>
  <c r="P6" i="38"/>
  <c r="I37" i="37"/>
  <c r="H37" i="37"/>
  <c r="I35" i="37"/>
  <c r="H35" i="37"/>
  <c r="I33" i="37"/>
  <c r="H33" i="37"/>
  <c r="I31" i="37"/>
  <c r="H31" i="37"/>
  <c r="I29" i="39"/>
  <c r="J29" i="39"/>
  <c r="I16" i="39"/>
  <c r="J16" i="39"/>
  <c r="I19" i="39"/>
  <c r="J19" i="39"/>
  <c r="I25" i="39"/>
  <c r="J25" i="39"/>
  <c r="I31" i="39"/>
  <c r="J31" i="39"/>
  <c r="J40" i="39"/>
  <c r="I40" i="39"/>
  <c r="I48" i="39"/>
  <c r="J48" i="39"/>
  <c r="J7" i="39"/>
  <c r="I7" i="39"/>
  <c r="I33" i="39"/>
  <c r="J33" i="39"/>
  <c r="I42" i="39"/>
  <c r="J42" i="39"/>
  <c r="I44" i="39"/>
  <c r="J44" i="39"/>
  <c r="J46" i="39"/>
  <c r="I46" i="39"/>
  <c r="I6" i="39"/>
  <c r="J6" i="39"/>
  <c r="J8" i="39"/>
  <c r="I8" i="39"/>
  <c r="I10" i="39"/>
  <c r="J10" i="39"/>
  <c r="J12" i="39"/>
  <c r="I12" i="39"/>
  <c r="J14" i="39"/>
  <c r="I14" i="39"/>
  <c r="I20" i="39"/>
  <c r="J20" i="39"/>
  <c r="J22" i="39"/>
  <c r="I22" i="39"/>
  <c r="J24" i="39"/>
  <c r="I24" i="39"/>
  <c r="J26" i="39"/>
  <c r="I26" i="39"/>
  <c r="J28" i="39"/>
  <c r="I28" i="39"/>
  <c r="J30" i="39"/>
  <c r="I30" i="39"/>
  <c r="J32" i="39"/>
  <c r="I32" i="39"/>
  <c r="J34" i="39"/>
  <c r="I34" i="39"/>
  <c r="J36" i="39"/>
  <c r="I36" i="39"/>
  <c r="J17" i="39"/>
  <c r="I17" i="39"/>
  <c r="I50" i="39"/>
  <c r="J50" i="39"/>
  <c r="J37" i="39"/>
  <c r="I37" i="39"/>
  <c r="J39" i="39"/>
  <c r="I39" i="39"/>
  <c r="J41" i="39"/>
  <c r="I41" i="39"/>
  <c r="J43" i="39"/>
  <c r="I43" i="39"/>
  <c r="J45" i="39"/>
  <c r="I45" i="39"/>
  <c r="J47" i="39"/>
  <c r="I47" i="39"/>
  <c r="J49" i="39"/>
  <c r="I49" i="39"/>
  <c r="J51" i="39"/>
  <c r="I51" i="39"/>
  <c r="Q44" i="38"/>
  <c r="P44" i="38"/>
  <c r="P34" i="38"/>
  <c r="Q34" i="38"/>
  <c r="P28" i="38"/>
  <c r="Q28" i="38"/>
  <c r="P26" i="38"/>
  <c r="Q26" i="38"/>
  <c r="P25" i="38"/>
  <c r="Q25" i="38"/>
  <c r="P14" i="38"/>
  <c r="Q14" i="38"/>
  <c r="Q24" i="38"/>
  <c r="P24" i="38"/>
  <c r="P23" i="38"/>
  <c r="Q23" i="38"/>
  <c r="I27" i="39"/>
  <c r="J27" i="39"/>
  <c r="Q32" i="38"/>
  <c r="P32" i="38"/>
  <c r="Q22" i="38"/>
  <c r="P22" i="38"/>
  <c r="P21" i="38"/>
  <c r="Q21" i="38"/>
  <c r="Q13" i="38"/>
  <c r="P13" i="38"/>
  <c r="Q11" i="38"/>
  <c r="P11" i="38"/>
  <c r="Q9" i="38"/>
  <c r="P9" i="38"/>
  <c r="Q7" i="38"/>
  <c r="P7" i="38"/>
  <c r="P29" i="38"/>
  <c r="Q29" i="38"/>
  <c r="P31" i="38"/>
  <c r="Q31" i="38"/>
  <c r="P33" i="38"/>
  <c r="Q33" i="38"/>
  <c r="P35" i="38"/>
  <c r="Q35" i="38"/>
  <c r="P37" i="38"/>
  <c r="Q37" i="38"/>
  <c r="P46" i="38"/>
  <c r="Q46" i="38"/>
  <c r="Q17" i="38"/>
  <c r="P17" i="38"/>
  <c r="Q48" i="38"/>
  <c r="P48" i="38"/>
  <c r="Q39" i="38"/>
  <c r="P39" i="38"/>
  <c r="Q41" i="38"/>
  <c r="P41" i="38"/>
  <c r="Q43" i="38"/>
  <c r="P43" i="38"/>
  <c r="Q45" i="38"/>
  <c r="P45" i="38"/>
  <c r="P47" i="38"/>
  <c r="Q47" i="38"/>
  <c r="Q49" i="38"/>
  <c r="P49" i="38"/>
  <c r="Q51" i="38"/>
  <c r="P51" i="38"/>
  <c r="J11" i="39"/>
  <c r="I11" i="39"/>
  <c r="J50" i="38"/>
  <c r="I50" i="38"/>
  <c r="J42" i="38"/>
  <c r="I42" i="38"/>
  <c r="J36" i="38"/>
  <c r="I36" i="38"/>
  <c r="J30" i="38"/>
  <c r="I30" i="38"/>
  <c r="Q20" i="38"/>
  <c r="P20" i="38"/>
  <c r="J20" i="38"/>
  <c r="I20" i="38"/>
  <c r="P19" i="38"/>
  <c r="Q19" i="38"/>
  <c r="J19" i="38"/>
  <c r="I19" i="38"/>
  <c r="I17" i="38"/>
  <c r="J17" i="38"/>
  <c r="J13" i="38"/>
  <c r="I13" i="38"/>
  <c r="J11" i="38"/>
  <c r="I11" i="38"/>
  <c r="J9" i="38"/>
  <c r="I9" i="38"/>
  <c r="J7" i="38"/>
  <c r="I7" i="38"/>
  <c r="I45" i="38"/>
  <c r="J45" i="38"/>
  <c r="I46" i="38"/>
  <c r="J46" i="38"/>
  <c r="I47" i="38"/>
  <c r="J47" i="38"/>
  <c r="J48" i="38"/>
  <c r="I48" i="38"/>
  <c r="AL37" i="37"/>
  <c r="AK37" i="37"/>
  <c r="AL35" i="37"/>
  <c r="AK35" i="37"/>
  <c r="AL33" i="37"/>
  <c r="AK33" i="37"/>
  <c r="AL31" i="37"/>
  <c r="AK31" i="37"/>
  <c r="AS16" i="37"/>
  <c r="AV16" i="37"/>
  <c r="AU16" i="37"/>
  <c r="AT16" i="37"/>
  <c r="AR16" i="37"/>
  <c r="AT15" i="37"/>
  <c r="AS15" i="37"/>
  <c r="AR15" i="37"/>
  <c r="AV15" i="37"/>
  <c r="AU15" i="37"/>
  <c r="AS14" i="37"/>
  <c r="AR14" i="37"/>
  <c r="AV14" i="37"/>
  <c r="AU14" i="37"/>
  <c r="AT14" i="37"/>
  <c r="AR13" i="37"/>
  <c r="AV13" i="37"/>
  <c r="AU13" i="37"/>
  <c r="AT13" i="37"/>
  <c r="AS13" i="37"/>
  <c r="AV12" i="37"/>
  <c r="AU12" i="37"/>
  <c r="AT12" i="37"/>
  <c r="AS12" i="37"/>
  <c r="AR12" i="37"/>
  <c r="AQ22" i="37"/>
  <c r="AV11" i="37"/>
  <c r="AU11" i="37"/>
  <c r="AT11" i="37"/>
  <c r="AS11" i="37"/>
  <c r="AR11" i="37"/>
  <c r="AU10" i="37"/>
  <c r="AT10" i="37"/>
  <c r="AS10" i="37"/>
  <c r="AR10" i="37"/>
  <c r="AV10" i="37"/>
  <c r="AT9" i="37"/>
  <c r="AS9" i="37"/>
  <c r="AR9" i="37"/>
  <c r="AV9" i="37"/>
  <c r="AU9" i="37"/>
  <c r="AS8" i="37"/>
  <c r="AR8" i="37"/>
  <c r="AV8" i="37"/>
  <c r="AU8" i="37"/>
  <c r="AT8" i="37"/>
  <c r="AK12" i="37"/>
  <c r="AL12" i="37"/>
  <c r="AJ12" i="37"/>
  <c r="V35" i="37"/>
  <c r="W35" i="37"/>
  <c r="V31" i="37"/>
  <c r="W31" i="37"/>
  <c r="W30" i="37"/>
  <c r="V30" i="37"/>
  <c r="W32" i="37"/>
  <c r="V32" i="37"/>
  <c r="W34" i="37"/>
  <c r="V34" i="37"/>
  <c r="W36" i="37"/>
  <c r="V36" i="37"/>
  <c r="W38" i="37"/>
  <c r="V38" i="37"/>
  <c r="W40" i="37"/>
  <c r="V40" i="37"/>
  <c r="AJ18" i="37"/>
  <c r="AL18" i="37"/>
  <c r="AK18" i="37"/>
  <c r="AK13" i="37"/>
  <c r="AJ13" i="37"/>
  <c r="AL13" i="37"/>
  <c r="AK14" i="37"/>
  <c r="AL14" i="37"/>
  <c r="AJ14" i="37"/>
  <c r="AK8" i="37"/>
  <c r="AL8" i="37"/>
  <c r="AJ8" i="37"/>
  <c r="AK15" i="37"/>
  <c r="AL15" i="37"/>
  <c r="AJ15" i="37"/>
  <c r="AK9" i="37"/>
  <c r="AL9" i="37"/>
  <c r="AJ9" i="37"/>
  <c r="H52" i="35"/>
  <c r="H65" i="35"/>
  <c r="H30" i="35"/>
  <c r="H43" i="35"/>
  <c r="V37" i="37"/>
  <c r="W37" i="37"/>
  <c r="V33" i="37"/>
  <c r="W33" i="37"/>
  <c r="AK16" i="37"/>
  <c r="AL16" i="37"/>
  <c r="AJ16" i="37"/>
  <c r="AK10" i="37"/>
  <c r="AL10" i="37"/>
  <c r="AJ10" i="37"/>
  <c r="E109" i="35"/>
  <c r="F109" i="35" s="1"/>
  <c r="F97" i="35"/>
  <c r="F75" i="35"/>
  <c r="E87" i="35"/>
  <c r="F87" i="35" s="1"/>
  <c r="F65" i="35"/>
  <c r="F52" i="35"/>
  <c r="F43" i="35"/>
  <c r="F30" i="35"/>
  <c r="J65" i="35"/>
  <c r="J52" i="35"/>
  <c r="D30" i="35"/>
  <c r="D52" i="35"/>
  <c r="N97" i="35"/>
  <c r="M109" i="35"/>
  <c r="N63" i="35"/>
  <c r="N57" i="35"/>
  <c r="N52" i="35"/>
  <c r="N64" i="35"/>
  <c r="N58" i="35"/>
  <c r="N60" i="35"/>
  <c r="N54" i="35"/>
  <c r="N61" i="35"/>
  <c r="N55" i="35"/>
  <c r="N56" i="35"/>
  <c r="N59" i="35"/>
  <c r="N53" i="35"/>
  <c r="N62" i="35"/>
  <c r="N65" i="35"/>
  <c r="N85" i="35"/>
  <c r="N79" i="35"/>
  <c r="N74" i="35"/>
  <c r="N86" i="35"/>
  <c r="N80" i="35"/>
  <c r="N81" i="35"/>
  <c r="N82" i="35"/>
  <c r="N76" i="35"/>
  <c r="N83" i="35"/>
  <c r="N77" i="35"/>
  <c r="N84" i="35"/>
  <c r="N78" i="35"/>
  <c r="L75" i="35"/>
  <c r="K87" i="35"/>
  <c r="L87" i="35" s="1"/>
  <c r="L97" i="35"/>
  <c r="K109" i="35"/>
  <c r="L109" i="35" s="1"/>
  <c r="I87" i="35"/>
  <c r="J87" i="35" s="1"/>
  <c r="J75" i="35"/>
  <c r="I109" i="35"/>
  <c r="J109" i="35" s="1"/>
  <c r="J97" i="35"/>
  <c r="N86" i="33"/>
  <c r="N85" i="33"/>
  <c r="N84" i="33"/>
  <c r="N83" i="33"/>
  <c r="N82" i="33"/>
  <c r="N81" i="33"/>
  <c r="N80" i="33"/>
  <c r="N79" i="33"/>
  <c r="N78" i="33"/>
  <c r="N77" i="33"/>
  <c r="N76" i="33"/>
  <c r="N7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42" i="33"/>
  <c r="N39" i="33"/>
  <c r="N36" i="33"/>
  <c r="N107" i="33"/>
  <c r="N104" i="33"/>
  <c r="N101" i="33"/>
  <c r="N98" i="33"/>
  <c r="N41" i="33"/>
  <c r="N106" i="33"/>
  <c r="N103" i="33"/>
  <c r="N100" i="33"/>
  <c r="N97" i="33"/>
  <c r="N30" i="33"/>
  <c r="N40" i="33"/>
  <c r="N37" i="33"/>
  <c r="N35" i="33"/>
  <c r="N34" i="33"/>
  <c r="N33" i="33"/>
  <c r="N32" i="33"/>
  <c r="N31" i="33"/>
  <c r="N105" i="33"/>
  <c r="N108" i="33"/>
  <c r="N99" i="33"/>
  <c r="N102" i="33"/>
  <c r="N38" i="33"/>
  <c r="L43" i="35"/>
  <c r="L30" i="35"/>
  <c r="N30" i="35"/>
  <c r="M154" i="30"/>
  <c r="L154" i="30"/>
  <c r="K154" i="30"/>
  <c r="J154" i="30"/>
  <c r="I154" i="30"/>
  <c r="M115" i="30"/>
  <c r="L115" i="30"/>
  <c r="K115" i="30"/>
  <c r="J115" i="30"/>
  <c r="I115" i="30"/>
  <c r="M31" i="30"/>
  <c r="K31" i="30"/>
  <c r="J31" i="30"/>
  <c r="I31" i="30"/>
  <c r="L31" i="30"/>
  <c r="M11" i="30"/>
  <c r="L11" i="30"/>
  <c r="K11" i="30"/>
  <c r="J11" i="30"/>
  <c r="I11" i="30"/>
  <c r="M122" i="30"/>
  <c r="L122" i="30"/>
  <c r="K122" i="30"/>
  <c r="J122" i="30"/>
  <c r="I122" i="30"/>
  <c r="M83" i="30"/>
  <c r="L83" i="30"/>
  <c r="K83" i="30"/>
  <c r="J83" i="30"/>
  <c r="I83" i="30"/>
  <c r="I40" i="30"/>
  <c r="M40" i="30"/>
  <c r="H48" i="30"/>
  <c r="L40" i="30"/>
  <c r="K40" i="30"/>
  <c r="J40" i="30"/>
  <c r="I15" i="30"/>
  <c r="M15" i="30"/>
  <c r="L15" i="30"/>
  <c r="K15" i="30"/>
  <c r="J15" i="30"/>
  <c r="L12" i="30"/>
  <c r="I12" i="30"/>
  <c r="J12" i="30"/>
  <c r="H20" i="30"/>
  <c r="M12" i="30"/>
  <c r="K12" i="30"/>
  <c r="M128" i="30"/>
  <c r="L128" i="30"/>
  <c r="K128" i="30"/>
  <c r="J128" i="30"/>
  <c r="I128" i="30"/>
  <c r="M89" i="30"/>
  <c r="L89" i="30"/>
  <c r="K89" i="30"/>
  <c r="J89" i="30"/>
  <c r="I89" i="30"/>
  <c r="M51" i="30"/>
  <c r="L51" i="30"/>
  <c r="K51" i="30"/>
  <c r="J51" i="30"/>
  <c r="I51" i="30"/>
  <c r="M38" i="30"/>
  <c r="K38" i="30"/>
  <c r="J38" i="30"/>
  <c r="I38" i="30"/>
  <c r="L38" i="30"/>
  <c r="M13" i="30"/>
  <c r="K13" i="30"/>
  <c r="J13" i="30"/>
  <c r="I13" i="30"/>
  <c r="L13" i="30"/>
  <c r="M18" i="30"/>
  <c r="K18" i="30"/>
  <c r="I18" i="30"/>
  <c r="L18" i="30"/>
  <c r="L24" i="30"/>
  <c r="J24" i="30"/>
  <c r="I24" i="30"/>
  <c r="M24" i="30"/>
  <c r="K24" i="30"/>
  <c r="L30" i="30"/>
  <c r="J30" i="30"/>
  <c r="I30" i="30"/>
  <c r="M30" i="30"/>
  <c r="K30" i="30"/>
  <c r="L37" i="30"/>
  <c r="J37" i="30"/>
  <c r="I37" i="30"/>
  <c r="M37" i="30"/>
  <c r="K37" i="30"/>
  <c r="L43" i="30"/>
  <c r="J43" i="30"/>
  <c r="I43" i="30"/>
  <c r="M43" i="30"/>
  <c r="K43" i="30"/>
  <c r="L50" i="30"/>
  <c r="K50" i="30"/>
  <c r="J50" i="30"/>
  <c r="I50" i="30"/>
  <c r="M50" i="30"/>
  <c r="L56" i="30"/>
  <c r="K56" i="30"/>
  <c r="J56" i="30"/>
  <c r="I56" i="30"/>
  <c r="M56" i="30"/>
  <c r="L69" i="30"/>
  <c r="K69" i="30"/>
  <c r="J69" i="30"/>
  <c r="I69" i="30"/>
  <c r="M69" i="30"/>
  <c r="L75" i="30"/>
  <c r="K75" i="30"/>
  <c r="J75" i="30"/>
  <c r="I75" i="30"/>
  <c r="M75" i="30"/>
  <c r="H90" i="30"/>
  <c r="L82" i="30"/>
  <c r="K82" i="30"/>
  <c r="J82" i="30"/>
  <c r="I82" i="30"/>
  <c r="M82" i="30"/>
  <c r="L88" i="30"/>
  <c r="K88" i="30"/>
  <c r="J88" i="30"/>
  <c r="I88" i="30"/>
  <c r="M88" i="30"/>
  <c r="L95" i="30"/>
  <c r="K95" i="30"/>
  <c r="J95" i="30"/>
  <c r="I95" i="30"/>
  <c r="M95" i="30"/>
  <c r="L101" i="30"/>
  <c r="K101" i="30"/>
  <c r="J101" i="30"/>
  <c r="I101" i="30"/>
  <c r="M101" i="30"/>
  <c r="L108" i="30"/>
  <c r="K108" i="30"/>
  <c r="J108" i="30"/>
  <c r="I108" i="30"/>
  <c r="M108" i="30"/>
  <c r="L114" i="30"/>
  <c r="K114" i="30"/>
  <c r="J114" i="30"/>
  <c r="I114" i="30"/>
  <c r="M114" i="30"/>
  <c r="L121" i="30"/>
  <c r="K121" i="30"/>
  <c r="J121" i="30"/>
  <c r="I121" i="30"/>
  <c r="M121" i="30"/>
  <c r="L127" i="30"/>
  <c r="K127" i="30"/>
  <c r="J127" i="30"/>
  <c r="I127" i="30"/>
  <c r="M127" i="30"/>
  <c r="L134" i="30"/>
  <c r="K134" i="30"/>
  <c r="J134" i="30"/>
  <c r="I134" i="30"/>
  <c r="M134" i="30"/>
  <c r="L140" i="30"/>
  <c r="K140" i="30"/>
  <c r="J140" i="30"/>
  <c r="I140" i="30"/>
  <c r="M140" i="30"/>
  <c r="L153" i="30"/>
  <c r="K153" i="30"/>
  <c r="J153" i="30"/>
  <c r="I153" i="30"/>
  <c r="M153" i="30"/>
  <c r="K17" i="30"/>
  <c r="I17" i="30"/>
  <c r="M17" i="30"/>
  <c r="L17" i="30"/>
  <c r="J17" i="30"/>
  <c r="K23" i="30"/>
  <c r="I23" i="30"/>
  <c r="M23" i="30"/>
  <c r="L23" i="30"/>
  <c r="J23" i="30"/>
  <c r="K29" i="30"/>
  <c r="I29" i="30"/>
  <c r="M29" i="30"/>
  <c r="L29" i="30"/>
  <c r="J29" i="30"/>
  <c r="K36" i="30"/>
  <c r="I36" i="30"/>
  <c r="M36" i="30"/>
  <c r="L36" i="30"/>
  <c r="J36" i="30"/>
  <c r="K42" i="30"/>
  <c r="I42" i="30"/>
  <c r="M42" i="30"/>
  <c r="L42" i="30"/>
  <c r="J42" i="30"/>
  <c r="K55" i="30"/>
  <c r="J55" i="30"/>
  <c r="I55" i="30"/>
  <c r="M55" i="30"/>
  <c r="L55" i="30"/>
  <c r="K61" i="30"/>
  <c r="J61" i="30"/>
  <c r="I61" i="30"/>
  <c r="M61" i="30"/>
  <c r="L61" i="30"/>
  <c r="K68" i="30"/>
  <c r="J68" i="30"/>
  <c r="I68" i="30"/>
  <c r="M68" i="30"/>
  <c r="H76" i="30"/>
  <c r="L68" i="30"/>
  <c r="K74" i="30"/>
  <c r="J74" i="30"/>
  <c r="I74" i="30"/>
  <c r="M74" i="30"/>
  <c r="L74" i="30"/>
  <c r="K81" i="30"/>
  <c r="J81" i="30"/>
  <c r="I81" i="30"/>
  <c r="M81" i="30"/>
  <c r="L81" i="30"/>
  <c r="K87" i="30"/>
  <c r="J87" i="30"/>
  <c r="I87" i="30"/>
  <c r="M87" i="30"/>
  <c r="L87" i="30"/>
  <c r="K94" i="30"/>
  <c r="J94" i="30"/>
  <c r="I94" i="30"/>
  <c r="M94" i="30"/>
  <c r="L94" i="30"/>
  <c r="K100" i="30"/>
  <c r="J100" i="30"/>
  <c r="I100" i="30"/>
  <c r="M100" i="30"/>
  <c r="L100" i="30"/>
  <c r="K107" i="30"/>
  <c r="J107" i="30"/>
  <c r="I107" i="30"/>
  <c r="M107" i="30"/>
  <c r="L107" i="30"/>
  <c r="K113" i="30"/>
  <c r="J113" i="30"/>
  <c r="I113" i="30"/>
  <c r="M113" i="30"/>
  <c r="L113" i="30"/>
  <c r="K120" i="30"/>
  <c r="J120" i="30"/>
  <c r="I120" i="30"/>
  <c r="M120" i="30"/>
  <c r="L120" i="30"/>
  <c r="K126" i="30"/>
  <c r="J126" i="30"/>
  <c r="I126" i="30"/>
  <c r="M126" i="30"/>
  <c r="L126" i="30"/>
  <c r="K139" i="30"/>
  <c r="J139" i="30"/>
  <c r="I139" i="30"/>
  <c r="M139" i="30"/>
  <c r="L139" i="30"/>
  <c r="K145" i="30"/>
  <c r="J145" i="30"/>
  <c r="I145" i="30"/>
  <c r="M145" i="30"/>
  <c r="L145" i="30"/>
  <c r="K152" i="30"/>
  <c r="J152" i="30"/>
  <c r="I152" i="30"/>
  <c r="H160" i="30"/>
  <c r="M152" i="30"/>
  <c r="L152" i="30"/>
  <c r="J16" i="30"/>
  <c r="M16" i="30"/>
  <c r="L16" i="30"/>
  <c r="K16" i="30"/>
  <c r="I16" i="30"/>
  <c r="J22" i="30"/>
  <c r="M22" i="30"/>
  <c r="L22" i="30"/>
  <c r="K22" i="30"/>
  <c r="I22" i="30"/>
  <c r="J28" i="30"/>
  <c r="M28" i="30"/>
  <c r="L28" i="30"/>
  <c r="K28" i="30"/>
  <c r="I28" i="30"/>
  <c r="J41" i="30"/>
  <c r="M41" i="30"/>
  <c r="L41" i="30"/>
  <c r="K41" i="30"/>
  <c r="I41" i="30"/>
  <c r="J47" i="30"/>
  <c r="M47" i="30"/>
  <c r="L47" i="30"/>
  <c r="K47" i="30"/>
  <c r="I47" i="30"/>
  <c r="J54" i="30"/>
  <c r="I54" i="30"/>
  <c r="M54" i="30"/>
  <c r="H62" i="30"/>
  <c r="L54" i="30"/>
  <c r="K54" i="30"/>
  <c r="J60" i="30"/>
  <c r="I60" i="30"/>
  <c r="M60" i="30"/>
  <c r="L60" i="30"/>
  <c r="K60" i="30"/>
  <c r="J67" i="30"/>
  <c r="I67" i="30"/>
  <c r="M67" i="30"/>
  <c r="L67" i="30"/>
  <c r="K67" i="30"/>
  <c r="J73" i="30"/>
  <c r="I73" i="30"/>
  <c r="M73" i="30"/>
  <c r="L73" i="30"/>
  <c r="K73" i="30"/>
  <c r="J80" i="30"/>
  <c r="I80" i="30"/>
  <c r="M80" i="30"/>
  <c r="L80" i="30"/>
  <c r="K80" i="30"/>
  <c r="J86" i="30"/>
  <c r="I86" i="30"/>
  <c r="M86" i="30"/>
  <c r="L86" i="30"/>
  <c r="K86" i="30"/>
  <c r="J93" i="30"/>
  <c r="I93" i="30"/>
  <c r="M93" i="30"/>
  <c r="L93" i="30"/>
  <c r="K93" i="30"/>
  <c r="J99" i="30"/>
  <c r="I99" i="30"/>
  <c r="M99" i="30"/>
  <c r="L99" i="30"/>
  <c r="K99" i="30"/>
  <c r="J106" i="30"/>
  <c r="I106" i="30"/>
  <c r="M106" i="30"/>
  <c r="L106" i="30"/>
  <c r="K106" i="30"/>
  <c r="J112" i="30"/>
  <c r="I112" i="30"/>
  <c r="M112" i="30"/>
  <c r="L112" i="30"/>
  <c r="K112" i="30"/>
  <c r="J125" i="30"/>
  <c r="I125" i="30"/>
  <c r="M125" i="30"/>
  <c r="L125" i="30"/>
  <c r="K125" i="30"/>
  <c r="J131" i="30"/>
  <c r="I131" i="30"/>
  <c r="M131" i="30"/>
  <c r="L131" i="30"/>
  <c r="K131" i="30"/>
  <c r="J138" i="30"/>
  <c r="I138" i="30"/>
  <c r="M138" i="30"/>
  <c r="H146" i="30"/>
  <c r="L138" i="30"/>
  <c r="K138" i="30"/>
  <c r="J144" i="30"/>
  <c r="I144" i="30"/>
  <c r="M144" i="30"/>
  <c r="L144" i="30"/>
  <c r="K144" i="30"/>
  <c r="J151" i="30"/>
  <c r="I151" i="30"/>
  <c r="M151" i="30"/>
  <c r="L151" i="30"/>
  <c r="K151" i="30"/>
  <c r="L157" i="30"/>
  <c r="J157" i="30"/>
  <c r="I157" i="30"/>
  <c r="M157" i="30"/>
  <c r="K157" i="30"/>
  <c r="I53" i="30"/>
  <c r="M53" i="30"/>
  <c r="L53" i="30"/>
  <c r="K53" i="30"/>
  <c r="J53" i="30"/>
  <c r="I59" i="30"/>
  <c r="M59" i="30"/>
  <c r="L59" i="30"/>
  <c r="K59" i="30"/>
  <c r="J59" i="30"/>
  <c r="I66" i="30"/>
  <c r="M66" i="30"/>
  <c r="L66" i="30"/>
  <c r="K66" i="30"/>
  <c r="J66" i="30"/>
  <c r="I72" i="30"/>
  <c r="M72" i="30"/>
  <c r="L72" i="30"/>
  <c r="K72" i="30"/>
  <c r="J72" i="30"/>
  <c r="I79" i="30"/>
  <c r="M79" i="30"/>
  <c r="L79" i="30"/>
  <c r="K79" i="30"/>
  <c r="J79" i="30"/>
  <c r="I85" i="30"/>
  <c r="M85" i="30"/>
  <c r="L85" i="30"/>
  <c r="K85" i="30"/>
  <c r="J85" i="30"/>
  <c r="I92" i="30"/>
  <c r="M92" i="30"/>
  <c r="L92" i="30"/>
  <c r="K92" i="30"/>
  <c r="J92" i="30"/>
  <c r="I98" i="30"/>
  <c r="M98" i="30"/>
  <c r="L98" i="30"/>
  <c r="K98" i="30"/>
  <c r="J98" i="30"/>
  <c r="I111" i="30"/>
  <c r="M111" i="30"/>
  <c r="L111" i="30"/>
  <c r="K111" i="30"/>
  <c r="J111" i="30"/>
  <c r="I117" i="30"/>
  <c r="M117" i="30"/>
  <c r="L117" i="30"/>
  <c r="K117" i="30"/>
  <c r="J117" i="30"/>
  <c r="I124" i="30"/>
  <c r="M124" i="30"/>
  <c r="H132" i="30"/>
  <c r="L124" i="30"/>
  <c r="K124" i="30"/>
  <c r="J124" i="30"/>
  <c r="I130" i="30"/>
  <c r="M130" i="30"/>
  <c r="L130" i="30"/>
  <c r="K130" i="30"/>
  <c r="J130" i="30"/>
  <c r="I137" i="30"/>
  <c r="M137" i="30"/>
  <c r="L137" i="30"/>
  <c r="K137" i="30"/>
  <c r="J137" i="30"/>
  <c r="I143" i="30"/>
  <c r="M143" i="30"/>
  <c r="L143" i="30"/>
  <c r="K143" i="30"/>
  <c r="J143" i="30"/>
  <c r="I150" i="30"/>
  <c r="M150" i="30"/>
  <c r="L150" i="30"/>
  <c r="K150" i="30"/>
  <c r="J150" i="30"/>
  <c r="I156" i="30"/>
  <c r="M156" i="30"/>
  <c r="L156" i="30"/>
  <c r="K156" i="30"/>
  <c r="J156" i="30"/>
  <c r="L14" i="30"/>
  <c r="K14" i="30"/>
  <c r="J14" i="30"/>
  <c r="M14" i="30"/>
  <c r="I14" i="30"/>
  <c r="L19" i="30"/>
  <c r="K19" i="30"/>
  <c r="J19" i="30"/>
  <c r="M19" i="30"/>
  <c r="I19" i="30"/>
  <c r="H34" i="30"/>
  <c r="L26" i="30"/>
  <c r="K26" i="30"/>
  <c r="J26" i="30"/>
  <c r="I26" i="30"/>
  <c r="M26" i="30"/>
  <c r="L32" i="30"/>
  <c r="K32" i="30"/>
  <c r="J32" i="30"/>
  <c r="M32" i="30"/>
  <c r="I32" i="30"/>
  <c r="L39" i="30"/>
  <c r="K39" i="30"/>
  <c r="J39" i="30"/>
  <c r="M39" i="30"/>
  <c r="I39" i="30"/>
  <c r="L45" i="30"/>
  <c r="K45" i="30"/>
  <c r="J45" i="30"/>
  <c r="I45" i="30"/>
  <c r="M45" i="30"/>
  <c r="M52" i="30"/>
  <c r="L52" i="30"/>
  <c r="K52" i="30"/>
  <c r="J52" i="30"/>
  <c r="I52" i="30"/>
  <c r="M58" i="30"/>
  <c r="L58" i="30"/>
  <c r="K58" i="30"/>
  <c r="J58" i="30"/>
  <c r="I58" i="30"/>
  <c r="M65" i="30"/>
  <c r="L65" i="30"/>
  <c r="K65" i="30"/>
  <c r="J65" i="30"/>
  <c r="I65" i="30"/>
  <c r="M71" i="30"/>
  <c r="L71" i="30"/>
  <c r="K71" i="30"/>
  <c r="J71" i="30"/>
  <c r="I71" i="30"/>
  <c r="M78" i="30"/>
  <c r="L78" i="30"/>
  <c r="K78" i="30"/>
  <c r="J78" i="30"/>
  <c r="I78" i="30"/>
  <c r="M84" i="30"/>
  <c r="L84" i="30"/>
  <c r="K84" i="30"/>
  <c r="J84" i="30"/>
  <c r="I84" i="30"/>
  <c r="M97" i="30"/>
  <c r="L97" i="30"/>
  <c r="K97" i="30"/>
  <c r="J97" i="30"/>
  <c r="I97" i="30"/>
  <c r="M103" i="30"/>
  <c r="L103" i="30"/>
  <c r="K103" i="30"/>
  <c r="J103" i="30"/>
  <c r="I103" i="30"/>
  <c r="M110" i="30"/>
  <c r="H118" i="30"/>
  <c r="L110" i="30"/>
  <c r="K110" i="30"/>
  <c r="J110" i="30"/>
  <c r="I110" i="30"/>
  <c r="M116" i="30"/>
  <c r="L116" i="30"/>
  <c r="K116" i="30"/>
  <c r="J116" i="30"/>
  <c r="I116" i="30"/>
  <c r="M123" i="30"/>
  <c r="L123" i="30"/>
  <c r="K123" i="30"/>
  <c r="J123" i="30"/>
  <c r="I123" i="30"/>
  <c r="M129" i="30"/>
  <c r="L129" i="30"/>
  <c r="K129" i="30"/>
  <c r="J129" i="30"/>
  <c r="I129" i="30"/>
  <c r="M136" i="30"/>
  <c r="L136" i="30"/>
  <c r="K136" i="30"/>
  <c r="J136" i="30"/>
  <c r="I136" i="30"/>
  <c r="M142" i="30"/>
  <c r="L142" i="30"/>
  <c r="K142" i="30"/>
  <c r="J142" i="30"/>
  <c r="I142" i="30"/>
  <c r="M149" i="30"/>
  <c r="L149" i="30"/>
  <c r="K149" i="30"/>
  <c r="J149" i="30"/>
  <c r="I149" i="30"/>
  <c r="M155" i="30"/>
  <c r="L155" i="30"/>
  <c r="K155" i="30"/>
  <c r="J155" i="30"/>
  <c r="I155" i="30"/>
  <c r="J159" i="30"/>
  <c r="I159" i="30"/>
  <c r="M159" i="30"/>
  <c r="L159" i="30"/>
  <c r="K159" i="30"/>
  <c r="M96" i="30"/>
  <c r="H104" i="30"/>
  <c r="L96" i="30"/>
  <c r="K96" i="30"/>
  <c r="J96" i="30"/>
  <c r="I96" i="30"/>
  <c r="M57" i="30"/>
  <c r="L57" i="30"/>
  <c r="K57" i="30"/>
  <c r="J57" i="30"/>
  <c r="I57" i="30"/>
  <c r="I46" i="30"/>
  <c r="M46" i="30"/>
  <c r="L46" i="30"/>
  <c r="K46" i="30"/>
  <c r="J46" i="30"/>
  <c r="I27" i="30"/>
  <c r="M27" i="30"/>
  <c r="L27" i="30"/>
  <c r="K27" i="30"/>
  <c r="J27" i="30"/>
  <c r="K8" i="30"/>
  <c r="J8" i="30"/>
  <c r="I8" i="30"/>
  <c r="M8" i="30"/>
  <c r="L8" i="30"/>
  <c r="M141" i="30"/>
  <c r="L141" i="30"/>
  <c r="K141" i="30"/>
  <c r="J141" i="30"/>
  <c r="I141" i="30"/>
  <c r="M102" i="30"/>
  <c r="L102" i="30"/>
  <c r="K102" i="30"/>
  <c r="J102" i="30"/>
  <c r="I102" i="30"/>
  <c r="M64" i="30"/>
  <c r="L64" i="30"/>
  <c r="K64" i="30"/>
  <c r="J64" i="30"/>
  <c r="I64" i="30"/>
  <c r="M44" i="30"/>
  <c r="K44" i="30"/>
  <c r="J44" i="30"/>
  <c r="I44" i="30"/>
  <c r="L44" i="30"/>
  <c r="M25" i="30"/>
  <c r="K25" i="30"/>
  <c r="J25" i="30"/>
  <c r="I25" i="30"/>
  <c r="L25" i="30"/>
  <c r="L9" i="30"/>
  <c r="K9" i="30"/>
  <c r="J9" i="30"/>
  <c r="I9" i="30"/>
  <c r="M9" i="30"/>
  <c r="I17" i="28"/>
  <c r="K17" i="28"/>
  <c r="J17" i="28"/>
  <c r="I15" i="28"/>
  <c r="K15" i="28"/>
  <c r="J15" i="28"/>
  <c r="I13" i="28"/>
  <c r="K13" i="28"/>
  <c r="J13" i="28"/>
  <c r="I11" i="28"/>
  <c r="K11" i="28"/>
  <c r="J11" i="28"/>
  <c r="I9" i="28"/>
  <c r="K9" i="28"/>
  <c r="J9" i="28"/>
  <c r="K127" i="28"/>
  <c r="J127" i="28"/>
  <c r="I127" i="28"/>
  <c r="K129" i="28"/>
  <c r="J129" i="28"/>
  <c r="I129" i="28"/>
  <c r="K131" i="28"/>
  <c r="J131" i="28"/>
  <c r="I131" i="28"/>
  <c r="K134" i="28"/>
  <c r="J134" i="28"/>
  <c r="I134" i="28"/>
  <c r="K136" i="28"/>
  <c r="J136" i="28"/>
  <c r="I136" i="28"/>
  <c r="K138" i="28"/>
  <c r="H146" i="28"/>
  <c r="J138" i="28"/>
  <c r="I138" i="28"/>
  <c r="K140" i="28"/>
  <c r="J140" i="28"/>
  <c r="I140" i="28"/>
  <c r="K142" i="28"/>
  <c r="J142" i="28"/>
  <c r="I142" i="28"/>
  <c r="K144" i="28"/>
  <c r="J144" i="28"/>
  <c r="I144" i="28"/>
  <c r="K149" i="28"/>
  <c r="J149" i="28"/>
  <c r="I149" i="28"/>
  <c r="K151" i="28"/>
  <c r="J151" i="28"/>
  <c r="I151" i="28"/>
  <c r="K153" i="28"/>
  <c r="J153" i="28"/>
  <c r="I153" i="28"/>
  <c r="K155" i="28"/>
  <c r="J155" i="28"/>
  <c r="I155" i="28"/>
  <c r="K157" i="28"/>
  <c r="J157" i="28"/>
  <c r="I157" i="28"/>
  <c r="K159" i="28"/>
  <c r="J159" i="28"/>
  <c r="I159" i="28"/>
  <c r="K126" i="28"/>
  <c r="J126" i="28"/>
  <c r="I126" i="28"/>
  <c r="K128" i="28"/>
  <c r="J128" i="28"/>
  <c r="I128" i="28"/>
  <c r="K130" i="28"/>
  <c r="J130" i="28"/>
  <c r="I130" i="28"/>
  <c r="K135" i="28"/>
  <c r="J135" i="28"/>
  <c r="I135" i="28"/>
  <c r="K137" i="28"/>
  <c r="J137" i="28"/>
  <c r="I137" i="28"/>
  <c r="K139" i="28"/>
  <c r="J139" i="28"/>
  <c r="I139" i="28"/>
  <c r="K141" i="28"/>
  <c r="J141" i="28"/>
  <c r="I141" i="28"/>
  <c r="K143" i="28"/>
  <c r="J143" i="28"/>
  <c r="I143" i="28"/>
  <c r="K145" i="28"/>
  <c r="J145" i="28"/>
  <c r="I145" i="28"/>
  <c r="K148" i="28"/>
  <c r="J148" i="28"/>
  <c r="I148" i="28"/>
  <c r="K150" i="28"/>
  <c r="J150" i="28"/>
  <c r="I150" i="28"/>
  <c r="H160" i="28"/>
  <c r="K152" i="28"/>
  <c r="J152" i="28"/>
  <c r="I152" i="28"/>
  <c r="K154" i="28"/>
  <c r="J154" i="28"/>
  <c r="I154" i="28"/>
  <c r="K156" i="28"/>
  <c r="J156" i="28"/>
  <c r="I156" i="28"/>
  <c r="K158" i="28"/>
  <c r="J158" i="28"/>
  <c r="I158" i="28"/>
  <c r="J15" i="29"/>
  <c r="K15" i="29"/>
  <c r="I15" i="29"/>
  <c r="J11" i="29"/>
  <c r="K11" i="29"/>
  <c r="I11" i="29"/>
  <c r="K19" i="29"/>
  <c r="J19" i="29"/>
  <c r="I19" i="29"/>
  <c r="K22" i="29"/>
  <c r="J22" i="29"/>
  <c r="I22" i="29"/>
  <c r="K24" i="29"/>
  <c r="J24" i="29"/>
  <c r="I24" i="29"/>
  <c r="K26" i="29"/>
  <c r="H34" i="29"/>
  <c r="J26" i="29"/>
  <c r="I26" i="29"/>
  <c r="K28" i="29"/>
  <c r="I28" i="29"/>
  <c r="J28" i="29"/>
  <c r="K30" i="29"/>
  <c r="I30" i="29"/>
  <c r="J30" i="29"/>
  <c r="K32" i="29"/>
  <c r="I32" i="29"/>
  <c r="J32" i="29"/>
  <c r="K37" i="29"/>
  <c r="J37" i="29"/>
  <c r="I37" i="29"/>
  <c r="K39" i="29"/>
  <c r="J39" i="29"/>
  <c r="I39" i="29"/>
  <c r="K41" i="29"/>
  <c r="J41" i="29"/>
  <c r="I41" i="29"/>
  <c r="K43" i="29"/>
  <c r="J43" i="29"/>
  <c r="I43" i="29"/>
  <c r="K45" i="29"/>
  <c r="J45" i="29"/>
  <c r="I45" i="29"/>
  <c r="K47" i="29"/>
  <c r="J47" i="29"/>
  <c r="I47" i="29"/>
  <c r="K50" i="29"/>
  <c r="J50" i="29"/>
  <c r="I50" i="29"/>
  <c r="K52" i="29"/>
  <c r="J52" i="29"/>
  <c r="I52" i="29"/>
  <c r="K54" i="29"/>
  <c r="J54" i="29"/>
  <c r="I54" i="29"/>
  <c r="H62" i="29"/>
  <c r="K56" i="29"/>
  <c r="J56" i="29"/>
  <c r="I56" i="29"/>
  <c r="K58" i="29"/>
  <c r="J58" i="29"/>
  <c r="I58" i="29"/>
  <c r="K60" i="29"/>
  <c r="J60" i="29"/>
  <c r="I60" i="29"/>
  <c r="K65" i="29"/>
  <c r="J65" i="29"/>
  <c r="I65" i="29"/>
  <c r="K67" i="29"/>
  <c r="J67" i="29"/>
  <c r="I67" i="29"/>
  <c r="K69" i="29"/>
  <c r="J69" i="29"/>
  <c r="I69" i="29"/>
  <c r="K71" i="29"/>
  <c r="J71" i="29"/>
  <c r="I71" i="29"/>
  <c r="K73" i="29"/>
  <c r="J73" i="29"/>
  <c r="I73" i="29"/>
  <c r="K75" i="29"/>
  <c r="J75" i="29"/>
  <c r="I75" i="29"/>
  <c r="K78" i="29"/>
  <c r="J78" i="29"/>
  <c r="I78" i="29"/>
  <c r="K80" i="29"/>
  <c r="J80" i="29"/>
  <c r="I80" i="29"/>
  <c r="K82" i="29"/>
  <c r="J82" i="29"/>
  <c r="I82" i="29"/>
  <c r="H90" i="29"/>
  <c r="K84" i="29"/>
  <c r="J84" i="29"/>
  <c r="I84" i="29"/>
  <c r="K86" i="29"/>
  <c r="J86" i="29"/>
  <c r="I86" i="29"/>
  <c r="K88" i="29"/>
  <c r="J88" i="29"/>
  <c r="I88" i="29"/>
  <c r="K93" i="29"/>
  <c r="J93" i="29"/>
  <c r="I93" i="29"/>
  <c r="K95" i="29"/>
  <c r="J95" i="29"/>
  <c r="I95" i="29"/>
  <c r="K97" i="29"/>
  <c r="J97" i="29"/>
  <c r="I97" i="29"/>
  <c r="K99" i="29"/>
  <c r="J99" i="29"/>
  <c r="I99" i="29"/>
  <c r="K101" i="29"/>
  <c r="J101" i="29"/>
  <c r="I101" i="29"/>
  <c r="K103" i="29"/>
  <c r="J103" i="29"/>
  <c r="I103" i="29"/>
  <c r="K106" i="29"/>
  <c r="J106" i="29"/>
  <c r="I106" i="29"/>
  <c r="K108" i="29"/>
  <c r="J108" i="29"/>
  <c r="I108" i="29"/>
  <c r="K110" i="29"/>
  <c r="J110" i="29"/>
  <c r="I110" i="29"/>
  <c r="H118" i="29"/>
  <c r="K112" i="29"/>
  <c r="J112" i="29"/>
  <c r="I112" i="29"/>
  <c r="K114" i="29"/>
  <c r="J114" i="29"/>
  <c r="I114" i="29"/>
  <c r="K116" i="29"/>
  <c r="J116" i="29"/>
  <c r="I116" i="29"/>
  <c r="K121" i="29"/>
  <c r="J121" i="29"/>
  <c r="I121" i="29"/>
  <c r="K123" i="29"/>
  <c r="J123" i="29"/>
  <c r="I123" i="29"/>
  <c r="K125" i="29"/>
  <c r="J125" i="29"/>
  <c r="I125" i="29"/>
  <c r="K127" i="29"/>
  <c r="J127" i="29"/>
  <c r="I127" i="29"/>
  <c r="K129" i="29"/>
  <c r="J129" i="29"/>
  <c r="I129" i="29"/>
  <c r="K131" i="29"/>
  <c r="J131" i="29"/>
  <c r="I131" i="29"/>
  <c r="K134" i="29"/>
  <c r="J134" i="29"/>
  <c r="I134" i="29"/>
  <c r="K136" i="29"/>
  <c r="J136" i="29"/>
  <c r="I136" i="29"/>
  <c r="K138" i="29"/>
  <c r="J138" i="29"/>
  <c r="I138" i="29"/>
  <c r="H146" i="29"/>
  <c r="K140" i="29"/>
  <c r="J140" i="29"/>
  <c r="I140" i="29"/>
  <c r="K142" i="29"/>
  <c r="J142" i="29"/>
  <c r="I142" i="29"/>
  <c r="K144" i="29"/>
  <c r="J144" i="29"/>
  <c r="I144" i="29"/>
  <c r="K149" i="29"/>
  <c r="J149" i="29"/>
  <c r="I149" i="29"/>
  <c r="K151" i="29"/>
  <c r="J151" i="29"/>
  <c r="I151" i="29"/>
  <c r="K153" i="29"/>
  <c r="J153" i="29"/>
  <c r="I153" i="29"/>
  <c r="K155" i="29"/>
  <c r="J155" i="29"/>
  <c r="I155" i="29"/>
  <c r="K157" i="29"/>
  <c r="J157" i="29"/>
  <c r="I157" i="29"/>
  <c r="K159" i="29"/>
  <c r="J159" i="29"/>
  <c r="I159" i="29"/>
  <c r="K23" i="29"/>
  <c r="J23" i="29"/>
  <c r="I23" i="29"/>
  <c r="K25" i="29"/>
  <c r="J25" i="29"/>
  <c r="I25" i="29"/>
  <c r="K27" i="29"/>
  <c r="J27" i="29"/>
  <c r="I27" i="29"/>
  <c r="K29" i="29"/>
  <c r="J29" i="29"/>
  <c r="I29" i="29"/>
  <c r="K31" i="29"/>
  <c r="J31" i="29"/>
  <c r="I31" i="29"/>
  <c r="K33" i="29"/>
  <c r="J33" i="29"/>
  <c r="I33" i="29"/>
  <c r="K36" i="29"/>
  <c r="J36" i="29"/>
  <c r="I36" i="29"/>
  <c r="K38" i="29"/>
  <c r="J38" i="29"/>
  <c r="I38" i="29"/>
  <c r="H48" i="29"/>
  <c r="K40" i="29"/>
  <c r="J40" i="29"/>
  <c r="I40" i="29"/>
  <c r="K42" i="29"/>
  <c r="J42" i="29"/>
  <c r="I42" i="29"/>
  <c r="K44" i="29"/>
  <c r="J44" i="29"/>
  <c r="I44" i="29"/>
  <c r="K46" i="29"/>
  <c r="J46" i="29"/>
  <c r="I46" i="29"/>
  <c r="K51" i="29"/>
  <c r="J51" i="29"/>
  <c r="I51" i="29"/>
  <c r="K53" i="29"/>
  <c r="J53" i="29"/>
  <c r="I53" i="29"/>
  <c r="K55" i="29"/>
  <c r="J55" i="29"/>
  <c r="I55" i="29"/>
  <c r="K57" i="29"/>
  <c r="J57" i="29"/>
  <c r="I57" i="29"/>
  <c r="K59" i="29"/>
  <c r="J59" i="29"/>
  <c r="I59" i="29"/>
  <c r="K61" i="29"/>
  <c r="J61" i="29"/>
  <c r="I61" i="29"/>
  <c r="K64" i="29"/>
  <c r="J64" i="29"/>
  <c r="I64" i="29"/>
  <c r="K66" i="29"/>
  <c r="J66" i="29"/>
  <c r="I66" i="29"/>
  <c r="H76" i="29"/>
  <c r="K68" i="29"/>
  <c r="J68" i="29"/>
  <c r="I68" i="29"/>
  <c r="K70" i="29"/>
  <c r="J70" i="29"/>
  <c r="I70" i="29"/>
  <c r="K72" i="29"/>
  <c r="J72" i="29"/>
  <c r="I72" i="29"/>
  <c r="K74" i="29"/>
  <c r="J74" i="29"/>
  <c r="I74" i="29"/>
  <c r="K79" i="29"/>
  <c r="J79" i="29"/>
  <c r="I79" i="29"/>
  <c r="K81" i="29"/>
  <c r="J81" i="29"/>
  <c r="I81" i="29"/>
  <c r="K83" i="29"/>
  <c r="J83" i="29"/>
  <c r="I83" i="29"/>
  <c r="K85" i="29"/>
  <c r="J85" i="29"/>
  <c r="I85" i="29"/>
  <c r="K87" i="29"/>
  <c r="J87" i="29"/>
  <c r="I87" i="29"/>
  <c r="K89" i="29"/>
  <c r="J89" i="29"/>
  <c r="I89" i="29"/>
  <c r="K92" i="29"/>
  <c r="J92" i="29"/>
  <c r="I92" i="29"/>
  <c r="K94" i="29"/>
  <c r="J94" i="29"/>
  <c r="I94" i="29"/>
  <c r="H104" i="29"/>
  <c r="K96" i="29"/>
  <c r="J96" i="29"/>
  <c r="I96" i="29"/>
  <c r="K98" i="29"/>
  <c r="J98" i="29"/>
  <c r="I98" i="29"/>
  <c r="K100" i="29"/>
  <c r="J100" i="29"/>
  <c r="I100" i="29"/>
  <c r="K102" i="29"/>
  <c r="J102" i="29"/>
  <c r="I102" i="29"/>
  <c r="K107" i="29"/>
  <c r="J107" i="29"/>
  <c r="I107" i="29"/>
  <c r="K109" i="29"/>
  <c r="J109" i="29"/>
  <c r="I109" i="29"/>
  <c r="K111" i="29"/>
  <c r="J111" i="29"/>
  <c r="I111" i="29"/>
  <c r="K113" i="29"/>
  <c r="J113" i="29"/>
  <c r="I113" i="29"/>
  <c r="K115" i="29"/>
  <c r="J115" i="29"/>
  <c r="I115" i="29"/>
  <c r="K117" i="29"/>
  <c r="J117" i="29"/>
  <c r="I117" i="29"/>
  <c r="K120" i="29"/>
  <c r="J120" i="29"/>
  <c r="I120" i="29"/>
  <c r="K122" i="29"/>
  <c r="J122" i="29"/>
  <c r="I122" i="29"/>
  <c r="H132" i="29"/>
  <c r="K124" i="29"/>
  <c r="J124" i="29"/>
  <c r="I124" i="29"/>
  <c r="K126" i="29"/>
  <c r="J126" i="29"/>
  <c r="I126" i="29"/>
  <c r="K128" i="29"/>
  <c r="J128" i="29"/>
  <c r="I128" i="29"/>
  <c r="K130" i="29"/>
  <c r="J130" i="29"/>
  <c r="I130" i="29"/>
  <c r="K135" i="29"/>
  <c r="J135" i="29"/>
  <c r="I135" i="29"/>
  <c r="K137" i="29"/>
  <c r="J137" i="29"/>
  <c r="I137" i="29"/>
  <c r="K139" i="29"/>
  <c r="J139" i="29"/>
  <c r="I139" i="29"/>
  <c r="K141" i="29"/>
  <c r="J141" i="29"/>
  <c r="I141" i="29"/>
  <c r="K143" i="29"/>
  <c r="J143" i="29"/>
  <c r="I143" i="29"/>
  <c r="K145" i="29"/>
  <c r="J145" i="29"/>
  <c r="I145" i="29"/>
  <c r="K148" i="29"/>
  <c r="J148" i="29"/>
  <c r="I148" i="29"/>
  <c r="K150" i="29"/>
  <c r="J150" i="29"/>
  <c r="I150" i="29"/>
  <c r="H160" i="29"/>
  <c r="K152" i="29"/>
  <c r="J152" i="29"/>
  <c r="I152" i="29"/>
  <c r="K154" i="29"/>
  <c r="J154" i="29"/>
  <c r="I154" i="29"/>
  <c r="K156" i="29"/>
  <c r="J156" i="29"/>
  <c r="I156" i="29"/>
  <c r="K158" i="29"/>
  <c r="J158" i="29"/>
  <c r="I158" i="29"/>
  <c r="K16" i="28"/>
  <c r="I16" i="28"/>
  <c r="J16" i="28"/>
  <c r="K14" i="28"/>
  <c r="I14" i="28"/>
  <c r="J14" i="28"/>
  <c r="K12" i="28"/>
  <c r="I12" i="28"/>
  <c r="J12" i="28"/>
  <c r="H20" i="28"/>
  <c r="K10" i="28"/>
  <c r="I10" i="28"/>
  <c r="J10" i="28"/>
  <c r="K8" i="28"/>
  <c r="I8" i="28"/>
  <c r="J8" i="28"/>
  <c r="N108" i="27"/>
  <c r="N107" i="27"/>
  <c r="N106" i="27"/>
  <c r="N105" i="27"/>
  <c r="N104" i="27"/>
  <c r="N103" i="27"/>
  <c r="N102" i="27"/>
  <c r="N101" i="27"/>
  <c r="N100" i="27"/>
  <c r="N99" i="27"/>
  <c r="N98" i="27"/>
  <c r="N97" i="27"/>
  <c r="N86" i="27"/>
  <c r="N85" i="27"/>
  <c r="N84" i="27"/>
  <c r="N83" i="27"/>
  <c r="N82" i="27"/>
  <c r="N81" i="27"/>
  <c r="N80" i="27"/>
  <c r="N79" i="27"/>
  <c r="N78" i="27"/>
  <c r="N77" i="27"/>
  <c r="N76" i="27"/>
  <c r="N75" i="27"/>
  <c r="N42" i="27"/>
  <c r="N41" i="27"/>
  <c r="N30" i="27"/>
  <c r="N40" i="27"/>
  <c r="N37" i="27"/>
  <c r="N35" i="27"/>
  <c r="N34" i="27"/>
  <c r="N33" i="27"/>
  <c r="N32" i="27"/>
  <c r="N31" i="27"/>
  <c r="N39" i="27"/>
  <c r="N36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38" i="27"/>
  <c r="L87" i="27"/>
  <c r="L8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107" i="27"/>
  <c r="L104" i="27"/>
  <c r="L101" i="27"/>
  <c r="L98" i="27"/>
  <c r="L38" i="27"/>
  <c r="L43" i="27"/>
  <c r="L42" i="27"/>
  <c r="L41" i="27"/>
  <c r="L30" i="27"/>
  <c r="L108" i="27"/>
  <c r="L105" i="27"/>
  <c r="L102" i="27"/>
  <c r="L99" i="27"/>
  <c r="L40" i="27"/>
  <c r="L37" i="27"/>
  <c r="L35" i="27"/>
  <c r="L34" i="27"/>
  <c r="L33" i="27"/>
  <c r="L32" i="27"/>
  <c r="L31" i="27"/>
  <c r="L109" i="27"/>
  <c r="L106" i="27"/>
  <c r="L103" i="27"/>
  <c r="L100" i="27"/>
  <c r="L97" i="27"/>
  <c r="L85" i="27"/>
  <c r="L84" i="27"/>
  <c r="L83" i="27"/>
  <c r="L82" i="27"/>
  <c r="L81" i="27"/>
  <c r="L80" i="27"/>
  <c r="L79" i="27"/>
  <c r="L78" i="27"/>
  <c r="L77" i="27"/>
  <c r="L76" i="27"/>
  <c r="L75" i="27"/>
  <c r="L39" i="27"/>
  <c r="L36" i="27"/>
  <c r="N84" i="26"/>
  <c r="N81" i="26"/>
  <c r="N78" i="26"/>
  <c r="N75" i="26"/>
  <c r="N86" i="26"/>
  <c r="N83" i="26"/>
  <c r="N80" i="26"/>
  <c r="N77" i="26"/>
  <c r="N85" i="26"/>
  <c r="N82" i="26"/>
  <c r="N79" i="26"/>
  <c r="N76" i="26"/>
  <c r="K156" i="23"/>
  <c r="J156" i="23"/>
  <c r="I156" i="23"/>
  <c r="K154" i="23"/>
  <c r="J154" i="23"/>
  <c r="I154" i="23"/>
  <c r="H160" i="23"/>
  <c r="K152" i="23"/>
  <c r="J152" i="23"/>
  <c r="I152" i="23"/>
  <c r="K150" i="23"/>
  <c r="J150" i="23"/>
  <c r="I150" i="23"/>
  <c r="K148" i="23"/>
  <c r="J148" i="23"/>
  <c r="I148" i="23"/>
  <c r="K145" i="23"/>
  <c r="J145" i="23"/>
  <c r="I145" i="23"/>
  <c r="K143" i="23"/>
  <c r="J143" i="23"/>
  <c r="I143" i="23"/>
  <c r="K141" i="23"/>
  <c r="J141" i="23"/>
  <c r="I141" i="23"/>
  <c r="K139" i="23"/>
  <c r="J139" i="23"/>
  <c r="I139" i="23"/>
  <c r="K137" i="23"/>
  <c r="J137" i="23"/>
  <c r="I137" i="23"/>
  <c r="K135" i="23"/>
  <c r="J135" i="23"/>
  <c r="I135" i="23"/>
  <c r="K130" i="23"/>
  <c r="J130" i="23"/>
  <c r="I130" i="23"/>
  <c r="K128" i="23"/>
  <c r="J128" i="23"/>
  <c r="I128" i="23"/>
  <c r="K126" i="23"/>
  <c r="J126" i="23"/>
  <c r="I126" i="23"/>
  <c r="H132" i="23"/>
  <c r="K124" i="23"/>
  <c r="J124" i="23"/>
  <c r="I124" i="23"/>
  <c r="K122" i="23"/>
  <c r="J122" i="23"/>
  <c r="I122" i="23"/>
  <c r="K120" i="23"/>
  <c r="J120" i="23"/>
  <c r="I120" i="23"/>
  <c r="K117" i="23"/>
  <c r="J117" i="23"/>
  <c r="I117" i="23"/>
  <c r="K115" i="23"/>
  <c r="J115" i="23"/>
  <c r="I115" i="23"/>
  <c r="K113" i="23"/>
  <c r="J113" i="23"/>
  <c r="I113" i="23"/>
  <c r="K111" i="23"/>
  <c r="J111" i="23"/>
  <c r="I111" i="23"/>
  <c r="K109" i="23"/>
  <c r="J109" i="23"/>
  <c r="I109" i="23"/>
  <c r="K107" i="23"/>
  <c r="J107" i="23"/>
  <c r="I107" i="23"/>
  <c r="K102" i="23"/>
  <c r="J102" i="23"/>
  <c r="I102" i="23"/>
  <c r="K100" i="23"/>
  <c r="J100" i="23"/>
  <c r="I100" i="23"/>
  <c r="K98" i="23"/>
  <c r="J98" i="23"/>
  <c r="I98" i="23"/>
  <c r="H104" i="23"/>
  <c r="K96" i="23"/>
  <c r="J96" i="23"/>
  <c r="I96" i="23"/>
  <c r="K94" i="23"/>
  <c r="J94" i="23"/>
  <c r="I94" i="23"/>
  <c r="K92" i="23"/>
  <c r="J92" i="23"/>
  <c r="I92" i="23"/>
  <c r="K89" i="23"/>
  <c r="J89" i="23"/>
  <c r="I89" i="23"/>
  <c r="K87" i="23"/>
  <c r="J87" i="23"/>
  <c r="I87" i="23"/>
  <c r="K85" i="23"/>
  <c r="J85" i="23"/>
  <c r="I85" i="23"/>
  <c r="K83" i="23"/>
  <c r="J83" i="23"/>
  <c r="I83" i="23"/>
  <c r="K81" i="23"/>
  <c r="J81" i="23"/>
  <c r="I81" i="23"/>
  <c r="K79" i="23"/>
  <c r="J79" i="23"/>
  <c r="I79" i="23"/>
  <c r="K74" i="23"/>
  <c r="J74" i="23"/>
  <c r="I74" i="23"/>
  <c r="K72" i="23"/>
  <c r="J72" i="23"/>
  <c r="I72" i="23"/>
  <c r="K70" i="23"/>
  <c r="J70" i="23"/>
  <c r="I70" i="23"/>
  <c r="H76" i="23"/>
  <c r="K68" i="23"/>
  <c r="J68" i="23"/>
  <c r="I68" i="23"/>
  <c r="K66" i="23"/>
  <c r="J66" i="23"/>
  <c r="I66" i="23"/>
  <c r="K64" i="23"/>
  <c r="J64" i="23"/>
  <c r="I64" i="23"/>
  <c r="K61" i="23"/>
  <c r="J61" i="23"/>
  <c r="I61" i="23"/>
  <c r="K59" i="23"/>
  <c r="J59" i="23"/>
  <c r="I59" i="23"/>
  <c r="K57" i="23"/>
  <c r="J57" i="23"/>
  <c r="I57" i="23"/>
  <c r="K55" i="23"/>
  <c r="J55" i="23"/>
  <c r="I55" i="23"/>
  <c r="K53" i="23"/>
  <c r="J53" i="23"/>
  <c r="I53" i="23"/>
  <c r="K51" i="23"/>
  <c r="J51" i="23"/>
  <c r="I51" i="23"/>
  <c r="K46" i="23"/>
  <c r="J46" i="23"/>
  <c r="I46" i="23"/>
  <c r="K44" i="23"/>
  <c r="J44" i="23"/>
  <c r="I44" i="23"/>
  <c r="K42" i="23"/>
  <c r="J42" i="23"/>
  <c r="I42" i="23"/>
  <c r="H48" i="23"/>
  <c r="K40" i="23"/>
  <c r="J40" i="23"/>
  <c r="I40" i="23"/>
  <c r="K38" i="23"/>
  <c r="J38" i="23"/>
  <c r="I38" i="23"/>
  <c r="K36" i="23"/>
  <c r="J36" i="23"/>
  <c r="I36" i="23"/>
  <c r="K33" i="23"/>
  <c r="J33" i="23"/>
  <c r="I33" i="23"/>
  <c r="K31" i="23"/>
  <c r="J31" i="23"/>
  <c r="I31" i="23"/>
  <c r="K29" i="23"/>
  <c r="J29" i="23"/>
  <c r="I29" i="23"/>
  <c r="K27" i="23"/>
  <c r="J27" i="23"/>
  <c r="I27" i="23"/>
  <c r="K25" i="23"/>
  <c r="J25" i="23"/>
  <c r="I25" i="23"/>
  <c r="K23" i="23"/>
  <c r="J23" i="23"/>
  <c r="I23" i="23"/>
  <c r="W18" i="23"/>
  <c r="V18" i="23"/>
  <c r="U18" i="23"/>
  <c r="L86" i="26"/>
  <c r="L85" i="26"/>
  <c r="L84" i="26"/>
  <c r="L83" i="26"/>
  <c r="L82" i="26"/>
  <c r="L81" i="26"/>
  <c r="L80" i="26"/>
  <c r="L79" i="26"/>
  <c r="L78" i="26"/>
  <c r="L77" i="26"/>
  <c r="L76" i="26"/>
  <c r="L75" i="26"/>
  <c r="N62" i="26"/>
  <c r="N59" i="26"/>
  <c r="N56" i="26"/>
  <c r="N53" i="26"/>
  <c r="N64" i="26"/>
  <c r="N61" i="26"/>
  <c r="N58" i="26"/>
  <c r="N55" i="26"/>
  <c r="N63" i="26"/>
  <c r="N60" i="26"/>
  <c r="N57" i="26"/>
  <c r="N54" i="26"/>
  <c r="V20" i="22"/>
  <c r="X20" i="22"/>
  <c r="W20" i="22"/>
  <c r="U21" i="22"/>
  <c r="V13" i="22"/>
  <c r="X13" i="22"/>
  <c r="W13" i="22"/>
  <c r="L87" i="26"/>
  <c r="L65" i="26"/>
  <c r="L62" i="26"/>
  <c r="L59" i="26"/>
  <c r="L56" i="26"/>
  <c r="L53" i="26"/>
  <c r="L64" i="26"/>
  <c r="L61" i="26"/>
  <c r="L58" i="26"/>
  <c r="L55" i="26"/>
  <c r="L60" i="26"/>
  <c r="L63" i="26"/>
  <c r="L54" i="26"/>
  <c r="L57" i="26"/>
  <c r="K18" i="23"/>
  <c r="I18" i="23"/>
  <c r="J17" i="23"/>
  <c r="I17" i="23"/>
  <c r="K17" i="23"/>
  <c r="J16" i="23"/>
  <c r="I16" i="23"/>
  <c r="K16" i="23"/>
  <c r="J15" i="23"/>
  <c r="I15" i="23"/>
  <c r="K15" i="23"/>
  <c r="J14" i="23"/>
  <c r="I14" i="23"/>
  <c r="K14" i="23"/>
  <c r="J13" i="23"/>
  <c r="I13" i="23"/>
  <c r="K13" i="23"/>
  <c r="J12" i="23"/>
  <c r="I12" i="23"/>
  <c r="H20" i="23"/>
  <c r="K12" i="23"/>
  <c r="J11" i="23"/>
  <c r="I11" i="23"/>
  <c r="K11" i="23"/>
  <c r="J10" i="23"/>
  <c r="I10" i="23"/>
  <c r="K10" i="23"/>
  <c r="J9" i="23"/>
  <c r="I9" i="23"/>
  <c r="K9" i="23"/>
  <c r="J8" i="23"/>
  <c r="I8" i="23"/>
  <c r="K8" i="23"/>
  <c r="W19" i="22"/>
  <c r="V19" i="22"/>
  <c r="X19" i="22"/>
  <c r="W12" i="22"/>
  <c r="V12" i="22"/>
  <c r="X12" i="22"/>
  <c r="K159" i="23"/>
  <c r="J159" i="23"/>
  <c r="I159" i="23"/>
  <c r="K157" i="23"/>
  <c r="J157" i="23"/>
  <c r="I157" i="23"/>
  <c r="K155" i="23"/>
  <c r="J155" i="23"/>
  <c r="I155" i="23"/>
  <c r="K153" i="23"/>
  <c r="J153" i="23"/>
  <c r="I153" i="23"/>
  <c r="K151" i="23"/>
  <c r="J151" i="23"/>
  <c r="I151" i="23"/>
  <c r="K149" i="23"/>
  <c r="J149" i="23"/>
  <c r="I149" i="23"/>
  <c r="K144" i="23"/>
  <c r="J144" i="23"/>
  <c r="I144" i="23"/>
  <c r="K142" i="23"/>
  <c r="J142" i="23"/>
  <c r="I142" i="23"/>
  <c r="K140" i="23"/>
  <c r="J140" i="23"/>
  <c r="I140" i="23"/>
  <c r="K138" i="23"/>
  <c r="J138" i="23"/>
  <c r="I138" i="23"/>
  <c r="H146" i="23"/>
  <c r="K136" i="23"/>
  <c r="J136" i="23"/>
  <c r="I136" i="23"/>
  <c r="K134" i="23"/>
  <c r="J134" i="23"/>
  <c r="I134" i="23"/>
  <c r="K131" i="23"/>
  <c r="J131" i="23"/>
  <c r="I131" i="23"/>
  <c r="K129" i="23"/>
  <c r="J129" i="23"/>
  <c r="I129" i="23"/>
  <c r="K127" i="23"/>
  <c r="J127" i="23"/>
  <c r="I127" i="23"/>
  <c r="K125" i="23"/>
  <c r="J125" i="23"/>
  <c r="I125" i="23"/>
  <c r="K123" i="23"/>
  <c r="J123" i="23"/>
  <c r="I123" i="23"/>
  <c r="K121" i="23"/>
  <c r="J121" i="23"/>
  <c r="I121" i="23"/>
  <c r="K116" i="23"/>
  <c r="J116" i="23"/>
  <c r="I116" i="23"/>
  <c r="K114" i="23"/>
  <c r="J114" i="23"/>
  <c r="I114" i="23"/>
  <c r="K112" i="23"/>
  <c r="J112" i="23"/>
  <c r="I112" i="23"/>
  <c r="K110" i="23"/>
  <c r="J110" i="23"/>
  <c r="I110" i="23"/>
  <c r="H118" i="23"/>
  <c r="K108" i="23"/>
  <c r="J108" i="23"/>
  <c r="I108" i="23"/>
  <c r="K106" i="23"/>
  <c r="J106" i="23"/>
  <c r="I106" i="23"/>
  <c r="K103" i="23"/>
  <c r="J103" i="23"/>
  <c r="I103" i="23"/>
  <c r="K101" i="23"/>
  <c r="J101" i="23"/>
  <c r="I101" i="23"/>
  <c r="K99" i="23"/>
  <c r="J99" i="23"/>
  <c r="I99" i="23"/>
  <c r="K97" i="23"/>
  <c r="J97" i="23"/>
  <c r="I97" i="23"/>
  <c r="K95" i="23"/>
  <c r="J95" i="23"/>
  <c r="I95" i="23"/>
  <c r="K93" i="23"/>
  <c r="J93" i="23"/>
  <c r="I93" i="23"/>
  <c r="K88" i="23"/>
  <c r="J88" i="23"/>
  <c r="I88" i="23"/>
  <c r="K86" i="23"/>
  <c r="J86" i="23"/>
  <c r="I86" i="23"/>
  <c r="K84" i="23"/>
  <c r="J84" i="23"/>
  <c r="I84" i="23"/>
  <c r="K82" i="23"/>
  <c r="J82" i="23"/>
  <c r="I82" i="23"/>
  <c r="H90" i="23"/>
  <c r="K80" i="23"/>
  <c r="J80" i="23"/>
  <c r="I80" i="23"/>
  <c r="K78" i="23"/>
  <c r="J78" i="23"/>
  <c r="I78" i="23"/>
  <c r="K75" i="23"/>
  <c r="J75" i="23"/>
  <c r="I75" i="23"/>
  <c r="K73" i="23"/>
  <c r="J73" i="23"/>
  <c r="I73" i="23"/>
  <c r="K71" i="23"/>
  <c r="J71" i="23"/>
  <c r="I71" i="23"/>
  <c r="K69" i="23"/>
  <c r="J69" i="23"/>
  <c r="I69" i="23"/>
  <c r="K67" i="23"/>
  <c r="J67" i="23"/>
  <c r="I67" i="23"/>
  <c r="K65" i="23"/>
  <c r="J65" i="23"/>
  <c r="I65" i="23"/>
  <c r="K60" i="23"/>
  <c r="J60" i="23"/>
  <c r="I60" i="23"/>
  <c r="K58" i="23"/>
  <c r="J58" i="23"/>
  <c r="I58" i="23"/>
  <c r="K56" i="23"/>
  <c r="J56" i="23"/>
  <c r="I56" i="23"/>
  <c r="K54" i="23"/>
  <c r="J54" i="23"/>
  <c r="I54" i="23"/>
  <c r="H62" i="23"/>
  <c r="K52" i="23"/>
  <c r="J52" i="23"/>
  <c r="I52" i="23"/>
  <c r="K50" i="23"/>
  <c r="J50" i="23"/>
  <c r="I50" i="23"/>
  <c r="K47" i="23"/>
  <c r="J47" i="23"/>
  <c r="I47" i="23"/>
  <c r="K45" i="23"/>
  <c r="J45" i="23"/>
  <c r="I45" i="23"/>
  <c r="K43" i="23"/>
  <c r="J43" i="23"/>
  <c r="I43" i="23"/>
  <c r="K41" i="23"/>
  <c r="J41" i="23"/>
  <c r="I41" i="23"/>
  <c r="K39" i="23"/>
  <c r="J39" i="23"/>
  <c r="I39" i="23"/>
  <c r="K37" i="23"/>
  <c r="J37" i="23"/>
  <c r="I37" i="23"/>
  <c r="K32" i="23"/>
  <c r="J32" i="23"/>
  <c r="I32" i="23"/>
  <c r="K30" i="23"/>
  <c r="J30" i="23"/>
  <c r="I30" i="23"/>
  <c r="K28" i="23"/>
  <c r="J28" i="23"/>
  <c r="I28" i="23"/>
  <c r="K26" i="23"/>
  <c r="J26" i="23"/>
  <c r="I26" i="23"/>
  <c r="H34" i="23"/>
  <c r="K24" i="23"/>
  <c r="J24" i="23"/>
  <c r="I24" i="23"/>
  <c r="K22" i="23"/>
  <c r="J22" i="23"/>
  <c r="I22" i="23"/>
  <c r="K19" i="23"/>
  <c r="J19" i="23"/>
  <c r="I19" i="23"/>
  <c r="X18" i="22"/>
  <c r="W18" i="22"/>
  <c r="V18" i="22"/>
  <c r="X17" i="22"/>
  <c r="W17" i="22"/>
  <c r="V17" i="22"/>
  <c r="X11" i="22"/>
  <c r="W11" i="22"/>
  <c r="V11" i="22"/>
  <c r="X16" i="22"/>
  <c r="W16" i="22"/>
  <c r="V16" i="22"/>
  <c r="X10" i="22"/>
  <c r="W10" i="22"/>
  <c r="V10" i="22"/>
  <c r="L12" i="22"/>
  <c r="K12" i="22"/>
  <c r="J12" i="22"/>
  <c r="G51" i="27"/>
  <c r="G73" i="27"/>
  <c r="G29" i="27"/>
  <c r="J30" i="27" s="1"/>
  <c r="H8" i="27"/>
  <c r="G95" i="27"/>
  <c r="E7" i="27"/>
  <c r="J109" i="27"/>
  <c r="J108" i="27"/>
  <c r="J107" i="27"/>
  <c r="J106" i="27"/>
  <c r="J105" i="27"/>
  <c r="J104" i="27"/>
  <c r="J103" i="27"/>
  <c r="J102" i="27"/>
  <c r="J101" i="27"/>
  <c r="J100" i="27"/>
  <c r="J99" i="27"/>
  <c r="J98" i="27"/>
  <c r="J97" i="27"/>
  <c r="R18" i="21"/>
  <c r="Q18" i="21"/>
  <c r="R15" i="21"/>
  <c r="Q15" i="21"/>
  <c r="R12" i="21"/>
  <c r="Q12" i="21"/>
  <c r="J86" i="26"/>
  <c r="J85" i="26"/>
  <c r="J84" i="26"/>
  <c r="J83" i="26"/>
  <c r="J82" i="26"/>
  <c r="J81" i="26"/>
  <c r="J80" i="26"/>
  <c r="J79" i="26"/>
  <c r="J78" i="26"/>
  <c r="J77" i="26"/>
  <c r="J76" i="26"/>
  <c r="J75" i="26"/>
  <c r="J87" i="26"/>
  <c r="J63" i="26"/>
  <c r="J60" i="26"/>
  <c r="J57" i="26"/>
  <c r="J54" i="26"/>
  <c r="J65" i="26"/>
  <c r="J62" i="26"/>
  <c r="J59" i="26"/>
  <c r="J56" i="26"/>
  <c r="J53" i="26"/>
  <c r="J64" i="26"/>
  <c r="J61" i="26"/>
  <c r="J58" i="26"/>
  <c r="J55" i="26"/>
  <c r="L13" i="22"/>
  <c r="K13" i="22"/>
  <c r="I21" i="22"/>
  <c r="J13" i="22"/>
  <c r="L20" i="22"/>
  <c r="K20" i="22"/>
  <c r="J20" i="22"/>
  <c r="L24" i="22"/>
  <c r="K24" i="22"/>
  <c r="J24" i="22"/>
  <c r="L27" i="22"/>
  <c r="I35" i="22"/>
  <c r="K27" i="22"/>
  <c r="J27" i="22"/>
  <c r="L30" i="22"/>
  <c r="K30" i="22"/>
  <c r="J30" i="22"/>
  <c r="L33" i="22"/>
  <c r="K33" i="22"/>
  <c r="J33" i="22"/>
  <c r="L37" i="22"/>
  <c r="K37" i="22"/>
  <c r="J37" i="22"/>
  <c r="L40" i="22"/>
  <c r="K40" i="22"/>
  <c r="J40" i="22"/>
  <c r="L43" i="22"/>
  <c r="K43" i="22"/>
  <c r="J43" i="22"/>
  <c r="L46" i="22"/>
  <c r="K46" i="22"/>
  <c r="J46" i="22"/>
  <c r="L53" i="22"/>
  <c r="K53" i="22"/>
  <c r="J53" i="22"/>
  <c r="L56" i="22"/>
  <c r="K56" i="22"/>
  <c r="J56" i="22"/>
  <c r="L59" i="22"/>
  <c r="K59" i="22"/>
  <c r="J59" i="22"/>
  <c r="L62" i="22"/>
  <c r="K62" i="22"/>
  <c r="J62" i="22"/>
  <c r="L66" i="22"/>
  <c r="K66" i="22"/>
  <c r="J66" i="22"/>
  <c r="L69" i="22"/>
  <c r="I77" i="22"/>
  <c r="K69" i="22"/>
  <c r="J69" i="22"/>
  <c r="L72" i="22"/>
  <c r="K72" i="22"/>
  <c r="J72" i="22"/>
  <c r="L75" i="22"/>
  <c r="K75" i="22"/>
  <c r="J75" i="22"/>
  <c r="L79" i="22"/>
  <c r="K79" i="22"/>
  <c r="J79" i="22"/>
  <c r="L82" i="22"/>
  <c r="K82" i="22"/>
  <c r="J82" i="22"/>
  <c r="L85" i="22"/>
  <c r="K85" i="22"/>
  <c r="J85" i="22"/>
  <c r="L88" i="22"/>
  <c r="K88" i="22"/>
  <c r="J88" i="22"/>
  <c r="L95" i="22"/>
  <c r="K95" i="22"/>
  <c r="J95" i="22"/>
  <c r="L98" i="22"/>
  <c r="K98" i="22"/>
  <c r="J98" i="22"/>
  <c r="L101" i="22"/>
  <c r="K101" i="22"/>
  <c r="J101" i="22"/>
  <c r="L104" i="22"/>
  <c r="K104" i="22"/>
  <c r="J104" i="22"/>
  <c r="L108" i="22"/>
  <c r="K108" i="22"/>
  <c r="J108" i="22"/>
  <c r="L111" i="22"/>
  <c r="I119" i="22"/>
  <c r="K111" i="22"/>
  <c r="J111" i="22"/>
  <c r="L114" i="22"/>
  <c r="K114" i="22"/>
  <c r="J114" i="22"/>
  <c r="L117" i="22"/>
  <c r="K117" i="22"/>
  <c r="J117" i="22"/>
  <c r="L121" i="22"/>
  <c r="K121" i="22"/>
  <c r="J121" i="22"/>
  <c r="L124" i="22"/>
  <c r="K124" i="22"/>
  <c r="J124" i="22"/>
  <c r="L127" i="22"/>
  <c r="K127" i="22"/>
  <c r="J127" i="22"/>
  <c r="L130" i="22"/>
  <c r="K130" i="22"/>
  <c r="J130" i="22"/>
  <c r="L137" i="22"/>
  <c r="K137" i="22"/>
  <c r="J137" i="22"/>
  <c r="L140" i="22"/>
  <c r="K140" i="22"/>
  <c r="J140" i="22"/>
  <c r="L143" i="22"/>
  <c r="K143" i="22"/>
  <c r="J143" i="22"/>
  <c r="L146" i="22"/>
  <c r="K146" i="22"/>
  <c r="J146" i="22"/>
  <c r="L150" i="22"/>
  <c r="K150" i="22"/>
  <c r="J150" i="22"/>
  <c r="L153" i="22"/>
  <c r="I161" i="22"/>
  <c r="K153" i="22"/>
  <c r="J153" i="22"/>
  <c r="L156" i="22"/>
  <c r="K156" i="22"/>
  <c r="J156" i="22"/>
  <c r="L159" i="22"/>
  <c r="K159" i="22"/>
  <c r="J159" i="22"/>
  <c r="L14" i="22"/>
  <c r="K14" i="22"/>
  <c r="J14" i="22"/>
  <c r="K9" i="22"/>
  <c r="J9" i="22"/>
  <c r="L9" i="22"/>
  <c r="K15" i="22"/>
  <c r="J15" i="22"/>
  <c r="L15" i="22"/>
  <c r="K23" i="22"/>
  <c r="J23" i="22"/>
  <c r="L23" i="22"/>
  <c r="K26" i="22"/>
  <c r="J26" i="22"/>
  <c r="L26" i="22"/>
  <c r="K29" i="22"/>
  <c r="J29" i="22"/>
  <c r="L29" i="22"/>
  <c r="K32" i="22"/>
  <c r="J32" i="22"/>
  <c r="L32" i="22"/>
  <c r="K39" i="22"/>
  <c r="J39" i="22"/>
  <c r="L39" i="22"/>
  <c r="K42" i="22"/>
  <c r="J42" i="22"/>
  <c r="L42" i="22"/>
  <c r="K45" i="22"/>
  <c r="J45" i="22"/>
  <c r="L45" i="22"/>
  <c r="K48" i="22"/>
  <c r="J48" i="22"/>
  <c r="L48" i="22"/>
  <c r="K52" i="22"/>
  <c r="J52" i="22"/>
  <c r="L52" i="22"/>
  <c r="I63" i="22"/>
  <c r="K55" i="22"/>
  <c r="J55" i="22"/>
  <c r="L55" i="22"/>
  <c r="K58" i="22"/>
  <c r="J58" i="22"/>
  <c r="L58" i="22"/>
  <c r="K61" i="22"/>
  <c r="J61" i="22"/>
  <c r="L61" i="22"/>
  <c r="K65" i="22"/>
  <c r="J65" i="22"/>
  <c r="L65" i="22"/>
  <c r="K68" i="22"/>
  <c r="J68" i="22"/>
  <c r="L68" i="22"/>
  <c r="K71" i="22"/>
  <c r="J71" i="22"/>
  <c r="L71" i="22"/>
  <c r="K74" i="22"/>
  <c r="J74" i="22"/>
  <c r="L74" i="22"/>
  <c r="K81" i="22"/>
  <c r="J81" i="22"/>
  <c r="L81" i="22"/>
  <c r="K84" i="22"/>
  <c r="J84" i="22"/>
  <c r="L84" i="22"/>
  <c r="K87" i="22"/>
  <c r="J87" i="22"/>
  <c r="L87" i="22"/>
  <c r="K90" i="22"/>
  <c r="J90" i="22"/>
  <c r="L90" i="22"/>
  <c r="K94" i="22"/>
  <c r="J94" i="22"/>
  <c r="L94" i="22"/>
  <c r="I105" i="22"/>
  <c r="K97" i="22"/>
  <c r="J97" i="22"/>
  <c r="L97" i="22"/>
  <c r="K100" i="22"/>
  <c r="J100" i="22"/>
  <c r="L100" i="22"/>
  <c r="K103" i="22"/>
  <c r="J103" i="22"/>
  <c r="L103" i="22"/>
  <c r="K107" i="22"/>
  <c r="J107" i="22"/>
  <c r="L107" i="22"/>
  <c r="K110" i="22"/>
  <c r="J110" i="22"/>
  <c r="L110" i="22"/>
  <c r="K113" i="22"/>
  <c r="J113" i="22"/>
  <c r="L113" i="22"/>
  <c r="K116" i="22"/>
  <c r="J116" i="22"/>
  <c r="L116" i="22"/>
  <c r="K123" i="22"/>
  <c r="J123" i="22"/>
  <c r="L123" i="22"/>
  <c r="K126" i="22"/>
  <c r="J126" i="22"/>
  <c r="L126" i="22"/>
  <c r="K129" i="22"/>
  <c r="J129" i="22"/>
  <c r="L129" i="22"/>
  <c r="K132" i="22"/>
  <c r="J132" i="22"/>
  <c r="L132" i="22"/>
  <c r="K136" i="22"/>
  <c r="J136" i="22"/>
  <c r="L136" i="22"/>
  <c r="I147" i="22"/>
  <c r="K139" i="22"/>
  <c r="J139" i="22"/>
  <c r="L139" i="22"/>
  <c r="K142" i="22"/>
  <c r="J142" i="22"/>
  <c r="L142" i="22"/>
  <c r="K145" i="22"/>
  <c r="J145" i="22"/>
  <c r="L145" i="22"/>
  <c r="K149" i="22"/>
  <c r="J149" i="22"/>
  <c r="L149" i="22"/>
  <c r="K152" i="22"/>
  <c r="J152" i="22"/>
  <c r="L152" i="22"/>
  <c r="K155" i="22"/>
  <c r="J155" i="22"/>
  <c r="L155" i="22"/>
  <c r="K158" i="22"/>
  <c r="J158" i="22"/>
  <c r="L158" i="22"/>
  <c r="J10" i="22"/>
  <c r="L10" i="22"/>
  <c r="K10" i="22"/>
  <c r="J16" i="22"/>
  <c r="L16" i="22"/>
  <c r="K16" i="22"/>
  <c r="L11" i="22"/>
  <c r="K11" i="22"/>
  <c r="J11" i="22"/>
  <c r="L17" i="22"/>
  <c r="K17" i="22"/>
  <c r="J17" i="22"/>
  <c r="L25" i="22"/>
  <c r="K25" i="22"/>
  <c r="J25" i="22"/>
  <c r="L28" i="22"/>
  <c r="K28" i="22"/>
  <c r="J28" i="22"/>
  <c r="L31" i="22"/>
  <c r="K31" i="22"/>
  <c r="J31" i="22"/>
  <c r="L34" i="22"/>
  <c r="K34" i="22"/>
  <c r="J34" i="22"/>
  <c r="L38" i="22"/>
  <c r="K38" i="22"/>
  <c r="J38" i="22"/>
  <c r="L41" i="22"/>
  <c r="I49" i="22"/>
  <c r="K41" i="22"/>
  <c r="J41" i="22"/>
  <c r="L44" i="22"/>
  <c r="K44" i="22"/>
  <c r="J44" i="22"/>
  <c r="L47" i="22"/>
  <c r="K47" i="22"/>
  <c r="J47" i="22"/>
  <c r="L51" i="22"/>
  <c r="K51" i="22"/>
  <c r="J51" i="22"/>
  <c r="L54" i="22"/>
  <c r="K54" i="22"/>
  <c r="J54" i="22"/>
  <c r="L57" i="22"/>
  <c r="K57" i="22"/>
  <c r="J57" i="22"/>
  <c r="L60" i="22"/>
  <c r="K60" i="22"/>
  <c r="J60" i="22"/>
  <c r="L67" i="22"/>
  <c r="K67" i="22"/>
  <c r="J67" i="22"/>
  <c r="L70" i="22"/>
  <c r="K70" i="22"/>
  <c r="J70" i="22"/>
  <c r="L73" i="22"/>
  <c r="K73" i="22"/>
  <c r="J73" i="22"/>
  <c r="L76" i="22"/>
  <c r="K76" i="22"/>
  <c r="J76" i="22"/>
  <c r="L80" i="22"/>
  <c r="K80" i="22"/>
  <c r="J80" i="22"/>
  <c r="L83" i="22"/>
  <c r="I91" i="22"/>
  <c r="K83" i="22"/>
  <c r="J83" i="22"/>
  <c r="L86" i="22"/>
  <c r="K86" i="22"/>
  <c r="J86" i="22"/>
  <c r="L89" i="22"/>
  <c r="K89" i="22"/>
  <c r="J89" i="22"/>
  <c r="L93" i="22"/>
  <c r="K93" i="22"/>
  <c r="J93" i="22"/>
  <c r="L96" i="22"/>
  <c r="K96" i="22"/>
  <c r="J96" i="22"/>
  <c r="L99" i="22"/>
  <c r="K99" i="22"/>
  <c r="J99" i="22"/>
  <c r="L102" i="22"/>
  <c r="K102" i="22"/>
  <c r="J102" i="22"/>
  <c r="L109" i="22"/>
  <c r="K109" i="22"/>
  <c r="J109" i="22"/>
  <c r="L112" i="22"/>
  <c r="K112" i="22"/>
  <c r="J112" i="22"/>
  <c r="L115" i="22"/>
  <c r="K115" i="22"/>
  <c r="J115" i="22"/>
  <c r="L118" i="22"/>
  <c r="K118" i="22"/>
  <c r="J118" i="22"/>
  <c r="L122" i="22"/>
  <c r="K122" i="22"/>
  <c r="J122" i="22"/>
  <c r="L125" i="22"/>
  <c r="I133" i="22"/>
  <c r="K125" i="22"/>
  <c r="J125" i="22"/>
  <c r="L128" i="22"/>
  <c r="K128" i="22"/>
  <c r="J128" i="22"/>
  <c r="L131" i="22"/>
  <c r="K131" i="22"/>
  <c r="J131" i="22"/>
  <c r="L135" i="22"/>
  <c r="K135" i="22"/>
  <c r="J135" i="22"/>
  <c r="L138" i="22"/>
  <c r="K138" i="22"/>
  <c r="J138" i="22"/>
  <c r="L141" i="22"/>
  <c r="K141" i="22"/>
  <c r="J141" i="22"/>
  <c r="L144" i="22"/>
  <c r="K144" i="22"/>
  <c r="J144" i="22"/>
  <c r="L151" i="22"/>
  <c r="K151" i="22"/>
  <c r="J151" i="22"/>
  <c r="L154" i="22"/>
  <c r="K154" i="22"/>
  <c r="J154" i="22"/>
  <c r="L157" i="22"/>
  <c r="K157" i="22"/>
  <c r="J157" i="22"/>
  <c r="L160" i="22"/>
  <c r="K160" i="22"/>
  <c r="J160" i="22"/>
  <c r="H64" i="26"/>
  <c r="H61" i="26"/>
  <c r="H58" i="26"/>
  <c r="H55" i="26"/>
  <c r="H63" i="26"/>
  <c r="H60" i="26"/>
  <c r="H57" i="26"/>
  <c r="H54" i="26"/>
  <c r="H87" i="26"/>
  <c r="H65" i="26"/>
  <c r="H62" i="26"/>
  <c r="H59" i="26"/>
  <c r="H56" i="26"/>
  <c r="H53" i="26"/>
  <c r="E227" i="26"/>
  <c r="E161" i="26"/>
  <c r="E95" i="26"/>
  <c r="E205" i="26"/>
  <c r="E139" i="26"/>
  <c r="E51" i="26"/>
  <c r="E183" i="26"/>
  <c r="E29" i="26"/>
  <c r="F21" i="26"/>
  <c r="F20" i="26"/>
  <c r="F19" i="26"/>
  <c r="C7" i="26"/>
  <c r="F8" i="26" s="1"/>
  <c r="E117" i="26"/>
  <c r="E253" i="26"/>
  <c r="E73" i="26"/>
  <c r="F18" i="26"/>
  <c r="F15" i="26"/>
  <c r="F12" i="26"/>
  <c r="F9" i="26"/>
  <c r="F17" i="26"/>
  <c r="F14" i="26"/>
  <c r="F11" i="26"/>
  <c r="F16" i="26"/>
  <c r="F13" i="26"/>
  <c r="F10" i="26"/>
  <c r="H8" i="26"/>
  <c r="H86" i="26"/>
  <c r="H83" i="26"/>
  <c r="H80" i="26"/>
  <c r="H77" i="26"/>
  <c r="H85" i="26"/>
  <c r="H82" i="26"/>
  <c r="H79" i="26"/>
  <c r="H76" i="26"/>
  <c r="H84" i="26"/>
  <c r="H81" i="26"/>
  <c r="H78" i="26"/>
  <c r="H75" i="26"/>
  <c r="R17" i="21"/>
  <c r="Q17" i="21"/>
  <c r="Q16" i="21"/>
  <c r="R16" i="21"/>
  <c r="Q10" i="21"/>
  <c r="R10" i="21"/>
  <c r="R20" i="21"/>
  <c r="Q20" i="21"/>
  <c r="R14" i="21"/>
  <c r="Q14" i="21"/>
  <c r="P22" i="21"/>
  <c r="Q19" i="21"/>
  <c r="R19" i="21"/>
  <c r="Q13" i="21"/>
  <c r="R13" i="21"/>
  <c r="I138" i="21"/>
  <c r="H138" i="21"/>
  <c r="I80" i="21"/>
  <c r="H80" i="21"/>
  <c r="I13" i="21"/>
  <c r="H13" i="21"/>
  <c r="I67" i="21"/>
  <c r="H67" i="21"/>
  <c r="I118" i="21"/>
  <c r="H118" i="21"/>
  <c r="I41" i="21"/>
  <c r="H41" i="21"/>
  <c r="I105" i="21"/>
  <c r="H105" i="21"/>
  <c r="G36" i="21"/>
  <c r="I28" i="21"/>
  <c r="H28" i="21"/>
  <c r="I157" i="21"/>
  <c r="H157" i="21"/>
  <c r="I19" i="21"/>
  <c r="H19" i="21"/>
  <c r="I10" i="21"/>
  <c r="H10" i="21"/>
  <c r="I16" i="21"/>
  <c r="H16" i="21"/>
  <c r="I34" i="21"/>
  <c r="H34" i="21"/>
  <c r="I47" i="21"/>
  <c r="H47" i="21"/>
  <c r="I60" i="21"/>
  <c r="H60" i="21"/>
  <c r="I73" i="21"/>
  <c r="H73" i="21"/>
  <c r="I86" i="21"/>
  <c r="H86" i="21"/>
  <c r="I99" i="21"/>
  <c r="H99" i="21"/>
  <c r="G120" i="21"/>
  <c r="I112" i="21"/>
  <c r="H112" i="21"/>
  <c r="I125" i="21"/>
  <c r="H125" i="21"/>
  <c r="I147" i="21"/>
  <c r="H147" i="21"/>
  <c r="H29" i="21"/>
  <c r="I29" i="21"/>
  <c r="H42" i="21"/>
  <c r="G50" i="21"/>
  <c r="I42" i="21"/>
  <c r="H55" i="21"/>
  <c r="I55" i="21"/>
  <c r="H68" i="21"/>
  <c r="I68" i="21"/>
  <c r="H81" i="21"/>
  <c r="I81" i="21"/>
  <c r="H94" i="21"/>
  <c r="I94" i="21"/>
  <c r="H119" i="21"/>
  <c r="I119" i="21"/>
  <c r="I131" i="21"/>
  <c r="H131" i="21"/>
  <c r="I151" i="21"/>
  <c r="H151" i="21"/>
  <c r="I31" i="21"/>
  <c r="H31" i="21"/>
  <c r="I44" i="21"/>
  <c r="H44" i="21"/>
  <c r="I57" i="21"/>
  <c r="H57" i="21"/>
  <c r="G78" i="21"/>
  <c r="I70" i="21"/>
  <c r="H70" i="21"/>
  <c r="I83" i="21"/>
  <c r="H83" i="21"/>
  <c r="I96" i="21"/>
  <c r="H96" i="21"/>
  <c r="I109" i="21"/>
  <c r="H109" i="21"/>
  <c r="I122" i="21"/>
  <c r="H122" i="21"/>
  <c r="G162" i="21"/>
  <c r="I154" i="21"/>
  <c r="H154" i="21"/>
  <c r="H35" i="21"/>
  <c r="I35" i="21"/>
  <c r="H48" i="21"/>
  <c r="I48" i="21"/>
  <c r="H61" i="21"/>
  <c r="I61" i="21"/>
  <c r="H74" i="21"/>
  <c r="I74" i="21"/>
  <c r="H87" i="21"/>
  <c r="I87" i="21"/>
  <c r="H100" i="21"/>
  <c r="I100" i="21"/>
  <c r="H113" i="21"/>
  <c r="I113" i="21"/>
  <c r="H126" i="21"/>
  <c r="I126" i="21"/>
  <c r="G134" i="21"/>
  <c r="I141" i="21"/>
  <c r="H141" i="21"/>
  <c r="I160" i="21"/>
  <c r="H160" i="21"/>
  <c r="I25" i="21"/>
  <c r="H25" i="21"/>
  <c r="I38" i="21"/>
  <c r="H38" i="21"/>
  <c r="I63" i="21"/>
  <c r="H63" i="21"/>
  <c r="I76" i="21"/>
  <c r="H76" i="21"/>
  <c r="I89" i="21"/>
  <c r="H89" i="21"/>
  <c r="I102" i="21"/>
  <c r="H102" i="21"/>
  <c r="I115" i="21"/>
  <c r="H115" i="21"/>
  <c r="I128" i="21"/>
  <c r="H128" i="21"/>
  <c r="I144" i="21"/>
  <c r="H144" i="21"/>
  <c r="H12" i="21"/>
  <c r="I12" i="21"/>
  <c r="H15" i="21"/>
  <c r="I15" i="21"/>
  <c r="H18" i="21"/>
  <c r="I18" i="21"/>
  <c r="H21" i="21"/>
  <c r="I21" i="21"/>
  <c r="H26" i="21"/>
  <c r="I26" i="21"/>
  <c r="H32" i="21"/>
  <c r="I32" i="21"/>
  <c r="H39" i="21"/>
  <c r="I39" i="21"/>
  <c r="H45" i="21"/>
  <c r="I45" i="21"/>
  <c r="H52" i="21"/>
  <c r="I52" i="21"/>
  <c r="H58" i="21"/>
  <c r="I58" i="21"/>
  <c r="H71" i="21"/>
  <c r="I71" i="21"/>
  <c r="H77" i="21"/>
  <c r="I77" i="21"/>
  <c r="H84" i="21"/>
  <c r="I84" i="21"/>
  <c r="G92" i="21"/>
  <c r="H90" i="21"/>
  <c r="I90" i="21"/>
  <c r="H97" i="21"/>
  <c r="I97" i="21"/>
  <c r="H103" i="21"/>
  <c r="I103" i="21"/>
  <c r="H110" i="21"/>
  <c r="I110" i="21"/>
  <c r="H116" i="21"/>
  <c r="I116" i="21"/>
  <c r="H123" i="21"/>
  <c r="I123" i="21"/>
  <c r="H129" i="21"/>
  <c r="I129" i="21"/>
  <c r="H136" i="21"/>
  <c r="I136" i="21"/>
  <c r="H142" i="21"/>
  <c r="I142" i="21"/>
  <c r="H155" i="21"/>
  <c r="I155" i="21"/>
  <c r="H161" i="21"/>
  <c r="I161" i="21"/>
  <c r="I27" i="21"/>
  <c r="H27" i="21"/>
  <c r="I33" i="21"/>
  <c r="H33" i="21"/>
  <c r="I40" i="21"/>
  <c r="H40" i="21"/>
  <c r="I46" i="21"/>
  <c r="H46" i="21"/>
  <c r="I53" i="21"/>
  <c r="H53" i="21"/>
  <c r="I59" i="21"/>
  <c r="H59" i="21"/>
  <c r="I66" i="21"/>
  <c r="H66" i="21"/>
  <c r="I72" i="21"/>
  <c r="H72" i="21"/>
  <c r="I85" i="21"/>
  <c r="H85" i="21"/>
  <c r="I91" i="21"/>
  <c r="H91" i="21"/>
  <c r="I98" i="21"/>
  <c r="G106" i="21"/>
  <c r="H98" i="21"/>
  <c r="I104" i="21"/>
  <c r="H104" i="21"/>
  <c r="I111" i="21"/>
  <c r="H111" i="21"/>
  <c r="I117" i="21"/>
  <c r="H117" i="21"/>
  <c r="I124" i="21"/>
  <c r="H124" i="21"/>
  <c r="I130" i="21"/>
  <c r="H130" i="21"/>
  <c r="I137" i="21"/>
  <c r="H137" i="21"/>
  <c r="I143" i="21"/>
  <c r="H143" i="21"/>
  <c r="I150" i="21"/>
  <c r="H150" i="21"/>
  <c r="I156" i="21"/>
  <c r="H156" i="21"/>
  <c r="H132" i="21"/>
  <c r="I132" i="21"/>
  <c r="H139" i="21"/>
  <c r="I139" i="21"/>
  <c r="H145" i="21"/>
  <c r="I145" i="21"/>
  <c r="H152" i="21"/>
  <c r="I152" i="21"/>
  <c r="H158" i="21"/>
  <c r="I158" i="21"/>
  <c r="I11" i="21"/>
  <c r="H11" i="21"/>
  <c r="I14" i="21"/>
  <c r="H14" i="21"/>
  <c r="G22" i="21"/>
  <c r="I17" i="21"/>
  <c r="H17" i="21"/>
  <c r="I20" i="21"/>
  <c r="H20" i="21"/>
  <c r="I24" i="21"/>
  <c r="H24" i="21"/>
  <c r="I30" i="21"/>
  <c r="H30" i="21"/>
  <c r="I43" i="21"/>
  <c r="H43" i="21"/>
  <c r="I49" i="21"/>
  <c r="H49" i="21"/>
  <c r="G64" i="21"/>
  <c r="I56" i="21"/>
  <c r="H56" i="21"/>
  <c r="I62" i="21"/>
  <c r="H62" i="21"/>
  <c r="I69" i="21"/>
  <c r="H69" i="21"/>
  <c r="I75" i="21"/>
  <c r="H75" i="21"/>
  <c r="I82" i="21"/>
  <c r="H82" i="21"/>
  <c r="I88" i="21"/>
  <c r="H88" i="21"/>
  <c r="I95" i="21"/>
  <c r="H95" i="21"/>
  <c r="I101" i="21"/>
  <c r="H101" i="21"/>
  <c r="I108" i="21"/>
  <c r="H108" i="21"/>
  <c r="I114" i="21"/>
  <c r="H114" i="21"/>
  <c r="I127" i="21"/>
  <c r="H127" i="21"/>
  <c r="I133" i="21"/>
  <c r="H133" i="21"/>
  <c r="G148" i="21"/>
  <c r="I140" i="21"/>
  <c r="H140" i="21"/>
  <c r="I146" i="21"/>
  <c r="H146" i="21"/>
  <c r="I153" i="21"/>
  <c r="H153" i="21"/>
  <c r="I159" i="21"/>
  <c r="H159" i="21"/>
  <c r="Q160" i="19"/>
  <c r="P160" i="19"/>
  <c r="Q142" i="19"/>
  <c r="P142" i="19"/>
  <c r="Y127" i="19"/>
  <c r="X127" i="19"/>
  <c r="X84" i="19"/>
  <c r="Y84" i="19"/>
  <c r="X81" i="19"/>
  <c r="Y81" i="19"/>
  <c r="X74" i="19"/>
  <c r="Y74" i="19"/>
  <c r="X71" i="19"/>
  <c r="Y71" i="19"/>
  <c r="X68" i="19"/>
  <c r="Y68" i="19"/>
  <c r="X61" i="19"/>
  <c r="Y61" i="19"/>
  <c r="X58" i="19"/>
  <c r="Y58" i="19"/>
  <c r="X55" i="19"/>
  <c r="W63" i="19"/>
  <c r="Y55" i="19"/>
  <c r="X52" i="19"/>
  <c r="Y52" i="19"/>
  <c r="W51" i="19"/>
  <c r="X48" i="19"/>
  <c r="Y48" i="19"/>
  <c r="X45" i="19"/>
  <c r="Y45" i="19"/>
  <c r="X42" i="19"/>
  <c r="Y42" i="19"/>
  <c r="X39" i="19"/>
  <c r="Y39" i="19"/>
  <c r="Q157" i="19"/>
  <c r="P157" i="19"/>
  <c r="Y124" i="19"/>
  <c r="X124" i="19"/>
  <c r="Y114" i="19"/>
  <c r="X114" i="19"/>
  <c r="X17" i="19"/>
  <c r="Y17" i="19"/>
  <c r="X16" i="19"/>
  <c r="Y16" i="19"/>
  <c r="X15" i="19"/>
  <c r="Y15" i="19"/>
  <c r="X14" i="19"/>
  <c r="Y14" i="19"/>
  <c r="X13" i="19"/>
  <c r="W21" i="19"/>
  <c r="Y13" i="19"/>
  <c r="X12" i="19"/>
  <c r="Y12" i="19"/>
  <c r="X11" i="19"/>
  <c r="Y11" i="19"/>
  <c r="X10" i="19"/>
  <c r="W9" i="19"/>
  <c r="Y10" i="19"/>
  <c r="X85" i="19"/>
  <c r="Y85" i="19"/>
  <c r="X86" i="19"/>
  <c r="Y86" i="19"/>
  <c r="X87" i="19"/>
  <c r="Y87" i="19"/>
  <c r="X88" i="19"/>
  <c r="Y88" i="19"/>
  <c r="X89" i="19"/>
  <c r="Y89" i="19"/>
  <c r="X90" i="19"/>
  <c r="Y90" i="19"/>
  <c r="X94" i="19"/>
  <c r="W93" i="19"/>
  <c r="Y94" i="19"/>
  <c r="X95" i="19"/>
  <c r="Y95" i="19"/>
  <c r="X96" i="19"/>
  <c r="Y96" i="19"/>
  <c r="X97" i="19"/>
  <c r="W105" i="19"/>
  <c r="Y97" i="19"/>
  <c r="X98" i="19"/>
  <c r="Y98" i="19"/>
  <c r="X99" i="19"/>
  <c r="Y99" i="19"/>
  <c r="X100" i="19"/>
  <c r="Y100" i="19"/>
  <c r="X101" i="19"/>
  <c r="Y101" i="19"/>
  <c r="X102" i="19"/>
  <c r="Y102" i="19"/>
  <c r="X103" i="19"/>
  <c r="Y103" i="19"/>
  <c r="X104" i="19"/>
  <c r="Y104" i="19"/>
  <c r="X108" i="19"/>
  <c r="W107" i="19"/>
  <c r="Y108" i="19"/>
  <c r="X109" i="19"/>
  <c r="Y109" i="19"/>
  <c r="X112" i="19"/>
  <c r="Y112" i="19"/>
  <c r="X115" i="19"/>
  <c r="Y115" i="19"/>
  <c r="X118" i="19"/>
  <c r="Y118" i="19"/>
  <c r="X122" i="19"/>
  <c r="Y122" i="19"/>
  <c r="W121" i="19"/>
  <c r="X125" i="19"/>
  <c r="W133" i="19"/>
  <c r="Y125" i="19"/>
  <c r="X131" i="19"/>
  <c r="Y131" i="19"/>
  <c r="Y130" i="19"/>
  <c r="X130" i="19"/>
  <c r="Y140" i="19"/>
  <c r="X140" i="19"/>
  <c r="Y137" i="19"/>
  <c r="X137" i="19"/>
  <c r="Y110" i="19"/>
  <c r="X110" i="19"/>
  <c r="Y113" i="19"/>
  <c r="X113" i="19"/>
  <c r="Y116" i="19"/>
  <c r="X116" i="19"/>
  <c r="Y123" i="19"/>
  <c r="X123" i="19"/>
  <c r="Y126" i="19"/>
  <c r="X126" i="19"/>
  <c r="X129" i="19"/>
  <c r="Y129" i="19"/>
  <c r="X132" i="19"/>
  <c r="Y132" i="19"/>
  <c r="X136" i="19"/>
  <c r="Y136" i="19"/>
  <c r="W135" i="19"/>
  <c r="W147" i="19"/>
  <c r="X139" i="19"/>
  <c r="Y139" i="19"/>
  <c r="Y141" i="19"/>
  <c r="X141" i="19"/>
  <c r="Y142" i="19"/>
  <c r="X142" i="19"/>
  <c r="Y143" i="19"/>
  <c r="X143" i="19"/>
  <c r="Y144" i="19"/>
  <c r="X144" i="19"/>
  <c r="Y145" i="19"/>
  <c r="X145" i="19"/>
  <c r="Y146" i="19"/>
  <c r="X146" i="19"/>
  <c r="W149" i="19"/>
  <c r="Y150" i="19"/>
  <c r="X150" i="19"/>
  <c r="Y151" i="19"/>
  <c r="X151" i="19"/>
  <c r="Y152" i="19"/>
  <c r="X152" i="19"/>
  <c r="W161" i="19"/>
  <c r="Y153" i="19"/>
  <c r="X153" i="19"/>
  <c r="Y154" i="19"/>
  <c r="X154" i="19"/>
  <c r="Y155" i="19"/>
  <c r="X155" i="19"/>
  <c r="Y156" i="19"/>
  <c r="X156" i="19"/>
  <c r="Y157" i="19"/>
  <c r="X157" i="19"/>
  <c r="Y158" i="19"/>
  <c r="X158" i="19"/>
  <c r="Y159" i="19"/>
  <c r="X159" i="19"/>
  <c r="Y160" i="19"/>
  <c r="X160" i="19"/>
  <c r="Q151" i="19"/>
  <c r="P151" i="19"/>
  <c r="W119" i="19"/>
  <c r="Y111" i="19"/>
  <c r="X111" i="19"/>
  <c r="Q17" i="19"/>
  <c r="P17" i="19"/>
  <c r="Q16" i="19"/>
  <c r="P16" i="19"/>
  <c r="Q15" i="19"/>
  <c r="P15" i="19"/>
  <c r="Q14" i="19"/>
  <c r="P14" i="19"/>
  <c r="Q13" i="19"/>
  <c r="O21" i="19"/>
  <c r="P13" i="19"/>
  <c r="Q12" i="19"/>
  <c r="P12" i="19"/>
  <c r="Q11" i="19"/>
  <c r="P11" i="19"/>
  <c r="Q10" i="19"/>
  <c r="O9" i="19"/>
  <c r="P10" i="19"/>
  <c r="P110" i="19"/>
  <c r="Q110" i="19"/>
  <c r="P113" i="19"/>
  <c r="R113" i="19"/>
  <c r="Q113" i="19"/>
  <c r="P116" i="19"/>
  <c r="Q116" i="19"/>
  <c r="P123" i="19"/>
  <c r="R123" i="19"/>
  <c r="Q123" i="19"/>
  <c r="P127" i="19"/>
  <c r="Q127" i="19"/>
  <c r="Q143" i="19"/>
  <c r="P143" i="19"/>
  <c r="Q146" i="19"/>
  <c r="P146" i="19"/>
  <c r="Q150" i="19"/>
  <c r="P150" i="19"/>
  <c r="O149" i="19"/>
  <c r="Q153" i="19"/>
  <c r="P153" i="19"/>
  <c r="O161" i="19"/>
  <c r="Q156" i="19"/>
  <c r="P156" i="19"/>
  <c r="Q159" i="19"/>
  <c r="P159" i="19"/>
  <c r="R159" i="19"/>
  <c r="P109" i="19"/>
  <c r="Q109" i="19"/>
  <c r="P112" i="19"/>
  <c r="Q112" i="19"/>
  <c r="P115" i="19"/>
  <c r="Q115" i="19"/>
  <c r="P118" i="19"/>
  <c r="Q118" i="19"/>
  <c r="P122" i="19"/>
  <c r="O121" i="19"/>
  <c r="Q122" i="19"/>
  <c r="P125" i="19"/>
  <c r="O133" i="19"/>
  <c r="Q125" i="19"/>
  <c r="P111" i="19"/>
  <c r="Q111" i="19"/>
  <c r="O119" i="19"/>
  <c r="R111" i="19"/>
  <c r="P114" i="19"/>
  <c r="Q114" i="19"/>
  <c r="P117" i="19"/>
  <c r="Q117" i="19"/>
  <c r="R117" i="19"/>
  <c r="P124" i="19"/>
  <c r="Q124" i="19"/>
  <c r="Q38" i="19"/>
  <c r="O37" i="19"/>
  <c r="P38" i="19"/>
  <c r="P39" i="19"/>
  <c r="Q39" i="19"/>
  <c r="P40" i="19"/>
  <c r="Q40" i="19"/>
  <c r="O49" i="19"/>
  <c r="P41" i="19"/>
  <c r="Q41" i="19"/>
  <c r="R42" i="19"/>
  <c r="P42" i="19"/>
  <c r="Q42" i="19"/>
  <c r="P43" i="19"/>
  <c r="Q43" i="19"/>
  <c r="R44" i="19"/>
  <c r="P44" i="19"/>
  <c r="Q44" i="19"/>
  <c r="P45" i="19"/>
  <c r="Q45" i="19"/>
  <c r="R46" i="19"/>
  <c r="P46" i="19"/>
  <c r="Q46" i="19"/>
  <c r="P47" i="19"/>
  <c r="Q47" i="19"/>
  <c r="R48" i="19"/>
  <c r="P48" i="19"/>
  <c r="Q48" i="19"/>
  <c r="O51" i="19"/>
  <c r="P52" i="19"/>
  <c r="Q52" i="19"/>
  <c r="P53" i="19"/>
  <c r="Q53" i="19"/>
  <c r="P54" i="19"/>
  <c r="Q54" i="19"/>
  <c r="O63" i="19"/>
  <c r="P55" i="19"/>
  <c r="Q55" i="19"/>
  <c r="P56" i="19"/>
  <c r="Q56" i="19"/>
  <c r="P57" i="19"/>
  <c r="Q57" i="19"/>
  <c r="P58" i="19"/>
  <c r="Q58" i="19"/>
  <c r="P59" i="19"/>
  <c r="Q59" i="19"/>
  <c r="P60" i="19"/>
  <c r="Q60" i="19"/>
  <c r="P61" i="19"/>
  <c r="Q61" i="19"/>
  <c r="P62" i="19"/>
  <c r="Q62" i="19"/>
  <c r="O65" i="19"/>
  <c r="P66" i="19"/>
  <c r="Q66" i="19"/>
  <c r="R67" i="19"/>
  <c r="P67" i="19"/>
  <c r="Q67" i="19"/>
  <c r="P68" i="19"/>
  <c r="Q68" i="19"/>
  <c r="O77" i="19"/>
  <c r="P69" i="19"/>
  <c r="Q69" i="19"/>
  <c r="P70" i="19"/>
  <c r="Q70" i="19"/>
  <c r="P71" i="19"/>
  <c r="Q71" i="19"/>
  <c r="P72" i="19"/>
  <c r="Q72" i="19"/>
  <c r="P73" i="19"/>
  <c r="Q73" i="19"/>
  <c r="P74" i="19"/>
  <c r="Q74" i="19"/>
  <c r="P75" i="19"/>
  <c r="Q75" i="19"/>
  <c r="P76" i="19"/>
  <c r="Q76" i="19"/>
  <c r="O79" i="19"/>
  <c r="P80" i="19"/>
  <c r="Q80" i="19"/>
  <c r="P81" i="19"/>
  <c r="Q81" i="19"/>
  <c r="P82" i="19"/>
  <c r="Q82" i="19"/>
  <c r="O91" i="19"/>
  <c r="R83" i="19"/>
  <c r="P83" i="19"/>
  <c r="Q83" i="19"/>
  <c r="P84" i="19"/>
  <c r="Q84" i="19"/>
  <c r="R85" i="19"/>
  <c r="Q85" i="19"/>
  <c r="P85" i="19"/>
  <c r="Q86" i="19"/>
  <c r="P86" i="19"/>
  <c r="R87" i="19"/>
  <c r="Q87" i="19"/>
  <c r="P87" i="19"/>
  <c r="Q88" i="19"/>
  <c r="P88" i="19"/>
  <c r="R89" i="19"/>
  <c r="Q89" i="19"/>
  <c r="P89" i="19"/>
  <c r="Q90" i="19"/>
  <c r="P90" i="19"/>
  <c r="O93" i="19"/>
  <c r="Q94" i="19"/>
  <c r="P94" i="19"/>
  <c r="Q95" i="19"/>
  <c r="P95" i="19"/>
  <c r="Q96" i="19"/>
  <c r="P96" i="19"/>
  <c r="O105" i="19"/>
  <c r="Q97" i="19"/>
  <c r="P97" i="19"/>
  <c r="Q98" i="19"/>
  <c r="P98" i="19"/>
  <c r="Q99" i="19"/>
  <c r="P99" i="19"/>
  <c r="Q100" i="19"/>
  <c r="P100" i="19"/>
  <c r="Q101" i="19"/>
  <c r="P101" i="19"/>
  <c r="Q102" i="19"/>
  <c r="P102" i="19"/>
  <c r="Q103" i="19"/>
  <c r="P103" i="19"/>
  <c r="Q104" i="19"/>
  <c r="P104" i="19"/>
  <c r="O107" i="19"/>
  <c r="R108" i="19"/>
  <c r="Q108" i="19"/>
  <c r="P108" i="19"/>
  <c r="P126" i="19"/>
  <c r="Q126" i="19"/>
  <c r="Q141" i="19"/>
  <c r="P141" i="19"/>
  <c r="Q145" i="19"/>
  <c r="P145" i="19"/>
  <c r="Q152" i="19"/>
  <c r="P152" i="19"/>
  <c r="Q155" i="19"/>
  <c r="P155" i="19"/>
  <c r="Q158" i="19"/>
  <c r="P158" i="19"/>
  <c r="P130" i="19"/>
  <c r="Q130" i="19"/>
  <c r="P137" i="19"/>
  <c r="Q137" i="19"/>
  <c r="P140" i="19"/>
  <c r="Q140" i="19"/>
  <c r="P129" i="19"/>
  <c r="Q129" i="19"/>
  <c r="P132" i="19"/>
  <c r="Q132" i="19"/>
  <c r="P136" i="19"/>
  <c r="O135" i="19"/>
  <c r="Q136" i="19"/>
  <c r="P139" i="19"/>
  <c r="Q139" i="19"/>
  <c r="O147" i="19"/>
  <c r="P128" i="19"/>
  <c r="Q128" i="19"/>
  <c r="P131" i="19"/>
  <c r="R131" i="19"/>
  <c r="Q131" i="19"/>
  <c r="P138" i="19"/>
  <c r="Q138" i="19"/>
  <c r="X82" i="19"/>
  <c r="Y82" i="19"/>
  <c r="X75" i="19"/>
  <c r="Y75" i="19"/>
  <c r="X72" i="19"/>
  <c r="Y72" i="19"/>
  <c r="X69" i="19"/>
  <c r="W77" i="19"/>
  <c r="Y69" i="19"/>
  <c r="X66" i="19"/>
  <c r="W65" i="19"/>
  <c r="Y66" i="19"/>
  <c r="X62" i="19"/>
  <c r="Y62" i="19"/>
  <c r="X59" i="19"/>
  <c r="Y59" i="19"/>
  <c r="X56" i="19"/>
  <c r="Y56" i="19"/>
  <c r="X53" i="19"/>
  <c r="Y53" i="19"/>
  <c r="X46" i="19"/>
  <c r="Y46" i="19"/>
  <c r="X43" i="19"/>
  <c r="Y43" i="19"/>
  <c r="X40" i="19"/>
  <c r="Y40" i="19"/>
  <c r="P33" i="19"/>
  <c r="Q33" i="19"/>
  <c r="P32" i="19"/>
  <c r="Q32" i="19"/>
  <c r="P31" i="19"/>
  <c r="Q31" i="19"/>
  <c r="P30" i="19"/>
  <c r="Q30" i="19"/>
  <c r="P29" i="19"/>
  <c r="Q29" i="19"/>
  <c r="P28" i="19"/>
  <c r="Q28" i="19"/>
  <c r="P27" i="19"/>
  <c r="O35" i="19"/>
  <c r="Q27" i="19"/>
  <c r="P26" i="19"/>
  <c r="Q26" i="19"/>
  <c r="P25" i="19"/>
  <c r="Q25" i="19"/>
  <c r="P24" i="19"/>
  <c r="O23" i="19"/>
  <c r="Q24" i="19"/>
  <c r="P20" i="19"/>
  <c r="Q20" i="19"/>
  <c r="R19" i="19"/>
  <c r="P19" i="19"/>
  <c r="Q19" i="19"/>
  <c r="P18" i="19"/>
  <c r="Q18" i="19"/>
  <c r="H112" i="19"/>
  <c r="J112" i="19"/>
  <c r="I112" i="19"/>
  <c r="I101" i="19"/>
  <c r="H101" i="19"/>
  <c r="J101" i="19"/>
  <c r="I86" i="19"/>
  <c r="H86" i="19"/>
  <c r="J86" i="19"/>
  <c r="I89" i="19"/>
  <c r="H89" i="19"/>
  <c r="J89" i="19"/>
  <c r="I96" i="19"/>
  <c r="H96" i="19"/>
  <c r="J96" i="19"/>
  <c r="I99" i="19"/>
  <c r="H99" i="19"/>
  <c r="J99" i="19"/>
  <c r="I102" i="19"/>
  <c r="H102" i="19"/>
  <c r="J102" i="19"/>
  <c r="H109" i="19"/>
  <c r="J109" i="19"/>
  <c r="I109" i="19"/>
  <c r="H118" i="19"/>
  <c r="J118" i="19"/>
  <c r="I118" i="19"/>
  <c r="I40" i="19"/>
  <c r="H40" i="19"/>
  <c r="J40" i="19"/>
  <c r="I43" i="19"/>
  <c r="H43" i="19"/>
  <c r="J43" i="19"/>
  <c r="I46" i="19"/>
  <c r="H46" i="19"/>
  <c r="J46" i="19"/>
  <c r="I53" i="19"/>
  <c r="H53" i="19"/>
  <c r="J53" i="19"/>
  <c r="I56" i="19"/>
  <c r="H56" i="19"/>
  <c r="J56" i="19"/>
  <c r="I59" i="19"/>
  <c r="H59" i="19"/>
  <c r="J59" i="19"/>
  <c r="I62" i="19"/>
  <c r="H62" i="19"/>
  <c r="J62" i="19"/>
  <c r="I66" i="19"/>
  <c r="H66" i="19"/>
  <c r="J66" i="19"/>
  <c r="G65" i="19"/>
  <c r="I69" i="19"/>
  <c r="H69" i="19"/>
  <c r="J69" i="19"/>
  <c r="G77" i="19"/>
  <c r="I72" i="19"/>
  <c r="H72" i="19"/>
  <c r="J72" i="19"/>
  <c r="I75" i="19"/>
  <c r="H75" i="19"/>
  <c r="J75" i="19"/>
  <c r="I82" i="19"/>
  <c r="H82" i="19"/>
  <c r="J82" i="19"/>
  <c r="I85" i="19"/>
  <c r="H85" i="19"/>
  <c r="J85" i="19"/>
  <c r="I41" i="19"/>
  <c r="H41" i="19"/>
  <c r="J41" i="19"/>
  <c r="G49" i="19"/>
  <c r="I44" i="19"/>
  <c r="H44" i="19"/>
  <c r="J44" i="19"/>
  <c r="I47" i="19"/>
  <c r="H47" i="19"/>
  <c r="J47" i="19"/>
  <c r="I54" i="19"/>
  <c r="H54" i="19"/>
  <c r="J54" i="19"/>
  <c r="I57" i="19"/>
  <c r="H57" i="19"/>
  <c r="J57" i="19"/>
  <c r="I60" i="19"/>
  <c r="H60" i="19"/>
  <c r="J60" i="19"/>
  <c r="I67" i="19"/>
  <c r="H67" i="19"/>
  <c r="J67" i="19"/>
  <c r="I70" i="19"/>
  <c r="H70" i="19"/>
  <c r="J70" i="19"/>
  <c r="I73" i="19"/>
  <c r="H73" i="19"/>
  <c r="J73" i="19"/>
  <c r="I76" i="19"/>
  <c r="H76" i="19"/>
  <c r="J76" i="19"/>
  <c r="I80" i="19"/>
  <c r="H80" i="19"/>
  <c r="J80" i="19"/>
  <c r="G79" i="19"/>
  <c r="I83" i="19"/>
  <c r="H83" i="19"/>
  <c r="J83" i="19"/>
  <c r="G91" i="19"/>
  <c r="F161" i="19"/>
  <c r="F149" i="19"/>
  <c r="F147" i="19"/>
  <c r="F135" i="19"/>
  <c r="F119" i="19"/>
  <c r="F133" i="19"/>
  <c r="F121" i="19"/>
  <c r="F107" i="19"/>
  <c r="F105" i="19"/>
  <c r="F93" i="19"/>
  <c r="F91" i="19"/>
  <c r="F79" i="19"/>
  <c r="F77" i="19"/>
  <c r="F65" i="19"/>
  <c r="F63" i="19"/>
  <c r="F51" i="19"/>
  <c r="F49" i="19"/>
  <c r="F21" i="19"/>
  <c r="F9" i="19"/>
  <c r="F37" i="19"/>
  <c r="F35" i="19"/>
  <c r="F23" i="19"/>
  <c r="E7" i="19"/>
  <c r="J19" i="19"/>
  <c r="I19" i="19"/>
  <c r="H19" i="19"/>
  <c r="J20" i="19"/>
  <c r="I20" i="19"/>
  <c r="H20" i="19"/>
  <c r="G23" i="19"/>
  <c r="J24" i="19"/>
  <c r="I24" i="19"/>
  <c r="H24" i="19"/>
  <c r="J25" i="19"/>
  <c r="I25" i="19"/>
  <c r="H25" i="19"/>
  <c r="J26" i="19"/>
  <c r="I26" i="19"/>
  <c r="H26" i="19"/>
  <c r="G35" i="19"/>
  <c r="J27" i="19"/>
  <c r="I27" i="19"/>
  <c r="H27" i="19"/>
  <c r="J28" i="19"/>
  <c r="I28" i="19"/>
  <c r="H28" i="19"/>
  <c r="J29" i="19"/>
  <c r="I29" i="19"/>
  <c r="H29" i="19"/>
  <c r="J30" i="19"/>
  <c r="I30" i="19"/>
  <c r="H30" i="19"/>
  <c r="J31" i="19"/>
  <c r="I31" i="19"/>
  <c r="H31" i="19"/>
  <c r="J32" i="19"/>
  <c r="I32" i="19"/>
  <c r="H32" i="19"/>
  <c r="J33" i="19"/>
  <c r="I33" i="19"/>
  <c r="H33" i="19"/>
  <c r="J34" i="19"/>
  <c r="I34" i="19"/>
  <c r="H34" i="19"/>
  <c r="G37" i="19"/>
  <c r="J38" i="19"/>
  <c r="I38" i="19"/>
  <c r="H38" i="19"/>
  <c r="I87" i="19"/>
  <c r="H87" i="19"/>
  <c r="J87" i="19"/>
  <c r="I90" i="19"/>
  <c r="H90" i="19"/>
  <c r="J90" i="19"/>
  <c r="I94" i="19"/>
  <c r="H94" i="19"/>
  <c r="J94" i="19"/>
  <c r="G93" i="19"/>
  <c r="I97" i="19"/>
  <c r="H97" i="19"/>
  <c r="J97" i="19"/>
  <c r="G105" i="19"/>
  <c r="I100" i="19"/>
  <c r="H100" i="19"/>
  <c r="J100" i="19"/>
  <c r="I103" i="19"/>
  <c r="H103" i="19"/>
  <c r="J103" i="19"/>
  <c r="H115" i="19"/>
  <c r="J115" i="19"/>
  <c r="I115" i="19"/>
  <c r="H125" i="19"/>
  <c r="J125" i="19"/>
  <c r="G133" i="19"/>
  <c r="I125" i="19"/>
  <c r="H128" i="19"/>
  <c r="J128" i="19"/>
  <c r="I128" i="19"/>
  <c r="H138" i="19"/>
  <c r="J138" i="19"/>
  <c r="I138" i="19"/>
  <c r="H143" i="19"/>
  <c r="J143" i="19"/>
  <c r="I143" i="19"/>
  <c r="H110" i="19"/>
  <c r="J110" i="19"/>
  <c r="I110" i="19"/>
  <c r="H113" i="19"/>
  <c r="J113" i="19"/>
  <c r="I113" i="19"/>
  <c r="H116" i="19"/>
  <c r="J116" i="19"/>
  <c r="I116" i="19"/>
  <c r="H123" i="19"/>
  <c r="J123" i="19"/>
  <c r="I123" i="19"/>
  <c r="H126" i="19"/>
  <c r="J126" i="19"/>
  <c r="I126" i="19"/>
  <c r="H136" i="19"/>
  <c r="J136" i="19"/>
  <c r="I136" i="19"/>
  <c r="G135" i="19"/>
  <c r="H142" i="19"/>
  <c r="J142" i="19"/>
  <c r="I142" i="19"/>
  <c r="H131" i="19"/>
  <c r="J131" i="19"/>
  <c r="I131" i="19"/>
  <c r="H141" i="19"/>
  <c r="J141" i="19"/>
  <c r="I141" i="19"/>
  <c r="H111" i="19"/>
  <c r="J111" i="19"/>
  <c r="G119" i="19"/>
  <c r="I111" i="19"/>
  <c r="H114" i="19"/>
  <c r="J114" i="19"/>
  <c r="I114" i="19"/>
  <c r="H117" i="19"/>
  <c r="J117" i="19"/>
  <c r="I117" i="19"/>
  <c r="H124" i="19"/>
  <c r="J124" i="19"/>
  <c r="I124" i="19"/>
  <c r="H129" i="19"/>
  <c r="J129" i="19"/>
  <c r="I129" i="19"/>
  <c r="H139" i="19"/>
  <c r="J139" i="19"/>
  <c r="G147" i="19"/>
  <c r="I139" i="19"/>
  <c r="H127" i="19"/>
  <c r="J127" i="19"/>
  <c r="I127" i="19"/>
  <c r="H130" i="19"/>
  <c r="J130" i="19"/>
  <c r="I130" i="19"/>
  <c r="H137" i="19"/>
  <c r="J137" i="19"/>
  <c r="I137" i="19"/>
  <c r="H140" i="19"/>
  <c r="J140" i="19"/>
  <c r="I140" i="19"/>
  <c r="H144" i="19"/>
  <c r="J144" i="19"/>
  <c r="I144" i="19"/>
  <c r="H145" i="19"/>
  <c r="J145" i="19"/>
  <c r="I145" i="19"/>
  <c r="H146" i="19"/>
  <c r="J146" i="19"/>
  <c r="I146" i="19"/>
  <c r="H150" i="19"/>
  <c r="J150" i="19"/>
  <c r="G149" i="19"/>
  <c r="I150" i="19"/>
  <c r="H151" i="19"/>
  <c r="J151" i="19"/>
  <c r="I151" i="19"/>
  <c r="H152" i="19"/>
  <c r="J152" i="19"/>
  <c r="I152" i="19"/>
  <c r="H153" i="19"/>
  <c r="J153" i="19"/>
  <c r="G161" i="19"/>
  <c r="I153" i="19"/>
  <c r="H154" i="19"/>
  <c r="J154" i="19"/>
  <c r="I154" i="19"/>
  <c r="H155" i="19"/>
  <c r="J155" i="19"/>
  <c r="I155" i="19"/>
  <c r="H156" i="19"/>
  <c r="J156" i="19"/>
  <c r="I156" i="19"/>
  <c r="H157" i="19"/>
  <c r="J157" i="19"/>
  <c r="I157" i="19"/>
  <c r="H158" i="19"/>
  <c r="J158" i="19"/>
  <c r="I158" i="19"/>
  <c r="H159" i="19"/>
  <c r="J159" i="19"/>
  <c r="I159" i="19"/>
  <c r="H160" i="19"/>
  <c r="J160" i="19"/>
  <c r="I160" i="19"/>
  <c r="R141" i="18"/>
  <c r="Q141" i="18"/>
  <c r="R122" i="18"/>
  <c r="Q122" i="18"/>
  <c r="R102" i="18"/>
  <c r="Q102" i="18"/>
  <c r="R83" i="18"/>
  <c r="Q83" i="18"/>
  <c r="R44" i="18"/>
  <c r="Q44" i="18"/>
  <c r="R25" i="18"/>
  <c r="Q25" i="18"/>
  <c r="R18" i="18"/>
  <c r="Q18" i="18"/>
  <c r="R13" i="18"/>
  <c r="Q13" i="18"/>
  <c r="Q27" i="18"/>
  <c r="R27" i="18"/>
  <c r="Q33" i="18"/>
  <c r="R33" i="18"/>
  <c r="P48" i="18"/>
  <c r="Q40" i="18"/>
  <c r="R40" i="18"/>
  <c r="Q46" i="18"/>
  <c r="R46" i="18"/>
  <c r="Q53" i="18"/>
  <c r="R53" i="18"/>
  <c r="Q59" i="18"/>
  <c r="R59" i="18"/>
  <c r="Q66" i="18"/>
  <c r="R66" i="18"/>
  <c r="Q72" i="18"/>
  <c r="R72" i="18"/>
  <c r="Q79" i="18"/>
  <c r="P78" i="18"/>
  <c r="R79" i="18"/>
  <c r="Q85" i="18"/>
  <c r="R85" i="18"/>
  <c r="Q98" i="18"/>
  <c r="R98" i="18"/>
  <c r="Q111" i="18"/>
  <c r="R111" i="18"/>
  <c r="Q117" i="18"/>
  <c r="R117" i="18"/>
  <c r="P132" i="18"/>
  <c r="Q124" i="18"/>
  <c r="R124" i="18"/>
  <c r="Q130" i="18"/>
  <c r="R130" i="18"/>
  <c r="Q137" i="18"/>
  <c r="R137" i="18"/>
  <c r="Q143" i="18"/>
  <c r="R143" i="18"/>
  <c r="Q150" i="18"/>
  <c r="R150" i="18"/>
  <c r="Q156" i="18"/>
  <c r="R156" i="18"/>
  <c r="Q26" i="18"/>
  <c r="P34" i="18"/>
  <c r="R26" i="18"/>
  <c r="R32" i="18"/>
  <c r="Q32" i="18"/>
  <c r="R39" i="18"/>
  <c r="Q39" i="18"/>
  <c r="R45" i="18"/>
  <c r="Q45" i="18"/>
  <c r="R52" i="18"/>
  <c r="Q52" i="18"/>
  <c r="R58" i="18"/>
  <c r="Q58" i="18"/>
  <c r="R65" i="18"/>
  <c r="P64" i="18"/>
  <c r="Q65" i="18"/>
  <c r="R71" i="18"/>
  <c r="Q71" i="18"/>
  <c r="R84" i="18"/>
  <c r="Q84" i="18"/>
  <c r="R97" i="18"/>
  <c r="Q97" i="18"/>
  <c r="R103" i="18"/>
  <c r="Q103" i="18"/>
  <c r="R110" i="18"/>
  <c r="Q110" i="18"/>
  <c r="P118" i="18"/>
  <c r="R116" i="18"/>
  <c r="Q116" i="18"/>
  <c r="R123" i="18"/>
  <c r="Q123" i="18"/>
  <c r="R129" i="18"/>
  <c r="Q129" i="18"/>
  <c r="R136" i="18"/>
  <c r="Q136" i="18"/>
  <c r="R142" i="18"/>
  <c r="Q142" i="18"/>
  <c r="R149" i="18"/>
  <c r="Q149" i="18"/>
  <c r="P148" i="18"/>
  <c r="R155" i="18"/>
  <c r="Q155" i="18"/>
  <c r="Q30" i="18"/>
  <c r="R30" i="18"/>
  <c r="Q37" i="18"/>
  <c r="P36" i="18"/>
  <c r="R37" i="18"/>
  <c r="Q43" i="18"/>
  <c r="R43" i="18"/>
  <c r="Q56" i="18"/>
  <c r="R56" i="18"/>
  <c r="Q69" i="18"/>
  <c r="R69" i="18"/>
  <c r="Q75" i="18"/>
  <c r="R75" i="18"/>
  <c r="Q82" i="18"/>
  <c r="P90" i="18"/>
  <c r="R82" i="18"/>
  <c r="Q88" i="18"/>
  <c r="R88" i="18"/>
  <c r="Q95" i="18"/>
  <c r="R95" i="18"/>
  <c r="Q101" i="18"/>
  <c r="R101" i="18"/>
  <c r="Q108" i="18"/>
  <c r="R108" i="18"/>
  <c r="Q114" i="18"/>
  <c r="R114" i="18"/>
  <c r="Q121" i="18"/>
  <c r="P120" i="18"/>
  <c r="R121" i="18"/>
  <c r="Q127" i="18"/>
  <c r="R127" i="18"/>
  <c r="Q140" i="18"/>
  <c r="R140" i="18"/>
  <c r="Q153" i="18"/>
  <c r="R153" i="18"/>
  <c r="Q159" i="18"/>
  <c r="R159" i="18"/>
  <c r="R29" i="18"/>
  <c r="Q29" i="18"/>
  <c r="R42" i="18"/>
  <c r="Q42" i="18"/>
  <c r="R55" i="18"/>
  <c r="Q55" i="18"/>
  <c r="R61" i="18"/>
  <c r="Q61" i="18"/>
  <c r="R68" i="18"/>
  <c r="P76" i="18"/>
  <c r="Q68" i="18"/>
  <c r="R74" i="18"/>
  <c r="Q74" i="18"/>
  <c r="R81" i="18"/>
  <c r="Q81" i="18"/>
  <c r="R87" i="18"/>
  <c r="Q87" i="18"/>
  <c r="R94" i="18"/>
  <c r="Q94" i="18"/>
  <c r="R100" i="18"/>
  <c r="Q100" i="18"/>
  <c r="R107" i="18"/>
  <c r="P106" i="18"/>
  <c r="Q107" i="18"/>
  <c r="R113" i="18"/>
  <c r="Q113" i="18"/>
  <c r="R126" i="18"/>
  <c r="Q126" i="18"/>
  <c r="R139" i="18"/>
  <c r="Q139" i="18"/>
  <c r="R145" i="18"/>
  <c r="Q145" i="18"/>
  <c r="R152" i="18"/>
  <c r="P160" i="18"/>
  <c r="Q152" i="18"/>
  <c r="R158" i="18"/>
  <c r="Q158" i="18"/>
  <c r="U19" i="17"/>
  <c r="W19" i="17"/>
  <c r="V19" i="17"/>
  <c r="U18" i="17"/>
  <c r="W18" i="17"/>
  <c r="V18" i="17"/>
  <c r="I71" i="19"/>
  <c r="H71" i="19"/>
  <c r="J71" i="19"/>
  <c r="I61" i="19"/>
  <c r="H61" i="19"/>
  <c r="J61" i="19"/>
  <c r="I52" i="19"/>
  <c r="H52" i="19"/>
  <c r="J52" i="19"/>
  <c r="G51" i="19"/>
  <c r="I42" i="19"/>
  <c r="H42" i="19"/>
  <c r="J42" i="19"/>
  <c r="I18" i="19"/>
  <c r="H18" i="19"/>
  <c r="I15" i="19"/>
  <c r="H15" i="19"/>
  <c r="J15" i="19"/>
  <c r="I12" i="19"/>
  <c r="H12" i="19"/>
  <c r="J12" i="19"/>
  <c r="R125" i="18"/>
  <c r="Q125" i="18"/>
  <c r="R86" i="18"/>
  <c r="Q86" i="18"/>
  <c r="R67" i="18"/>
  <c r="Q67" i="18"/>
  <c r="R47" i="18"/>
  <c r="Q47" i="18"/>
  <c r="R28" i="18"/>
  <c r="Q28" i="18"/>
  <c r="Q19" i="18"/>
  <c r="R19" i="18"/>
  <c r="Q14" i="18"/>
  <c r="R14" i="18"/>
  <c r="I68" i="19"/>
  <c r="H68" i="19"/>
  <c r="J68" i="19"/>
  <c r="I58" i="19"/>
  <c r="H58" i="19"/>
  <c r="J58" i="19"/>
  <c r="I48" i="19"/>
  <c r="H48" i="19"/>
  <c r="J48" i="19"/>
  <c r="I39" i="19"/>
  <c r="H39" i="19"/>
  <c r="J39" i="19"/>
  <c r="I17" i="19"/>
  <c r="H17" i="19"/>
  <c r="J17" i="19"/>
  <c r="I14" i="19"/>
  <c r="H14" i="19"/>
  <c r="J14" i="19"/>
  <c r="I11" i="19"/>
  <c r="H11" i="19"/>
  <c r="J11" i="19"/>
  <c r="R151" i="18"/>
  <c r="Q151" i="18"/>
  <c r="R131" i="18"/>
  <c r="Q131" i="18"/>
  <c r="R112" i="18"/>
  <c r="Q112" i="18"/>
  <c r="R93" i="18"/>
  <c r="Q93" i="18"/>
  <c r="P92" i="18"/>
  <c r="H132" i="19"/>
  <c r="J132" i="19"/>
  <c r="I132" i="19"/>
  <c r="H122" i="19"/>
  <c r="J122" i="19"/>
  <c r="G121" i="19"/>
  <c r="I122" i="19"/>
  <c r="I108" i="19"/>
  <c r="H108" i="19"/>
  <c r="J108" i="19"/>
  <c r="G107" i="19"/>
  <c r="I98" i="19"/>
  <c r="H98" i="19"/>
  <c r="J98" i="19"/>
  <c r="I88" i="19"/>
  <c r="H88" i="19"/>
  <c r="J88" i="19"/>
  <c r="L161" i="19"/>
  <c r="L149" i="19"/>
  <c r="L147" i="19"/>
  <c r="L135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133" i="19"/>
  <c r="L121" i="19"/>
  <c r="L21" i="19"/>
  <c r="L9" i="19"/>
  <c r="L35" i="19"/>
  <c r="L23" i="19"/>
  <c r="K7" i="19"/>
  <c r="J107" i="18"/>
  <c r="I107" i="18"/>
  <c r="H106" i="18"/>
  <c r="Y84" i="18"/>
  <c r="X84" i="18"/>
  <c r="X45" i="18"/>
  <c r="Y16" i="18"/>
  <c r="X16" i="18"/>
  <c r="K160" i="17"/>
  <c r="J160" i="17"/>
  <c r="I160" i="17"/>
  <c r="K158" i="17"/>
  <c r="J158" i="17"/>
  <c r="I158" i="17"/>
  <c r="K156" i="17"/>
  <c r="J156" i="17"/>
  <c r="I156" i="17"/>
  <c r="K154" i="17"/>
  <c r="J154" i="17"/>
  <c r="I154" i="17"/>
  <c r="K152" i="17"/>
  <c r="J152" i="17"/>
  <c r="I152" i="17"/>
  <c r="K150" i="17"/>
  <c r="H149" i="17"/>
  <c r="J150" i="17"/>
  <c r="I150" i="17"/>
  <c r="K145" i="17"/>
  <c r="J145" i="17"/>
  <c r="I145" i="17"/>
  <c r="K143" i="17"/>
  <c r="J143" i="17"/>
  <c r="I143" i="17"/>
  <c r="K141" i="17"/>
  <c r="J141" i="17"/>
  <c r="I141" i="17"/>
  <c r="K139" i="17"/>
  <c r="J139" i="17"/>
  <c r="H147" i="17"/>
  <c r="I139" i="17"/>
  <c r="K137" i="17"/>
  <c r="J137" i="17"/>
  <c r="I137" i="17"/>
  <c r="K132" i="17"/>
  <c r="J132" i="17"/>
  <c r="I132" i="17"/>
  <c r="K130" i="17"/>
  <c r="J130" i="17"/>
  <c r="I130" i="17"/>
  <c r="K128" i="17"/>
  <c r="J128" i="17"/>
  <c r="I128" i="17"/>
  <c r="K126" i="17"/>
  <c r="J126" i="17"/>
  <c r="I126" i="17"/>
  <c r="K124" i="17"/>
  <c r="J124" i="17"/>
  <c r="I124" i="17"/>
  <c r="K122" i="17"/>
  <c r="H121" i="17"/>
  <c r="J122" i="17"/>
  <c r="I122" i="17"/>
  <c r="K117" i="17"/>
  <c r="J117" i="17"/>
  <c r="I117" i="17"/>
  <c r="K115" i="17"/>
  <c r="J115" i="17"/>
  <c r="I115" i="17"/>
  <c r="K113" i="17"/>
  <c r="J113" i="17"/>
  <c r="I113" i="17"/>
  <c r="K111" i="17"/>
  <c r="J111" i="17"/>
  <c r="H119" i="17"/>
  <c r="I111" i="17"/>
  <c r="K109" i="17"/>
  <c r="J109" i="17"/>
  <c r="I109" i="17"/>
  <c r="K104" i="17"/>
  <c r="J104" i="17"/>
  <c r="I104" i="17"/>
  <c r="K102" i="17"/>
  <c r="J102" i="17"/>
  <c r="I102" i="17"/>
  <c r="K100" i="17"/>
  <c r="J100" i="17"/>
  <c r="I100" i="17"/>
  <c r="K98" i="17"/>
  <c r="J98" i="17"/>
  <c r="I98" i="17"/>
  <c r="K96" i="17"/>
  <c r="J96" i="17"/>
  <c r="I96" i="17"/>
  <c r="K94" i="17"/>
  <c r="H93" i="17"/>
  <c r="J94" i="17"/>
  <c r="I94" i="17"/>
  <c r="K89" i="17"/>
  <c r="J89" i="17"/>
  <c r="I89" i="17"/>
  <c r="K87" i="17"/>
  <c r="J87" i="17"/>
  <c r="I87" i="17"/>
  <c r="K85" i="17"/>
  <c r="J85" i="17"/>
  <c r="I85" i="17"/>
  <c r="K83" i="17"/>
  <c r="J83" i="17"/>
  <c r="H91" i="17"/>
  <c r="I83" i="17"/>
  <c r="K81" i="17"/>
  <c r="J81" i="17"/>
  <c r="I81" i="17"/>
  <c r="K76" i="17"/>
  <c r="J76" i="17"/>
  <c r="I76" i="17"/>
  <c r="K74" i="17"/>
  <c r="J74" i="17"/>
  <c r="I74" i="17"/>
  <c r="K72" i="17"/>
  <c r="J72" i="17"/>
  <c r="I72" i="17"/>
  <c r="K70" i="17"/>
  <c r="J70" i="17"/>
  <c r="I70" i="17"/>
  <c r="K68" i="17"/>
  <c r="J68" i="17"/>
  <c r="I68" i="17"/>
  <c r="K66" i="17"/>
  <c r="H65" i="17"/>
  <c r="J66" i="17"/>
  <c r="I66" i="17"/>
  <c r="K61" i="17"/>
  <c r="J61" i="17"/>
  <c r="I61" i="17"/>
  <c r="K59" i="17"/>
  <c r="J59" i="17"/>
  <c r="I59" i="17"/>
  <c r="K57" i="17"/>
  <c r="J57" i="17"/>
  <c r="I57" i="17"/>
  <c r="K55" i="17"/>
  <c r="J55" i="17"/>
  <c r="H63" i="17"/>
  <c r="I55" i="17"/>
  <c r="K53" i="17"/>
  <c r="J53" i="17"/>
  <c r="I53" i="17"/>
  <c r="K48" i="17"/>
  <c r="J48" i="17"/>
  <c r="I48" i="17"/>
  <c r="K46" i="17"/>
  <c r="J46" i="17"/>
  <c r="I46" i="17"/>
  <c r="K44" i="17"/>
  <c r="J44" i="17"/>
  <c r="I44" i="17"/>
  <c r="K42" i="17"/>
  <c r="J42" i="17"/>
  <c r="I42" i="17"/>
  <c r="K40" i="17"/>
  <c r="J40" i="17"/>
  <c r="I40" i="17"/>
  <c r="K38" i="17"/>
  <c r="H37" i="17"/>
  <c r="J38" i="17"/>
  <c r="I38" i="17"/>
  <c r="K33" i="17"/>
  <c r="J33" i="17"/>
  <c r="I33" i="17"/>
  <c r="K31" i="17"/>
  <c r="J31" i="17"/>
  <c r="I31" i="17"/>
  <c r="K29" i="17"/>
  <c r="J29" i="17"/>
  <c r="I29" i="17"/>
  <c r="K27" i="17"/>
  <c r="J27" i="17"/>
  <c r="H35" i="17"/>
  <c r="I27" i="17"/>
  <c r="K25" i="17"/>
  <c r="J25" i="17"/>
  <c r="I25" i="17"/>
  <c r="K20" i="17"/>
  <c r="J20" i="17"/>
  <c r="I20" i="17"/>
  <c r="K19" i="17"/>
  <c r="J19" i="17"/>
  <c r="I19" i="17"/>
  <c r="W16" i="17"/>
  <c r="V16" i="17"/>
  <c r="U16" i="17"/>
  <c r="W15" i="17"/>
  <c r="V15" i="17"/>
  <c r="U15" i="17"/>
  <c r="W14" i="17"/>
  <c r="V14" i="17"/>
  <c r="U14" i="17"/>
  <c r="T21" i="17"/>
  <c r="V13" i="17"/>
  <c r="U13" i="17"/>
  <c r="V12" i="17"/>
  <c r="U12" i="17"/>
  <c r="V11" i="17"/>
  <c r="U11" i="17"/>
  <c r="T9" i="17"/>
  <c r="W10" i="17"/>
  <c r="V10" i="17"/>
  <c r="U10" i="17"/>
  <c r="K158" i="16"/>
  <c r="J158" i="16"/>
  <c r="I158" i="16"/>
  <c r="K156" i="16"/>
  <c r="J156" i="16"/>
  <c r="I156" i="16"/>
  <c r="K154" i="16"/>
  <c r="J154" i="16"/>
  <c r="I154" i="16"/>
  <c r="K152" i="16"/>
  <c r="J152" i="16"/>
  <c r="I152" i="16"/>
  <c r="K150" i="16"/>
  <c r="J150" i="16"/>
  <c r="I150" i="16"/>
  <c r="H149" i="16"/>
  <c r="K145" i="16"/>
  <c r="J145" i="16"/>
  <c r="I145" i="16"/>
  <c r="K143" i="16"/>
  <c r="J143" i="16"/>
  <c r="I143" i="16"/>
  <c r="K141" i="16"/>
  <c r="J141" i="16"/>
  <c r="I141" i="16"/>
  <c r="H147" i="16"/>
  <c r="J139" i="16"/>
  <c r="I139" i="16"/>
  <c r="J137" i="16"/>
  <c r="I137" i="16"/>
  <c r="J132" i="16"/>
  <c r="I132" i="16"/>
  <c r="J130" i="16"/>
  <c r="I130" i="16"/>
  <c r="J128" i="16"/>
  <c r="I128" i="16"/>
  <c r="J126" i="16"/>
  <c r="I126" i="16"/>
  <c r="J124" i="16"/>
  <c r="I124" i="16"/>
  <c r="J122" i="16"/>
  <c r="I122" i="16"/>
  <c r="H121" i="16"/>
  <c r="K117" i="16"/>
  <c r="J117" i="16"/>
  <c r="I117" i="16"/>
  <c r="K115" i="16"/>
  <c r="J115" i="16"/>
  <c r="I115" i="16"/>
  <c r="K113" i="16"/>
  <c r="J113" i="16"/>
  <c r="I113" i="16"/>
  <c r="H119" i="16"/>
  <c r="K111" i="16"/>
  <c r="J111" i="16"/>
  <c r="I111" i="16"/>
  <c r="K109" i="16"/>
  <c r="J109" i="16"/>
  <c r="I109" i="16"/>
  <c r="K104" i="16"/>
  <c r="J104" i="16"/>
  <c r="I104" i="16"/>
  <c r="K102" i="16"/>
  <c r="J102" i="16"/>
  <c r="I102" i="16"/>
  <c r="K100" i="16"/>
  <c r="J100" i="16"/>
  <c r="I100" i="16"/>
  <c r="K98" i="16"/>
  <c r="J98" i="16"/>
  <c r="I98" i="16"/>
  <c r="K96" i="16"/>
  <c r="J96" i="16"/>
  <c r="I96" i="16"/>
  <c r="K94" i="16"/>
  <c r="J94" i="16"/>
  <c r="H93" i="16"/>
  <c r="I94" i="16"/>
  <c r="J89" i="16"/>
  <c r="I89" i="16"/>
  <c r="J87" i="16"/>
  <c r="I87" i="16"/>
  <c r="J85" i="16"/>
  <c r="I85" i="16"/>
  <c r="H91" i="16"/>
  <c r="K83" i="16"/>
  <c r="J83" i="16"/>
  <c r="I83" i="16"/>
  <c r="K81" i="16"/>
  <c r="J81" i="16"/>
  <c r="I81" i="16"/>
  <c r="K76" i="16"/>
  <c r="J76" i="16"/>
  <c r="I76" i="16"/>
  <c r="K74" i="16"/>
  <c r="J74" i="16"/>
  <c r="I74" i="16"/>
  <c r="K72" i="16"/>
  <c r="J72" i="16"/>
  <c r="I72" i="16"/>
  <c r="K70" i="16"/>
  <c r="J70" i="16"/>
  <c r="I70" i="16"/>
  <c r="K68" i="16"/>
  <c r="J68" i="16"/>
  <c r="I68" i="16"/>
  <c r="K66" i="16"/>
  <c r="J66" i="16"/>
  <c r="I66" i="16"/>
  <c r="H65" i="16"/>
  <c r="K61" i="16"/>
  <c r="J61" i="16"/>
  <c r="I61" i="16"/>
  <c r="K59" i="16"/>
  <c r="J59" i="16"/>
  <c r="I59" i="16"/>
  <c r="K57" i="16"/>
  <c r="J57" i="16"/>
  <c r="I57" i="16"/>
  <c r="H63" i="16"/>
  <c r="J55" i="16"/>
  <c r="I55" i="16"/>
  <c r="J53" i="16"/>
  <c r="I53" i="16"/>
  <c r="I18" i="16"/>
  <c r="K17" i="16"/>
  <c r="J17" i="16"/>
  <c r="I17" i="16"/>
  <c r="K16" i="16"/>
  <c r="J16" i="16"/>
  <c r="I16" i="16"/>
  <c r="K15" i="16"/>
  <c r="J15" i="16"/>
  <c r="I15" i="16"/>
  <c r="K14" i="16"/>
  <c r="J14" i="16"/>
  <c r="I14" i="16"/>
  <c r="H21" i="16"/>
  <c r="J13" i="16"/>
  <c r="I13" i="16"/>
  <c r="J12" i="16"/>
  <c r="I12" i="16"/>
  <c r="J11" i="16"/>
  <c r="I11" i="16"/>
  <c r="H9" i="16"/>
  <c r="K139" i="16" s="1"/>
  <c r="K10" i="16"/>
  <c r="J10" i="16"/>
  <c r="I10" i="16"/>
  <c r="M153" i="15"/>
  <c r="H161" i="15"/>
  <c r="L153" i="15"/>
  <c r="K153" i="15"/>
  <c r="J153" i="15"/>
  <c r="I153" i="15"/>
  <c r="M146" i="15"/>
  <c r="L146" i="15"/>
  <c r="K146" i="15"/>
  <c r="J146" i="15"/>
  <c r="I146" i="15"/>
  <c r="M140" i="15"/>
  <c r="L140" i="15"/>
  <c r="K140" i="15"/>
  <c r="J140" i="15"/>
  <c r="I140" i="15"/>
  <c r="M127" i="15"/>
  <c r="L127" i="15"/>
  <c r="K127" i="15"/>
  <c r="J127" i="15"/>
  <c r="I127" i="15"/>
  <c r="M121" i="15"/>
  <c r="L121" i="15"/>
  <c r="K121" i="15"/>
  <c r="J121" i="15"/>
  <c r="I121" i="15"/>
  <c r="M114" i="15"/>
  <c r="L114" i="15"/>
  <c r="K114" i="15"/>
  <c r="J114" i="15"/>
  <c r="I114" i="15"/>
  <c r="M108" i="15"/>
  <c r="L108" i="15"/>
  <c r="K108" i="15"/>
  <c r="J108" i="15"/>
  <c r="I108" i="15"/>
  <c r="M101" i="15"/>
  <c r="L101" i="15"/>
  <c r="K101" i="15"/>
  <c r="J101" i="15"/>
  <c r="I101" i="15"/>
  <c r="M95" i="15"/>
  <c r="L95" i="15"/>
  <c r="K95" i="15"/>
  <c r="J95" i="15"/>
  <c r="I95" i="15"/>
  <c r="M88" i="15"/>
  <c r="L88" i="15"/>
  <c r="K88" i="15"/>
  <c r="J88" i="15"/>
  <c r="I88" i="15"/>
  <c r="M82" i="15"/>
  <c r="L82" i="15"/>
  <c r="K82" i="15"/>
  <c r="J82" i="15"/>
  <c r="I82" i="15"/>
  <c r="M75" i="15"/>
  <c r="L75" i="15"/>
  <c r="K75" i="15"/>
  <c r="J75" i="15"/>
  <c r="I75" i="15"/>
  <c r="M69" i="15"/>
  <c r="H77" i="15"/>
  <c r="L69" i="15"/>
  <c r="K69" i="15"/>
  <c r="J69" i="15"/>
  <c r="I69" i="15"/>
  <c r="M62" i="15"/>
  <c r="L62" i="15"/>
  <c r="K62" i="15"/>
  <c r="J62" i="15"/>
  <c r="I62" i="15"/>
  <c r="M56" i="15"/>
  <c r="L56" i="15"/>
  <c r="K56" i="15"/>
  <c r="J56" i="15"/>
  <c r="I56" i="15"/>
  <c r="M43" i="15"/>
  <c r="L43" i="15"/>
  <c r="K43" i="15"/>
  <c r="J43" i="15"/>
  <c r="I43" i="15"/>
  <c r="M37" i="15"/>
  <c r="L37" i="15"/>
  <c r="K37" i="15"/>
  <c r="J37" i="15"/>
  <c r="I37" i="15"/>
  <c r="M30" i="15"/>
  <c r="L30" i="15"/>
  <c r="K30" i="15"/>
  <c r="J30" i="15"/>
  <c r="I30" i="15"/>
  <c r="M24" i="15"/>
  <c r="L24" i="15"/>
  <c r="K24" i="15"/>
  <c r="J24" i="15"/>
  <c r="I24" i="15"/>
  <c r="M18" i="15"/>
  <c r="L18" i="15"/>
  <c r="K18" i="15"/>
  <c r="I18" i="15"/>
  <c r="M15" i="15"/>
  <c r="L15" i="15"/>
  <c r="K15" i="15"/>
  <c r="J15" i="15"/>
  <c r="I15" i="15"/>
  <c r="M12" i="15"/>
  <c r="L12" i="15"/>
  <c r="K12" i="15"/>
  <c r="J12" i="15"/>
  <c r="I12" i="15"/>
  <c r="M9" i="15"/>
  <c r="L9" i="15"/>
  <c r="K9" i="15"/>
  <c r="J9" i="15"/>
  <c r="I9" i="15"/>
  <c r="T20" i="14"/>
  <c r="S20" i="14"/>
  <c r="T18" i="14"/>
  <c r="S18" i="14"/>
  <c r="Z7" i="19"/>
  <c r="T7" i="19"/>
  <c r="J116" i="18"/>
  <c r="I116" i="18"/>
  <c r="Y113" i="18"/>
  <c r="X113" i="18"/>
  <c r="J74" i="18"/>
  <c r="I74" i="18"/>
  <c r="X52" i="18"/>
  <c r="I48" i="16"/>
  <c r="K48" i="16"/>
  <c r="J48" i="16"/>
  <c r="I46" i="16"/>
  <c r="K46" i="16"/>
  <c r="J46" i="16"/>
  <c r="I44" i="16"/>
  <c r="K44" i="16"/>
  <c r="J44" i="16"/>
  <c r="I42" i="16"/>
  <c r="K42" i="16"/>
  <c r="J42" i="16"/>
  <c r="I40" i="16"/>
  <c r="K40" i="16"/>
  <c r="J40" i="16"/>
  <c r="I38" i="16"/>
  <c r="K38" i="16"/>
  <c r="H37" i="16"/>
  <c r="J38" i="16"/>
  <c r="I33" i="16"/>
  <c r="K33" i="16"/>
  <c r="J33" i="16"/>
  <c r="I31" i="16"/>
  <c r="K31" i="16"/>
  <c r="J31" i="16"/>
  <c r="I29" i="16"/>
  <c r="K29" i="16"/>
  <c r="J29" i="16"/>
  <c r="I27" i="16"/>
  <c r="H35" i="16"/>
  <c r="K27" i="16"/>
  <c r="J27" i="16"/>
  <c r="I25" i="16"/>
  <c r="K25" i="16"/>
  <c r="J25" i="16"/>
  <c r="I20" i="16"/>
  <c r="K20" i="16"/>
  <c r="J20" i="16"/>
  <c r="I19" i="16"/>
  <c r="K19" i="16"/>
  <c r="J19" i="16"/>
  <c r="I160" i="15"/>
  <c r="M160" i="15"/>
  <c r="L160" i="15"/>
  <c r="K160" i="15"/>
  <c r="J160" i="15"/>
  <c r="I154" i="15"/>
  <c r="M154" i="15"/>
  <c r="L154" i="15"/>
  <c r="K154" i="15"/>
  <c r="J154" i="15"/>
  <c r="I141" i="15"/>
  <c r="M141" i="15"/>
  <c r="L141" i="15"/>
  <c r="K141" i="15"/>
  <c r="J141" i="15"/>
  <c r="I135" i="15"/>
  <c r="M135" i="15"/>
  <c r="L135" i="15"/>
  <c r="K135" i="15"/>
  <c r="J135" i="15"/>
  <c r="I128" i="15"/>
  <c r="M128" i="15"/>
  <c r="L128" i="15"/>
  <c r="K128" i="15"/>
  <c r="J128" i="15"/>
  <c r="I122" i="15"/>
  <c r="M122" i="15"/>
  <c r="L122" i="15"/>
  <c r="K122" i="15"/>
  <c r="J122" i="15"/>
  <c r="I115" i="15"/>
  <c r="M115" i="15"/>
  <c r="L115" i="15"/>
  <c r="K115" i="15"/>
  <c r="J115" i="15"/>
  <c r="I109" i="15"/>
  <c r="M109" i="15"/>
  <c r="L109" i="15"/>
  <c r="K109" i="15"/>
  <c r="J109" i="15"/>
  <c r="I102" i="15"/>
  <c r="M102" i="15"/>
  <c r="L102" i="15"/>
  <c r="K102" i="15"/>
  <c r="J102" i="15"/>
  <c r="I96" i="15"/>
  <c r="M96" i="15"/>
  <c r="L96" i="15"/>
  <c r="K96" i="15"/>
  <c r="J96" i="15"/>
  <c r="I89" i="15"/>
  <c r="M89" i="15"/>
  <c r="L89" i="15"/>
  <c r="K89" i="15"/>
  <c r="J89" i="15"/>
  <c r="J126" i="18"/>
  <c r="I126" i="18"/>
  <c r="Y123" i="18"/>
  <c r="X123" i="18"/>
  <c r="X94" i="18"/>
  <c r="Y55" i="18"/>
  <c r="X55" i="18"/>
  <c r="Y18" i="18"/>
  <c r="X18" i="18"/>
  <c r="X110" i="18"/>
  <c r="W118" i="18"/>
  <c r="X129" i="18"/>
  <c r="Y149" i="18"/>
  <c r="X149" i="18"/>
  <c r="W148" i="18"/>
  <c r="Y11" i="18"/>
  <c r="X11" i="18"/>
  <c r="Y17" i="18"/>
  <c r="X17" i="18"/>
  <c r="X23" i="18"/>
  <c r="W22" i="18"/>
  <c r="W34" i="18"/>
  <c r="X26" i="18"/>
  <c r="X29" i="18"/>
  <c r="W76" i="18"/>
  <c r="X68" i="18"/>
  <c r="Y87" i="18"/>
  <c r="X87" i="18"/>
  <c r="Y107" i="18"/>
  <c r="X107" i="18"/>
  <c r="W106" i="18"/>
  <c r="Y126" i="18"/>
  <c r="X126" i="18"/>
  <c r="X145" i="18"/>
  <c r="X9" i="18"/>
  <c r="W8" i="18"/>
  <c r="Y45" i="18" s="1"/>
  <c r="Y9" i="18"/>
  <c r="X15" i="18"/>
  <c r="Y15" i="18"/>
  <c r="Y42" i="18"/>
  <c r="X42" i="18"/>
  <c r="Y61" i="18"/>
  <c r="X61" i="18"/>
  <c r="Y81" i="18"/>
  <c r="X81" i="18"/>
  <c r="Y100" i="18"/>
  <c r="X100" i="18"/>
  <c r="Y139" i="18"/>
  <c r="X139" i="18"/>
  <c r="Y158" i="18"/>
  <c r="X158" i="18"/>
  <c r="Y14" i="18"/>
  <c r="X14" i="18"/>
  <c r="Y19" i="18"/>
  <c r="X19" i="18"/>
  <c r="Y39" i="18"/>
  <c r="X39" i="18"/>
  <c r="Y58" i="18"/>
  <c r="X58" i="18"/>
  <c r="Y97" i="18"/>
  <c r="X97" i="18"/>
  <c r="Y116" i="18"/>
  <c r="X116" i="18"/>
  <c r="Y136" i="18"/>
  <c r="X136" i="18"/>
  <c r="Y155" i="18"/>
  <c r="X155" i="18"/>
  <c r="X28" i="18"/>
  <c r="Y28" i="18"/>
  <c r="X41" i="18"/>
  <c r="Y41" i="18"/>
  <c r="X47" i="18"/>
  <c r="Y47" i="18"/>
  <c r="W62" i="18"/>
  <c r="X54" i="18"/>
  <c r="Y54" i="18"/>
  <c r="X60" i="18"/>
  <c r="Y60" i="18"/>
  <c r="X67" i="18"/>
  <c r="Y67" i="18"/>
  <c r="X73" i="18"/>
  <c r="Y73" i="18"/>
  <c r="X80" i="18"/>
  <c r="Y80" i="18"/>
  <c r="X86" i="18"/>
  <c r="Y86" i="18"/>
  <c r="X93" i="18"/>
  <c r="W92" i="18"/>
  <c r="Y93" i="18"/>
  <c r="X99" i="18"/>
  <c r="Y99" i="18"/>
  <c r="X112" i="18"/>
  <c r="Y112" i="18"/>
  <c r="X125" i="18"/>
  <c r="Y125" i="18"/>
  <c r="X131" i="18"/>
  <c r="Y131" i="18"/>
  <c r="W146" i="18"/>
  <c r="X138" i="18"/>
  <c r="Y138" i="18"/>
  <c r="X144" i="18"/>
  <c r="Y144" i="18"/>
  <c r="X151" i="18"/>
  <c r="Y151" i="18"/>
  <c r="X157" i="18"/>
  <c r="Y157" i="18"/>
  <c r="Y27" i="18"/>
  <c r="X27" i="18"/>
  <c r="Y33" i="18"/>
  <c r="X33" i="18"/>
  <c r="Y40" i="18"/>
  <c r="W48" i="18"/>
  <c r="X40" i="18"/>
  <c r="Y46" i="18"/>
  <c r="X46" i="18"/>
  <c r="Y53" i="18"/>
  <c r="X53" i="18"/>
  <c r="Y59" i="18"/>
  <c r="X59" i="18"/>
  <c r="Y66" i="18"/>
  <c r="X66" i="18"/>
  <c r="Y72" i="18"/>
  <c r="X72" i="18"/>
  <c r="Y79" i="18"/>
  <c r="W78" i="18"/>
  <c r="X79" i="18"/>
  <c r="Y85" i="18"/>
  <c r="X85" i="18"/>
  <c r="Y98" i="18"/>
  <c r="X98" i="18"/>
  <c r="Y111" i="18"/>
  <c r="X111" i="18"/>
  <c r="Y117" i="18"/>
  <c r="X117" i="18"/>
  <c r="Y124" i="18"/>
  <c r="X124" i="18"/>
  <c r="W132" i="18"/>
  <c r="Y130" i="18"/>
  <c r="X130" i="18"/>
  <c r="Y137" i="18"/>
  <c r="X137" i="18"/>
  <c r="Y143" i="18"/>
  <c r="X143" i="18"/>
  <c r="Y150" i="18"/>
  <c r="X150" i="18"/>
  <c r="Y156" i="18"/>
  <c r="X156" i="18"/>
  <c r="X31" i="18"/>
  <c r="Y31" i="18"/>
  <c r="X38" i="18"/>
  <c r="Y38" i="18"/>
  <c r="X44" i="18"/>
  <c r="Y44" i="18"/>
  <c r="X51" i="18"/>
  <c r="W50" i="18"/>
  <c r="Y51" i="18"/>
  <c r="X57" i="18"/>
  <c r="Y57" i="18"/>
  <c r="X70" i="18"/>
  <c r="Y70" i="18"/>
  <c r="X83" i="18"/>
  <c r="Y83" i="18"/>
  <c r="X89" i="18"/>
  <c r="Y89" i="18"/>
  <c r="X96" i="18"/>
  <c r="W104" i="18"/>
  <c r="Y96" i="18"/>
  <c r="X102" i="18"/>
  <c r="Y102" i="18"/>
  <c r="X109" i="18"/>
  <c r="Y109" i="18"/>
  <c r="X115" i="18"/>
  <c r="Y115" i="18"/>
  <c r="X122" i="18"/>
  <c r="Y122" i="18"/>
  <c r="X128" i="18"/>
  <c r="Y128" i="18"/>
  <c r="X135" i="18"/>
  <c r="W134" i="18"/>
  <c r="Y135" i="18"/>
  <c r="X141" i="18"/>
  <c r="Y141" i="18"/>
  <c r="X154" i="18"/>
  <c r="Y154" i="18"/>
  <c r="Y30" i="18"/>
  <c r="X30" i="18"/>
  <c r="Y37" i="18"/>
  <c r="X37" i="18"/>
  <c r="W36" i="18"/>
  <c r="Y43" i="18"/>
  <c r="X43" i="18"/>
  <c r="Y56" i="18"/>
  <c r="X56" i="18"/>
  <c r="Y69" i="18"/>
  <c r="X69" i="18"/>
  <c r="Y75" i="18"/>
  <c r="X75" i="18"/>
  <c r="Y82" i="18"/>
  <c r="W90" i="18"/>
  <c r="X82" i="18"/>
  <c r="Y88" i="18"/>
  <c r="X88" i="18"/>
  <c r="Y95" i="18"/>
  <c r="X95" i="18"/>
  <c r="Y101" i="18"/>
  <c r="X101" i="18"/>
  <c r="Y108" i="18"/>
  <c r="X108" i="18"/>
  <c r="Y114" i="18"/>
  <c r="X114" i="18"/>
  <c r="Y121" i="18"/>
  <c r="W120" i="18"/>
  <c r="X121" i="18"/>
  <c r="Y127" i="18"/>
  <c r="X127" i="18"/>
  <c r="Y140" i="18"/>
  <c r="X140" i="18"/>
  <c r="Y153" i="18"/>
  <c r="X153" i="18"/>
  <c r="Y159" i="18"/>
  <c r="X159" i="18"/>
  <c r="I24" i="17"/>
  <c r="H23" i="17"/>
  <c r="K24" i="17"/>
  <c r="J24" i="17"/>
  <c r="I26" i="17"/>
  <c r="K26" i="17"/>
  <c r="J26" i="17"/>
  <c r="I28" i="17"/>
  <c r="K28" i="17"/>
  <c r="J28" i="17"/>
  <c r="I30" i="17"/>
  <c r="K30" i="17"/>
  <c r="J30" i="17"/>
  <c r="I32" i="17"/>
  <c r="K32" i="17"/>
  <c r="J32" i="17"/>
  <c r="I34" i="17"/>
  <c r="K34" i="17"/>
  <c r="J34" i="17"/>
  <c r="I39" i="17"/>
  <c r="K39" i="17"/>
  <c r="J39" i="17"/>
  <c r="H49" i="17"/>
  <c r="I41" i="17"/>
  <c r="K41" i="17"/>
  <c r="J41" i="17"/>
  <c r="I43" i="17"/>
  <c r="K43" i="17"/>
  <c r="J43" i="17"/>
  <c r="I45" i="17"/>
  <c r="K45" i="17"/>
  <c r="J45" i="17"/>
  <c r="I47" i="17"/>
  <c r="K47" i="17"/>
  <c r="J47" i="17"/>
  <c r="I52" i="17"/>
  <c r="H51" i="17"/>
  <c r="K52" i="17"/>
  <c r="J52" i="17"/>
  <c r="I54" i="17"/>
  <c r="K54" i="17"/>
  <c r="J54" i="17"/>
  <c r="I56" i="17"/>
  <c r="K56" i="17"/>
  <c r="J56" i="17"/>
  <c r="I58" i="17"/>
  <c r="K58" i="17"/>
  <c r="J58" i="17"/>
  <c r="I60" i="17"/>
  <c r="K60" i="17"/>
  <c r="J60" i="17"/>
  <c r="I62" i="17"/>
  <c r="K62" i="17"/>
  <c r="J62" i="17"/>
  <c r="I67" i="17"/>
  <c r="K67" i="17"/>
  <c r="J67" i="17"/>
  <c r="H77" i="17"/>
  <c r="I69" i="17"/>
  <c r="K69" i="17"/>
  <c r="J69" i="17"/>
  <c r="I71" i="17"/>
  <c r="K71" i="17"/>
  <c r="J71" i="17"/>
  <c r="I73" i="17"/>
  <c r="K73" i="17"/>
  <c r="J73" i="17"/>
  <c r="I75" i="17"/>
  <c r="K75" i="17"/>
  <c r="J75" i="17"/>
  <c r="I80" i="17"/>
  <c r="H79" i="17"/>
  <c r="K80" i="17"/>
  <c r="J80" i="17"/>
  <c r="I82" i="17"/>
  <c r="K82" i="17"/>
  <c r="J82" i="17"/>
  <c r="I84" i="17"/>
  <c r="K84" i="17"/>
  <c r="J84" i="17"/>
  <c r="I86" i="17"/>
  <c r="K86" i="17"/>
  <c r="J86" i="17"/>
  <c r="I88" i="17"/>
  <c r="K88" i="17"/>
  <c r="J88" i="17"/>
  <c r="I90" i="17"/>
  <c r="K90" i="17"/>
  <c r="J90" i="17"/>
  <c r="I95" i="17"/>
  <c r="K95" i="17"/>
  <c r="J95" i="17"/>
  <c r="H105" i="17"/>
  <c r="I97" i="17"/>
  <c r="K97" i="17"/>
  <c r="J97" i="17"/>
  <c r="I99" i="17"/>
  <c r="K99" i="17"/>
  <c r="J99" i="17"/>
  <c r="I101" i="17"/>
  <c r="K101" i="17"/>
  <c r="J101" i="17"/>
  <c r="I103" i="17"/>
  <c r="K103" i="17"/>
  <c r="J103" i="17"/>
  <c r="I108" i="17"/>
  <c r="H107" i="17"/>
  <c r="K108" i="17"/>
  <c r="J108" i="17"/>
  <c r="I110" i="17"/>
  <c r="K110" i="17"/>
  <c r="J110" i="17"/>
  <c r="I112" i="17"/>
  <c r="K112" i="17"/>
  <c r="J112" i="17"/>
  <c r="I114" i="17"/>
  <c r="K114" i="17"/>
  <c r="J114" i="17"/>
  <c r="I116" i="17"/>
  <c r="K116" i="17"/>
  <c r="J116" i="17"/>
  <c r="I118" i="17"/>
  <c r="K118" i="17"/>
  <c r="J118" i="17"/>
  <c r="I123" i="17"/>
  <c r="K123" i="17"/>
  <c r="J123" i="17"/>
  <c r="H133" i="17"/>
  <c r="I125" i="17"/>
  <c r="K125" i="17"/>
  <c r="J125" i="17"/>
  <c r="I127" i="17"/>
  <c r="K127" i="17"/>
  <c r="J127" i="17"/>
  <c r="I129" i="17"/>
  <c r="K129" i="17"/>
  <c r="J129" i="17"/>
  <c r="I131" i="17"/>
  <c r="K131" i="17"/>
  <c r="J131" i="17"/>
  <c r="I136" i="17"/>
  <c r="H135" i="17"/>
  <c r="K136" i="17"/>
  <c r="J136" i="17"/>
  <c r="I138" i="17"/>
  <c r="K138" i="17"/>
  <c r="J138" i="17"/>
  <c r="I140" i="17"/>
  <c r="K140" i="17"/>
  <c r="J140" i="17"/>
  <c r="I142" i="17"/>
  <c r="K142" i="17"/>
  <c r="J142" i="17"/>
  <c r="I144" i="17"/>
  <c r="K144" i="17"/>
  <c r="J144" i="17"/>
  <c r="I146" i="17"/>
  <c r="K146" i="17"/>
  <c r="J146" i="17"/>
  <c r="I151" i="17"/>
  <c r="K151" i="17"/>
  <c r="J151" i="17"/>
  <c r="H161" i="17"/>
  <c r="I153" i="17"/>
  <c r="K153" i="17"/>
  <c r="J153" i="17"/>
  <c r="I155" i="17"/>
  <c r="K155" i="17"/>
  <c r="J155" i="17"/>
  <c r="I157" i="17"/>
  <c r="K157" i="17"/>
  <c r="J157" i="17"/>
  <c r="I159" i="17"/>
  <c r="K159" i="17"/>
  <c r="J159" i="17"/>
  <c r="J136" i="18"/>
  <c r="I136" i="18"/>
  <c r="J87" i="18"/>
  <c r="I87" i="18"/>
  <c r="Y65" i="18"/>
  <c r="X65" i="18"/>
  <c r="W64" i="18"/>
  <c r="Y10" i="18"/>
  <c r="X10" i="18"/>
  <c r="J113" i="18"/>
  <c r="I113" i="18"/>
  <c r="J152" i="18"/>
  <c r="I152" i="18"/>
  <c r="H160" i="18"/>
  <c r="J14" i="18"/>
  <c r="I14" i="18"/>
  <c r="J19" i="18"/>
  <c r="I19" i="18"/>
  <c r="J32" i="18"/>
  <c r="I32" i="18"/>
  <c r="J52" i="18"/>
  <c r="I52" i="18"/>
  <c r="J71" i="18"/>
  <c r="I71" i="18"/>
  <c r="H118" i="18"/>
  <c r="J110" i="18"/>
  <c r="I110" i="18"/>
  <c r="J129" i="18"/>
  <c r="I129" i="18"/>
  <c r="J149" i="18"/>
  <c r="I149" i="18"/>
  <c r="H148" i="18"/>
  <c r="I12" i="18"/>
  <c r="H20" i="18"/>
  <c r="J12" i="18"/>
  <c r="I24" i="18"/>
  <c r="J24" i="18"/>
  <c r="J45" i="18"/>
  <c r="I45" i="18"/>
  <c r="J65" i="18"/>
  <c r="I65" i="18"/>
  <c r="H64" i="18"/>
  <c r="J84" i="18"/>
  <c r="I84" i="18"/>
  <c r="J103" i="18"/>
  <c r="I103" i="18"/>
  <c r="J123" i="18"/>
  <c r="I123" i="18"/>
  <c r="J142" i="18"/>
  <c r="I142" i="18"/>
  <c r="J11" i="18"/>
  <c r="I11" i="18"/>
  <c r="J17" i="18"/>
  <c r="I17" i="18"/>
  <c r="J23" i="18"/>
  <c r="I23" i="18"/>
  <c r="H22" i="18"/>
  <c r="J42" i="18"/>
  <c r="I42" i="18"/>
  <c r="J61" i="18"/>
  <c r="I61" i="18"/>
  <c r="J81" i="18"/>
  <c r="I81" i="18"/>
  <c r="J100" i="18"/>
  <c r="I100" i="18"/>
  <c r="J139" i="18"/>
  <c r="I139" i="18"/>
  <c r="J158" i="18"/>
  <c r="I158" i="18"/>
  <c r="I31" i="18"/>
  <c r="J31" i="18"/>
  <c r="I38" i="18"/>
  <c r="J38" i="18"/>
  <c r="I44" i="18"/>
  <c r="J44" i="18"/>
  <c r="I51" i="18"/>
  <c r="H50" i="18"/>
  <c r="J51" i="18"/>
  <c r="I57" i="18"/>
  <c r="J57" i="18"/>
  <c r="I70" i="18"/>
  <c r="J70" i="18"/>
  <c r="I83" i="18"/>
  <c r="J83" i="18"/>
  <c r="I89" i="18"/>
  <c r="J89" i="18"/>
  <c r="H104" i="18"/>
  <c r="I96" i="18"/>
  <c r="J96" i="18"/>
  <c r="I102" i="18"/>
  <c r="J102" i="18"/>
  <c r="I109" i="18"/>
  <c r="J109" i="18"/>
  <c r="I115" i="18"/>
  <c r="J115" i="18"/>
  <c r="I122" i="18"/>
  <c r="J122" i="18"/>
  <c r="I128" i="18"/>
  <c r="J128" i="18"/>
  <c r="I135" i="18"/>
  <c r="H134" i="18"/>
  <c r="J135" i="18"/>
  <c r="I141" i="18"/>
  <c r="J141" i="18"/>
  <c r="I154" i="18"/>
  <c r="J154" i="18"/>
  <c r="J30" i="18"/>
  <c r="I30" i="18"/>
  <c r="J37" i="18"/>
  <c r="H36" i="18"/>
  <c r="I37" i="18"/>
  <c r="J43" i="18"/>
  <c r="I43" i="18"/>
  <c r="J56" i="18"/>
  <c r="I56" i="18"/>
  <c r="J69" i="18"/>
  <c r="I69" i="18"/>
  <c r="J75" i="18"/>
  <c r="I75" i="18"/>
  <c r="J82" i="18"/>
  <c r="H90" i="18"/>
  <c r="I82" i="18"/>
  <c r="J88" i="18"/>
  <c r="I88" i="18"/>
  <c r="J95" i="18"/>
  <c r="I95" i="18"/>
  <c r="J101" i="18"/>
  <c r="I101" i="18"/>
  <c r="J108" i="18"/>
  <c r="I108" i="18"/>
  <c r="J114" i="18"/>
  <c r="I114" i="18"/>
  <c r="J121" i="18"/>
  <c r="H120" i="18"/>
  <c r="I121" i="18"/>
  <c r="J127" i="18"/>
  <c r="I127" i="18"/>
  <c r="J140" i="18"/>
  <c r="I140" i="18"/>
  <c r="J153" i="18"/>
  <c r="I153" i="18"/>
  <c r="J159" i="18"/>
  <c r="I159" i="18"/>
  <c r="I28" i="18"/>
  <c r="J28" i="18"/>
  <c r="I41" i="18"/>
  <c r="J41" i="18"/>
  <c r="I47" i="18"/>
  <c r="J47" i="18"/>
  <c r="I54" i="18"/>
  <c r="H62" i="18"/>
  <c r="J54" i="18"/>
  <c r="I60" i="18"/>
  <c r="J60" i="18"/>
  <c r="I67" i="18"/>
  <c r="J67" i="18"/>
  <c r="I73" i="18"/>
  <c r="J73" i="18"/>
  <c r="I80" i="18"/>
  <c r="J80" i="18"/>
  <c r="I86" i="18"/>
  <c r="J86" i="18"/>
  <c r="I93" i="18"/>
  <c r="H92" i="18"/>
  <c r="J93" i="18"/>
  <c r="I99" i="18"/>
  <c r="J99" i="18"/>
  <c r="I112" i="18"/>
  <c r="J112" i="18"/>
  <c r="I125" i="18"/>
  <c r="J125" i="18"/>
  <c r="I131" i="18"/>
  <c r="J131" i="18"/>
  <c r="I138" i="18"/>
  <c r="H146" i="18"/>
  <c r="J138" i="18"/>
  <c r="I144" i="18"/>
  <c r="J144" i="18"/>
  <c r="I151" i="18"/>
  <c r="J151" i="18"/>
  <c r="I157" i="18"/>
  <c r="J157" i="18"/>
  <c r="J27" i="18"/>
  <c r="I27" i="18"/>
  <c r="J33" i="18"/>
  <c r="I33" i="18"/>
  <c r="J40" i="18"/>
  <c r="I40" i="18"/>
  <c r="H48" i="18"/>
  <c r="J46" i="18"/>
  <c r="I46" i="18"/>
  <c r="J53" i="18"/>
  <c r="I53" i="18"/>
  <c r="J59" i="18"/>
  <c r="I59" i="18"/>
  <c r="J66" i="18"/>
  <c r="I66" i="18"/>
  <c r="J72" i="18"/>
  <c r="I72" i="18"/>
  <c r="J79" i="18"/>
  <c r="I79" i="18"/>
  <c r="H78" i="18"/>
  <c r="J85" i="18"/>
  <c r="I85" i="18"/>
  <c r="J98" i="18"/>
  <c r="I98" i="18"/>
  <c r="J111" i="18"/>
  <c r="I111" i="18"/>
  <c r="J117" i="18"/>
  <c r="I117" i="18"/>
  <c r="J124" i="18"/>
  <c r="H132" i="18"/>
  <c r="I124" i="18"/>
  <c r="J130" i="18"/>
  <c r="I130" i="18"/>
  <c r="J137" i="18"/>
  <c r="I137" i="18"/>
  <c r="J143" i="18"/>
  <c r="I143" i="18"/>
  <c r="J150" i="18"/>
  <c r="I150" i="18"/>
  <c r="J156" i="18"/>
  <c r="I156" i="18"/>
  <c r="K156" i="15"/>
  <c r="J156" i="15"/>
  <c r="I156" i="15"/>
  <c r="M156" i="15"/>
  <c r="L156" i="15"/>
  <c r="K150" i="15"/>
  <c r="J150" i="15"/>
  <c r="I150" i="15"/>
  <c r="M150" i="15"/>
  <c r="L150" i="15"/>
  <c r="K143" i="15"/>
  <c r="J143" i="15"/>
  <c r="I143" i="15"/>
  <c r="M143" i="15"/>
  <c r="L143" i="15"/>
  <c r="K137" i="15"/>
  <c r="J137" i="15"/>
  <c r="I137" i="15"/>
  <c r="M137" i="15"/>
  <c r="L137" i="15"/>
  <c r="K130" i="15"/>
  <c r="J130" i="15"/>
  <c r="I130" i="15"/>
  <c r="M130" i="15"/>
  <c r="L130" i="15"/>
  <c r="K124" i="15"/>
  <c r="J124" i="15"/>
  <c r="I124" i="15"/>
  <c r="M124" i="15"/>
  <c r="L124" i="15"/>
  <c r="K117" i="15"/>
  <c r="J117" i="15"/>
  <c r="I117" i="15"/>
  <c r="M117" i="15"/>
  <c r="L117" i="15"/>
  <c r="K111" i="15"/>
  <c r="J111" i="15"/>
  <c r="I111" i="15"/>
  <c r="M111" i="15"/>
  <c r="L111" i="15"/>
  <c r="H119" i="15"/>
  <c r="K104" i="15"/>
  <c r="J104" i="15"/>
  <c r="I104" i="15"/>
  <c r="M104" i="15"/>
  <c r="L104" i="15"/>
  <c r="K98" i="15"/>
  <c r="J98" i="15"/>
  <c r="I98" i="15"/>
  <c r="M98" i="15"/>
  <c r="L98" i="15"/>
  <c r="K85" i="15"/>
  <c r="J85" i="15"/>
  <c r="I85" i="15"/>
  <c r="M85" i="15"/>
  <c r="L85" i="15"/>
  <c r="K79" i="15"/>
  <c r="J79" i="15"/>
  <c r="I79" i="15"/>
  <c r="M79" i="15"/>
  <c r="L79" i="15"/>
  <c r="K72" i="15"/>
  <c r="J72" i="15"/>
  <c r="I72" i="15"/>
  <c r="M72" i="15"/>
  <c r="L72" i="15"/>
  <c r="K66" i="15"/>
  <c r="J66" i="15"/>
  <c r="I66" i="15"/>
  <c r="M66" i="15"/>
  <c r="L66" i="15"/>
  <c r="K59" i="15"/>
  <c r="J59" i="15"/>
  <c r="I59" i="15"/>
  <c r="M59" i="15"/>
  <c r="L59" i="15"/>
  <c r="K53" i="15"/>
  <c r="J53" i="15"/>
  <c r="I53" i="15"/>
  <c r="M53" i="15"/>
  <c r="L53" i="15"/>
  <c r="K46" i="15"/>
  <c r="J46" i="15"/>
  <c r="I46" i="15"/>
  <c r="M46" i="15"/>
  <c r="L46" i="15"/>
  <c r="K40" i="15"/>
  <c r="J40" i="15"/>
  <c r="I40" i="15"/>
  <c r="M40" i="15"/>
  <c r="L40" i="15"/>
  <c r="K33" i="15"/>
  <c r="J33" i="15"/>
  <c r="I33" i="15"/>
  <c r="M33" i="15"/>
  <c r="L33" i="15"/>
  <c r="K27" i="15"/>
  <c r="J27" i="15"/>
  <c r="I27" i="15"/>
  <c r="M27" i="15"/>
  <c r="H35" i="15"/>
  <c r="L27" i="15"/>
  <c r="K20" i="15"/>
  <c r="J20" i="15"/>
  <c r="I20" i="15"/>
  <c r="M20" i="15"/>
  <c r="L20" i="15"/>
  <c r="Y142" i="18"/>
  <c r="X142" i="18"/>
  <c r="J94" i="18"/>
  <c r="I94" i="18"/>
  <c r="Y71" i="18"/>
  <c r="X71" i="18"/>
  <c r="J55" i="18"/>
  <c r="I55" i="18"/>
  <c r="Y32" i="18"/>
  <c r="X32" i="18"/>
  <c r="X24" i="18"/>
  <c r="Y24" i="18"/>
  <c r="W20" i="18"/>
  <c r="X12" i="18"/>
  <c r="Y12" i="18"/>
  <c r="K47" i="16"/>
  <c r="J47" i="16"/>
  <c r="I47" i="16"/>
  <c r="K45" i="16"/>
  <c r="J45" i="16"/>
  <c r="I45" i="16"/>
  <c r="K43" i="16"/>
  <c r="J43" i="16"/>
  <c r="I43" i="16"/>
  <c r="K41" i="16"/>
  <c r="J41" i="16"/>
  <c r="I41" i="16"/>
  <c r="H49" i="16"/>
  <c r="K39" i="16"/>
  <c r="J39" i="16"/>
  <c r="I39" i="16"/>
  <c r="K34" i="16"/>
  <c r="J34" i="16"/>
  <c r="I34" i="16"/>
  <c r="K32" i="16"/>
  <c r="J32" i="16"/>
  <c r="I32" i="16"/>
  <c r="K30" i="16"/>
  <c r="J30" i="16"/>
  <c r="I30" i="16"/>
  <c r="K28" i="16"/>
  <c r="J28" i="16"/>
  <c r="I28" i="16"/>
  <c r="K26" i="16"/>
  <c r="J26" i="16"/>
  <c r="I26" i="16"/>
  <c r="K24" i="16"/>
  <c r="H23" i="16"/>
  <c r="J24" i="16"/>
  <c r="I24" i="16"/>
  <c r="W19" i="16"/>
  <c r="V19" i="16"/>
  <c r="U19" i="16"/>
  <c r="W18" i="16"/>
  <c r="V18" i="16"/>
  <c r="U18" i="16"/>
  <c r="L157" i="15"/>
  <c r="K157" i="15"/>
  <c r="J157" i="15"/>
  <c r="I157" i="15"/>
  <c r="M157" i="15"/>
  <c r="L151" i="15"/>
  <c r="K151" i="15"/>
  <c r="J151" i="15"/>
  <c r="I151" i="15"/>
  <c r="M151" i="15"/>
  <c r="L144" i="15"/>
  <c r="K144" i="15"/>
  <c r="J144" i="15"/>
  <c r="I144" i="15"/>
  <c r="M144" i="15"/>
  <c r="L138" i="15"/>
  <c r="K138" i="15"/>
  <c r="J138" i="15"/>
  <c r="I138" i="15"/>
  <c r="M138" i="15"/>
  <c r="L131" i="15"/>
  <c r="K131" i="15"/>
  <c r="J131" i="15"/>
  <c r="I131" i="15"/>
  <c r="M131" i="15"/>
  <c r="H133" i="15"/>
  <c r="L125" i="15"/>
  <c r="K125" i="15"/>
  <c r="J125" i="15"/>
  <c r="I125" i="15"/>
  <c r="M125" i="15"/>
  <c r="L118" i="15"/>
  <c r="K118" i="15"/>
  <c r="J118" i="15"/>
  <c r="I118" i="15"/>
  <c r="M118" i="15"/>
  <c r="L112" i="15"/>
  <c r="K112" i="15"/>
  <c r="J112" i="15"/>
  <c r="I112" i="15"/>
  <c r="M112" i="15"/>
  <c r="L99" i="15"/>
  <c r="K99" i="15"/>
  <c r="J99" i="15"/>
  <c r="I99" i="15"/>
  <c r="M99" i="15"/>
  <c r="L93" i="15"/>
  <c r="K93" i="15"/>
  <c r="J93" i="15"/>
  <c r="I93" i="15"/>
  <c r="M93" i="15"/>
  <c r="L86" i="15"/>
  <c r="K86" i="15"/>
  <c r="J86" i="15"/>
  <c r="I86" i="15"/>
  <c r="M86" i="15"/>
  <c r="L80" i="15"/>
  <c r="K80" i="15"/>
  <c r="J80" i="15"/>
  <c r="I80" i="15"/>
  <c r="M80" i="15"/>
  <c r="L73" i="15"/>
  <c r="K73" i="15"/>
  <c r="J73" i="15"/>
  <c r="I73" i="15"/>
  <c r="M73" i="15"/>
  <c r="L67" i="15"/>
  <c r="K67" i="15"/>
  <c r="J67" i="15"/>
  <c r="I67" i="15"/>
  <c r="M67" i="15"/>
  <c r="L60" i="15"/>
  <c r="K60" i="15"/>
  <c r="J60" i="15"/>
  <c r="I60" i="15"/>
  <c r="M60" i="15"/>
  <c r="L54" i="15"/>
  <c r="K54" i="15"/>
  <c r="J54" i="15"/>
  <c r="I54" i="15"/>
  <c r="M54" i="15"/>
  <c r="L47" i="15"/>
  <c r="K47" i="15"/>
  <c r="J47" i="15"/>
  <c r="I47" i="15"/>
  <c r="M47" i="15"/>
  <c r="H49" i="15"/>
  <c r="L41" i="15"/>
  <c r="K41" i="15"/>
  <c r="J41" i="15"/>
  <c r="I41" i="15"/>
  <c r="M41" i="15"/>
  <c r="L34" i="15"/>
  <c r="K34" i="15"/>
  <c r="J34" i="15"/>
  <c r="I34" i="15"/>
  <c r="M34" i="15"/>
  <c r="L28" i="15"/>
  <c r="K28" i="15"/>
  <c r="J28" i="15"/>
  <c r="I28" i="15"/>
  <c r="M28" i="15"/>
  <c r="Y20" i="15"/>
  <c r="X20" i="15"/>
  <c r="W20" i="15"/>
  <c r="L16" i="15"/>
  <c r="K16" i="15"/>
  <c r="J16" i="15"/>
  <c r="I16" i="15"/>
  <c r="M16" i="15"/>
  <c r="L13" i="15"/>
  <c r="H21" i="15"/>
  <c r="K13" i="15"/>
  <c r="J13" i="15"/>
  <c r="I13" i="15"/>
  <c r="M13" i="15"/>
  <c r="L10" i="15"/>
  <c r="K10" i="15"/>
  <c r="J10" i="15"/>
  <c r="I10" i="15"/>
  <c r="M10" i="15"/>
  <c r="T14" i="14"/>
  <c r="S14" i="14"/>
  <c r="T19" i="14"/>
  <c r="S19" i="14"/>
  <c r="T21" i="14"/>
  <c r="S21" i="14"/>
  <c r="L48" i="12"/>
  <c r="K48" i="12"/>
  <c r="J48" i="12"/>
  <c r="I48" i="12"/>
  <c r="L45" i="12"/>
  <c r="K45" i="12"/>
  <c r="J45" i="12"/>
  <c r="I45" i="12"/>
  <c r="L42" i="12"/>
  <c r="K42" i="12"/>
  <c r="J42" i="12"/>
  <c r="I42" i="12"/>
  <c r="L39" i="12"/>
  <c r="K39" i="12"/>
  <c r="J39" i="12"/>
  <c r="I39" i="12"/>
  <c r="L36" i="12"/>
  <c r="K36" i="12"/>
  <c r="J36" i="12"/>
  <c r="I36" i="12"/>
  <c r="L33" i="12"/>
  <c r="K33" i="12"/>
  <c r="J33" i="12"/>
  <c r="I33" i="12"/>
  <c r="L30" i="12"/>
  <c r="K30" i="12"/>
  <c r="J30" i="12"/>
  <c r="I30" i="12"/>
  <c r="L27" i="12"/>
  <c r="K27" i="12"/>
  <c r="J27" i="12"/>
  <c r="I27" i="12"/>
  <c r="L24" i="12"/>
  <c r="K24" i="12"/>
  <c r="J24" i="12"/>
  <c r="I24" i="12"/>
  <c r="L21" i="12"/>
  <c r="K21" i="12"/>
  <c r="J21" i="12"/>
  <c r="I21" i="12"/>
  <c r="L8" i="12"/>
  <c r="K8" i="12"/>
  <c r="H55" i="12"/>
  <c r="J8" i="12"/>
  <c r="I8" i="12"/>
  <c r="I17" i="12"/>
  <c r="L17" i="12"/>
  <c r="K17" i="12"/>
  <c r="J17" i="12"/>
  <c r="T17" i="14"/>
  <c r="S17" i="14"/>
  <c r="T13" i="14"/>
  <c r="S13" i="14"/>
  <c r="T22" i="14"/>
  <c r="S22" i="14"/>
  <c r="J23" i="13"/>
  <c r="K23" i="13"/>
  <c r="I23" i="13"/>
  <c r="J25" i="13"/>
  <c r="K25" i="13"/>
  <c r="I25" i="13"/>
  <c r="J27" i="13"/>
  <c r="K27" i="13"/>
  <c r="I27" i="13"/>
  <c r="J29" i="13"/>
  <c r="K29" i="13"/>
  <c r="I29" i="13"/>
  <c r="J31" i="13"/>
  <c r="K31" i="13"/>
  <c r="I31" i="13"/>
  <c r="J33" i="13"/>
  <c r="K33" i="13"/>
  <c r="I33" i="13"/>
  <c r="J36" i="13"/>
  <c r="K36" i="13"/>
  <c r="I36" i="13"/>
  <c r="J38" i="13"/>
  <c r="K38" i="13"/>
  <c r="I38" i="13"/>
  <c r="H48" i="13"/>
  <c r="J40" i="13"/>
  <c r="K40" i="13"/>
  <c r="I40" i="13"/>
  <c r="J42" i="13"/>
  <c r="K42" i="13"/>
  <c r="I42" i="13"/>
  <c r="J44" i="13"/>
  <c r="K44" i="13"/>
  <c r="I44" i="13"/>
  <c r="J46" i="13"/>
  <c r="K46" i="13"/>
  <c r="I46" i="13"/>
  <c r="J51" i="13"/>
  <c r="K51" i="13"/>
  <c r="I51" i="13"/>
  <c r="J53" i="13"/>
  <c r="K53" i="13"/>
  <c r="I53" i="13"/>
  <c r="J55" i="13"/>
  <c r="K55" i="13"/>
  <c r="I55" i="13"/>
  <c r="J57" i="13"/>
  <c r="K57" i="13"/>
  <c r="I57" i="13"/>
  <c r="J59" i="13"/>
  <c r="K59" i="13"/>
  <c r="I59" i="13"/>
  <c r="J61" i="13"/>
  <c r="K61" i="13"/>
  <c r="I61" i="13"/>
  <c r="J64" i="13"/>
  <c r="K64" i="13"/>
  <c r="I64" i="13"/>
  <c r="J66" i="13"/>
  <c r="K66" i="13"/>
  <c r="I66" i="13"/>
  <c r="H76" i="13"/>
  <c r="J68" i="13"/>
  <c r="K68" i="13"/>
  <c r="I68" i="13"/>
  <c r="J70" i="13"/>
  <c r="K70" i="13"/>
  <c r="I70" i="13"/>
  <c r="J72" i="13"/>
  <c r="K72" i="13"/>
  <c r="I72" i="13"/>
  <c r="J74" i="13"/>
  <c r="K74" i="13"/>
  <c r="I74" i="13"/>
  <c r="J79" i="13"/>
  <c r="K79" i="13"/>
  <c r="I79" i="13"/>
  <c r="J81" i="13"/>
  <c r="K81" i="13"/>
  <c r="I81" i="13"/>
  <c r="J83" i="13"/>
  <c r="K83" i="13"/>
  <c r="I83" i="13"/>
  <c r="J85" i="13"/>
  <c r="K85" i="13"/>
  <c r="I85" i="13"/>
  <c r="J87" i="13"/>
  <c r="K87" i="13"/>
  <c r="I87" i="13"/>
  <c r="J89" i="13"/>
  <c r="K89" i="13"/>
  <c r="I89" i="13"/>
  <c r="J92" i="13"/>
  <c r="K92" i="13"/>
  <c r="I92" i="13"/>
  <c r="J94" i="13"/>
  <c r="K94" i="13"/>
  <c r="I94" i="13"/>
  <c r="H104" i="13"/>
  <c r="J96" i="13"/>
  <c r="K96" i="13"/>
  <c r="I96" i="13"/>
  <c r="J98" i="13"/>
  <c r="K98" i="13"/>
  <c r="I98" i="13"/>
  <c r="J100" i="13"/>
  <c r="K100" i="13"/>
  <c r="I100" i="13"/>
  <c r="J102" i="13"/>
  <c r="K102" i="13"/>
  <c r="I102" i="13"/>
  <c r="J107" i="13"/>
  <c r="K107" i="13"/>
  <c r="I107" i="13"/>
  <c r="J109" i="13"/>
  <c r="K109" i="13"/>
  <c r="I109" i="13"/>
  <c r="J111" i="13"/>
  <c r="K111" i="13"/>
  <c r="I111" i="13"/>
  <c r="J113" i="13"/>
  <c r="K113" i="13"/>
  <c r="I113" i="13"/>
  <c r="J115" i="13"/>
  <c r="K115" i="13"/>
  <c r="I115" i="13"/>
  <c r="J117" i="13"/>
  <c r="K117" i="13"/>
  <c r="I117" i="13"/>
  <c r="J120" i="13"/>
  <c r="K120" i="13"/>
  <c r="I120" i="13"/>
  <c r="J122" i="13"/>
  <c r="K122" i="13"/>
  <c r="I122" i="13"/>
  <c r="H132" i="13"/>
  <c r="J124" i="13"/>
  <c r="K124" i="13"/>
  <c r="I124" i="13"/>
  <c r="J126" i="13"/>
  <c r="K126" i="13"/>
  <c r="I126" i="13"/>
  <c r="J128" i="13"/>
  <c r="K128" i="13"/>
  <c r="I128" i="13"/>
  <c r="J130" i="13"/>
  <c r="K130" i="13"/>
  <c r="I130" i="13"/>
  <c r="J135" i="13"/>
  <c r="K135" i="13"/>
  <c r="I135" i="13"/>
  <c r="J137" i="13"/>
  <c r="K137" i="13"/>
  <c r="I137" i="13"/>
  <c r="J139" i="13"/>
  <c r="K139" i="13"/>
  <c r="I139" i="13"/>
  <c r="J141" i="13"/>
  <c r="K141" i="13"/>
  <c r="I141" i="13"/>
  <c r="J143" i="13"/>
  <c r="K143" i="13"/>
  <c r="I143" i="13"/>
  <c r="J145" i="13"/>
  <c r="K145" i="13"/>
  <c r="I145" i="13"/>
  <c r="J148" i="13"/>
  <c r="K148" i="13"/>
  <c r="I148" i="13"/>
  <c r="J150" i="13"/>
  <c r="K150" i="13"/>
  <c r="I150" i="13"/>
  <c r="H160" i="13"/>
  <c r="J152" i="13"/>
  <c r="K152" i="13"/>
  <c r="I152" i="13"/>
  <c r="J154" i="13"/>
  <c r="K154" i="13"/>
  <c r="I154" i="13"/>
  <c r="J156" i="13"/>
  <c r="K156" i="13"/>
  <c r="I156" i="13"/>
  <c r="J158" i="13"/>
  <c r="K158" i="13"/>
  <c r="I158" i="13"/>
  <c r="T54" i="12"/>
  <c r="S54" i="12"/>
  <c r="V54" i="12"/>
  <c r="T51" i="12"/>
  <c r="S51" i="12"/>
  <c r="V51" i="12"/>
  <c r="J50" i="12"/>
  <c r="I50" i="12"/>
  <c r="L50" i="12"/>
  <c r="K50" i="12"/>
  <c r="T48" i="12"/>
  <c r="S48" i="12"/>
  <c r="V48" i="12"/>
  <c r="J47" i="12"/>
  <c r="I47" i="12"/>
  <c r="L47" i="12"/>
  <c r="K47" i="12"/>
  <c r="T45" i="12"/>
  <c r="S45" i="12"/>
  <c r="V45" i="12"/>
  <c r="J44" i="12"/>
  <c r="I44" i="12"/>
  <c r="L44" i="12"/>
  <c r="K44" i="12"/>
  <c r="T42" i="12"/>
  <c r="S42" i="12"/>
  <c r="V42" i="12"/>
  <c r="J41" i="12"/>
  <c r="I41" i="12"/>
  <c r="L41" i="12"/>
  <c r="K41" i="12"/>
  <c r="T39" i="12"/>
  <c r="S39" i="12"/>
  <c r="V39" i="12"/>
  <c r="J38" i="12"/>
  <c r="I38" i="12"/>
  <c r="L38" i="12"/>
  <c r="K38" i="12"/>
  <c r="T36" i="12"/>
  <c r="S36" i="12"/>
  <c r="V36" i="12"/>
  <c r="J35" i="12"/>
  <c r="I35" i="12"/>
  <c r="L35" i="12"/>
  <c r="K35" i="12"/>
  <c r="T33" i="12"/>
  <c r="S33" i="12"/>
  <c r="V33" i="12"/>
  <c r="J32" i="12"/>
  <c r="I32" i="12"/>
  <c r="L32" i="12"/>
  <c r="K32" i="12"/>
  <c r="T30" i="12"/>
  <c r="S30" i="12"/>
  <c r="V30" i="12"/>
  <c r="J29" i="12"/>
  <c r="I29" i="12"/>
  <c r="L29" i="12"/>
  <c r="K29" i="12"/>
  <c r="T27" i="12"/>
  <c r="S27" i="12"/>
  <c r="V27" i="12"/>
  <c r="J26" i="12"/>
  <c r="I26" i="12"/>
  <c r="L26" i="12"/>
  <c r="K26" i="12"/>
  <c r="T24" i="12"/>
  <c r="S24" i="12"/>
  <c r="V24" i="12"/>
  <c r="J23" i="12"/>
  <c r="I23" i="12"/>
  <c r="L23" i="12"/>
  <c r="K23" i="12"/>
  <c r="T21" i="12"/>
  <c r="S21" i="12"/>
  <c r="V21" i="12"/>
  <c r="J20" i="12"/>
  <c r="I20" i="12"/>
  <c r="L20" i="12"/>
  <c r="K20" i="12"/>
  <c r="T18" i="12"/>
  <c r="S18" i="12"/>
  <c r="V18" i="12"/>
  <c r="J14" i="12"/>
  <c r="I14" i="12"/>
  <c r="L14" i="12"/>
  <c r="K14" i="12"/>
  <c r="J12" i="12"/>
  <c r="I12" i="12"/>
  <c r="L12" i="12"/>
  <c r="K12" i="12"/>
  <c r="J10" i="12"/>
  <c r="I10" i="12"/>
  <c r="L10" i="12"/>
  <c r="K10" i="12"/>
  <c r="T8" i="12"/>
  <c r="S8" i="12"/>
  <c r="V8" i="12"/>
  <c r="H54" i="12"/>
  <c r="J7" i="12"/>
  <c r="I7" i="12"/>
  <c r="L7" i="12"/>
  <c r="K7" i="12"/>
  <c r="L52" i="10"/>
  <c r="I51" i="10"/>
  <c r="K42" i="6"/>
  <c r="J42" i="6"/>
  <c r="I42" i="6"/>
  <c r="I36" i="6"/>
  <c r="J36" i="6"/>
  <c r="K36" i="6"/>
  <c r="K30" i="6"/>
  <c r="J30" i="6"/>
  <c r="I30" i="6"/>
  <c r="I24" i="6"/>
  <c r="K24" i="6"/>
  <c r="J24" i="6"/>
  <c r="I12" i="6"/>
  <c r="J12" i="6"/>
  <c r="K12" i="6"/>
  <c r="W50" i="5"/>
  <c r="V50" i="5"/>
  <c r="T50" i="5"/>
  <c r="S50" i="5"/>
  <c r="U50" i="5"/>
  <c r="W48" i="5"/>
  <c r="V48" i="5"/>
  <c r="U48" i="5"/>
  <c r="T48" i="5"/>
  <c r="S48" i="5"/>
  <c r="W46" i="5"/>
  <c r="V46" i="5"/>
  <c r="T46" i="5"/>
  <c r="S46" i="5"/>
  <c r="U46" i="5"/>
  <c r="W44" i="5"/>
  <c r="V44" i="5"/>
  <c r="U44" i="5"/>
  <c r="T44" i="5"/>
  <c r="S44" i="5"/>
  <c r="W42" i="5"/>
  <c r="V42" i="5"/>
  <c r="T42" i="5"/>
  <c r="S42" i="5"/>
  <c r="U42" i="5"/>
  <c r="W40" i="5"/>
  <c r="V40" i="5"/>
  <c r="U40" i="5"/>
  <c r="T40" i="5"/>
  <c r="S40" i="5"/>
  <c r="W38" i="5"/>
  <c r="V38" i="5"/>
  <c r="T38" i="5"/>
  <c r="S38" i="5"/>
  <c r="U38" i="5"/>
  <c r="W36" i="5"/>
  <c r="V36" i="5"/>
  <c r="U36" i="5"/>
  <c r="T36" i="5"/>
  <c r="S36" i="5"/>
  <c r="W34" i="5"/>
  <c r="V34" i="5"/>
  <c r="T34" i="5"/>
  <c r="S34" i="5"/>
  <c r="U34" i="5"/>
  <c r="W32" i="5"/>
  <c r="V32" i="5"/>
  <c r="U32" i="5"/>
  <c r="T32" i="5"/>
  <c r="S32" i="5"/>
  <c r="W30" i="5"/>
  <c r="V30" i="5"/>
  <c r="T30" i="5"/>
  <c r="S30" i="5"/>
  <c r="U30" i="5"/>
  <c r="W28" i="5"/>
  <c r="V28" i="5"/>
  <c r="U28" i="5"/>
  <c r="T28" i="5"/>
  <c r="S28" i="5"/>
  <c r="W26" i="5"/>
  <c r="V26" i="5"/>
  <c r="T26" i="5"/>
  <c r="S26" i="5"/>
  <c r="U26" i="5"/>
  <c r="W24" i="5"/>
  <c r="V24" i="5"/>
  <c r="U24" i="5"/>
  <c r="T24" i="5"/>
  <c r="S24" i="5"/>
  <c r="W22" i="5"/>
  <c r="V22" i="5"/>
  <c r="T22" i="5"/>
  <c r="S22" i="5"/>
  <c r="U22" i="5"/>
  <c r="W20" i="5"/>
  <c r="V20" i="5"/>
  <c r="U20" i="5"/>
  <c r="T20" i="5"/>
  <c r="S20" i="5"/>
  <c r="W18" i="5"/>
  <c r="V18" i="5"/>
  <c r="T18" i="5"/>
  <c r="S18" i="5"/>
  <c r="U18" i="5"/>
  <c r="W16" i="5"/>
  <c r="V16" i="5"/>
  <c r="U16" i="5"/>
  <c r="T16" i="5"/>
  <c r="S16" i="5"/>
  <c r="W14" i="5"/>
  <c r="V14" i="5"/>
  <c r="U14" i="5"/>
  <c r="T14" i="5"/>
  <c r="S14" i="5"/>
  <c r="W12" i="5"/>
  <c r="V12" i="5"/>
  <c r="S12" i="5"/>
  <c r="U12" i="5"/>
  <c r="T12" i="5"/>
  <c r="W10" i="5"/>
  <c r="V10" i="5"/>
  <c r="U10" i="5"/>
  <c r="T10" i="5"/>
  <c r="S10" i="5"/>
  <c r="W8" i="5"/>
  <c r="V8" i="5"/>
  <c r="U8" i="5"/>
  <c r="S8" i="5"/>
  <c r="T8" i="5"/>
  <c r="T16" i="14"/>
  <c r="S16" i="14"/>
  <c r="T11" i="14"/>
  <c r="S11" i="14"/>
  <c r="T17" i="12"/>
  <c r="S17" i="12"/>
  <c r="V17" i="12"/>
  <c r="K16" i="12"/>
  <c r="J16" i="12"/>
  <c r="I16" i="12"/>
  <c r="L16" i="12"/>
  <c r="I49" i="6"/>
  <c r="K49" i="6"/>
  <c r="J49" i="6"/>
  <c r="I43" i="6"/>
  <c r="J43" i="6"/>
  <c r="K43" i="6"/>
  <c r="I37" i="6"/>
  <c r="K37" i="6"/>
  <c r="J37" i="6"/>
  <c r="I31" i="6"/>
  <c r="J31" i="6"/>
  <c r="K31" i="6"/>
  <c r="I25" i="6"/>
  <c r="K25" i="6"/>
  <c r="J25" i="6"/>
  <c r="V56" i="12"/>
  <c r="T56" i="12"/>
  <c r="S56" i="12"/>
  <c r="V53" i="12"/>
  <c r="T53" i="12"/>
  <c r="S53" i="12"/>
  <c r="L52" i="12"/>
  <c r="K52" i="12"/>
  <c r="J52" i="12"/>
  <c r="I52" i="12"/>
  <c r="V50" i="12"/>
  <c r="T50" i="12"/>
  <c r="S50" i="12"/>
  <c r="L49" i="12"/>
  <c r="K49" i="12"/>
  <c r="J49" i="12"/>
  <c r="I49" i="12"/>
  <c r="V47" i="12"/>
  <c r="T47" i="12"/>
  <c r="S47" i="12"/>
  <c r="L46" i="12"/>
  <c r="K46" i="12"/>
  <c r="J46" i="12"/>
  <c r="I46" i="12"/>
  <c r="V44" i="12"/>
  <c r="T44" i="12"/>
  <c r="S44" i="12"/>
  <c r="L43" i="12"/>
  <c r="K43" i="12"/>
  <c r="J43" i="12"/>
  <c r="I43" i="12"/>
  <c r="V41" i="12"/>
  <c r="T41" i="12"/>
  <c r="S41" i="12"/>
  <c r="L40" i="12"/>
  <c r="K40" i="12"/>
  <c r="J40" i="12"/>
  <c r="I40" i="12"/>
  <c r="V38" i="12"/>
  <c r="T38" i="12"/>
  <c r="S38" i="12"/>
  <c r="L37" i="12"/>
  <c r="K37" i="12"/>
  <c r="J37" i="12"/>
  <c r="I37" i="12"/>
  <c r="V35" i="12"/>
  <c r="T35" i="12"/>
  <c r="S35" i="12"/>
  <c r="L34" i="12"/>
  <c r="K34" i="12"/>
  <c r="J34" i="12"/>
  <c r="I34" i="12"/>
  <c r="V32" i="12"/>
  <c r="T32" i="12"/>
  <c r="S32" i="12"/>
  <c r="L31" i="12"/>
  <c r="K31" i="12"/>
  <c r="J31" i="12"/>
  <c r="I31" i="12"/>
  <c r="V29" i="12"/>
  <c r="T29" i="12"/>
  <c r="S29" i="12"/>
  <c r="L28" i="12"/>
  <c r="K28" i="12"/>
  <c r="J28" i="12"/>
  <c r="I28" i="12"/>
  <c r="V26" i="12"/>
  <c r="T26" i="12"/>
  <c r="S26" i="12"/>
  <c r="L25" i="12"/>
  <c r="K25" i="12"/>
  <c r="J25" i="12"/>
  <c r="I25" i="12"/>
  <c r="V23" i="12"/>
  <c r="T23" i="12"/>
  <c r="S23" i="12"/>
  <c r="L22" i="12"/>
  <c r="K22" i="12"/>
  <c r="J22" i="12"/>
  <c r="I22" i="12"/>
  <c r="V20" i="12"/>
  <c r="T20" i="12"/>
  <c r="S20" i="12"/>
  <c r="L19" i="12"/>
  <c r="K19" i="12"/>
  <c r="J19" i="12"/>
  <c r="I19" i="12"/>
  <c r="V14" i="12"/>
  <c r="T14" i="12"/>
  <c r="S14" i="12"/>
  <c r="V12" i="12"/>
  <c r="T12" i="12"/>
  <c r="S12" i="12"/>
  <c r="V10" i="12"/>
  <c r="T10" i="12"/>
  <c r="S10" i="12"/>
  <c r="L9" i="12"/>
  <c r="K9" i="12"/>
  <c r="H56" i="12"/>
  <c r="J9" i="12"/>
  <c r="I9" i="12"/>
  <c r="V7" i="12"/>
  <c r="T7" i="12"/>
  <c r="S7" i="12"/>
  <c r="L6" i="12"/>
  <c r="K6" i="12"/>
  <c r="H53" i="12"/>
  <c r="J6" i="12"/>
  <c r="I6" i="12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G29" i="10"/>
  <c r="J17" i="10"/>
  <c r="J16" i="10"/>
  <c r="J15" i="10"/>
  <c r="J14" i="10"/>
  <c r="J13" i="10"/>
  <c r="J12" i="10"/>
  <c r="J11" i="10"/>
  <c r="J10" i="10"/>
  <c r="J9" i="10"/>
  <c r="J21" i="10"/>
  <c r="J20" i="10"/>
  <c r="J19" i="10"/>
  <c r="J8" i="10"/>
  <c r="G7" i="10"/>
  <c r="J50" i="6"/>
  <c r="I50" i="6"/>
  <c r="K50" i="6"/>
  <c r="J44" i="6"/>
  <c r="I44" i="6"/>
  <c r="K44" i="6"/>
  <c r="J38" i="6"/>
  <c r="I38" i="6"/>
  <c r="K38" i="6"/>
  <c r="J32" i="6"/>
  <c r="I32" i="6"/>
  <c r="K32" i="6"/>
  <c r="J26" i="6"/>
  <c r="I26" i="6"/>
  <c r="K26" i="6"/>
  <c r="J20" i="6"/>
  <c r="I20" i="6"/>
  <c r="K20" i="6"/>
  <c r="J14" i="6"/>
  <c r="I14" i="6"/>
  <c r="K14" i="6"/>
  <c r="J8" i="6"/>
  <c r="I8" i="6"/>
  <c r="K8" i="6"/>
  <c r="T17" i="5"/>
  <c r="S17" i="5"/>
  <c r="W17" i="5"/>
  <c r="V17" i="5"/>
  <c r="U17" i="5"/>
  <c r="L74" i="10"/>
  <c r="I73" i="10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K249" i="8"/>
  <c r="L250" i="8" s="1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K183" i="8"/>
  <c r="L184" i="8" s="1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K117" i="8"/>
  <c r="L118" i="8" s="1"/>
  <c r="I7" i="8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K227" i="8"/>
  <c r="L228" i="8" s="1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K161" i="8"/>
  <c r="L162" i="8" s="1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K95" i="8"/>
  <c r="L96" i="8" s="1"/>
  <c r="L241" i="8"/>
  <c r="L238" i="8"/>
  <c r="L235" i="8"/>
  <c r="L232" i="8"/>
  <c r="L229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K29" i="8"/>
  <c r="L30" i="8" s="1"/>
  <c r="L239" i="8"/>
  <c r="L236" i="8"/>
  <c r="L233" i="8"/>
  <c r="L230" i="8"/>
  <c r="K73" i="8"/>
  <c r="L8" i="8"/>
  <c r="K271" i="8"/>
  <c r="L272" i="8" s="1"/>
  <c r="L240" i="8"/>
  <c r="L237" i="8"/>
  <c r="L234" i="8"/>
  <c r="L231" i="8"/>
  <c r="K205" i="8"/>
  <c r="L206" i="8" s="1"/>
  <c r="K139" i="8"/>
  <c r="L140" i="8" s="1"/>
  <c r="K51" i="8"/>
  <c r="S49" i="6"/>
  <c r="R49" i="6"/>
  <c r="Q49" i="6"/>
  <c r="S37" i="6"/>
  <c r="Q37" i="6"/>
  <c r="R37" i="6"/>
  <c r="S25" i="6"/>
  <c r="R25" i="6"/>
  <c r="Q25" i="6"/>
  <c r="S13" i="6"/>
  <c r="Q13" i="6"/>
  <c r="R13" i="6"/>
  <c r="L50" i="5"/>
  <c r="K50" i="5"/>
  <c r="J50" i="5"/>
  <c r="I50" i="5"/>
  <c r="M50" i="5"/>
  <c r="L46" i="5"/>
  <c r="K46" i="5"/>
  <c r="J46" i="5"/>
  <c r="M46" i="5"/>
  <c r="I46" i="5"/>
  <c r="L42" i="5"/>
  <c r="K42" i="5"/>
  <c r="J42" i="5"/>
  <c r="I42" i="5"/>
  <c r="M42" i="5"/>
  <c r="L38" i="5"/>
  <c r="K38" i="5"/>
  <c r="J38" i="5"/>
  <c r="I38" i="5"/>
  <c r="M38" i="5"/>
  <c r="L34" i="5"/>
  <c r="K34" i="5"/>
  <c r="J34" i="5"/>
  <c r="I34" i="5"/>
  <c r="M34" i="5"/>
  <c r="L30" i="5"/>
  <c r="K30" i="5"/>
  <c r="J30" i="5"/>
  <c r="I30" i="5"/>
  <c r="M30" i="5"/>
  <c r="L26" i="5"/>
  <c r="K26" i="5"/>
  <c r="J26" i="5"/>
  <c r="I26" i="5"/>
  <c r="M26" i="5"/>
  <c r="L22" i="5"/>
  <c r="K22" i="5"/>
  <c r="J22" i="5"/>
  <c r="I22" i="5"/>
  <c r="M22" i="5"/>
  <c r="I7" i="5"/>
  <c r="M7" i="5"/>
  <c r="L7" i="5"/>
  <c r="K7" i="5"/>
  <c r="J7" i="5"/>
  <c r="I9" i="5"/>
  <c r="M9" i="5"/>
  <c r="J9" i="5"/>
  <c r="L9" i="5"/>
  <c r="K9" i="5"/>
  <c r="I11" i="5"/>
  <c r="M11" i="5"/>
  <c r="L11" i="5"/>
  <c r="K11" i="5"/>
  <c r="J11" i="5"/>
  <c r="I13" i="5"/>
  <c r="M13" i="5"/>
  <c r="L13" i="5"/>
  <c r="K13" i="5"/>
  <c r="J13" i="5"/>
  <c r="I15" i="5"/>
  <c r="M15" i="5"/>
  <c r="L15" i="5"/>
  <c r="K15" i="5"/>
  <c r="J15" i="5"/>
  <c r="I19" i="5"/>
  <c r="M19" i="5"/>
  <c r="K19" i="5"/>
  <c r="J19" i="5"/>
  <c r="L19" i="5"/>
  <c r="I21" i="5"/>
  <c r="M21" i="5"/>
  <c r="L21" i="5"/>
  <c r="K21" i="5"/>
  <c r="J21" i="5"/>
  <c r="I23" i="5"/>
  <c r="M23" i="5"/>
  <c r="K23" i="5"/>
  <c r="L23" i="5"/>
  <c r="J23" i="5"/>
  <c r="I25" i="5"/>
  <c r="M25" i="5"/>
  <c r="L25" i="5"/>
  <c r="K25" i="5"/>
  <c r="J25" i="5"/>
  <c r="I27" i="5"/>
  <c r="M27" i="5"/>
  <c r="K27" i="5"/>
  <c r="J27" i="5"/>
  <c r="L27" i="5"/>
  <c r="I29" i="5"/>
  <c r="M29" i="5"/>
  <c r="L29" i="5"/>
  <c r="K29" i="5"/>
  <c r="J29" i="5"/>
  <c r="I31" i="5"/>
  <c r="M31" i="5"/>
  <c r="K31" i="5"/>
  <c r="J31" i="5"/>
  <c r="L31" i="5"/>
  <c r="I33" i="5"/>
  <c r="M33" i="5"/>
  <c r="L33" i="5"/>
  <c r="K33" i="5"/>
  <c r="J33" i="5"/>
  <c r="I35" i="5"/>
  <c r="M35" i="5"/>
  <c r="K35" i="5"/>
  <c r="J35" i="5"/>
  <c r="L35" i="5"/>
  <c r="I37" i="5"/>
  <c r="M37" i="5"/>
  <c r="L37" i="5"/>
  <c r="K37" i="5"/>
  <c r="J37" i="5"/>
  <c r="I39" i="5"/>
  <c r="M39" i="5"/>
  <c r="K39" i="5"/>
  <c r="J39" i="5"/>
  <c r="L39" i="5"/>
  <c r="I41" i="5"/>
  <c r="M41" i="5"/>
  <c r="L41" i="5"/>
  <c r="K41" i="5"/>
  <c r="J41" i="5"/>
  <c r="I43" i="5"/>
  <c r="M43" i="5"/>
  <c r="K43" i="5"/>
  <c r="L43" i="5"/>
  <c r="J43" i="5"/>
  <c r="I45" i="5"/>
  <c r="M45" i="5"/>
  <c r="L45" i="5"/>
  <c r="K45" i="5"/>
  <c r="J45" i="5"/>
  <c r="I47" i="5"/>
  <c r="M47" i="5"/>
  <c r="K47" i="5"/>
  <c r="J47" i="5"/>
  <c r="L47" i="5"/>
  <c r="I49" i="5"/>
  <c r="M49" i="5"/>
  <c r="L49" i="5"/>
  <c r="K49" i="5"/>
  <c r="J49" i="5"/>
  <c r="I51" i="5"/>
  <c r="M51" i="5"/>
  <c r="K51" i="5"/>
  <c r="J51" i="5"/>
  <c r="L51" i="5"/>
  <c r="M17" i="5"/>
  <c r="L17" i="5"/>
  <c r="K17" i="5"/>
  <c r="J17" i="5"/>
  <c r="I17" i="5"/>
  <c r="K214" i="3"/>
  <c r="J214" i="3"/>
  <c r="L214" i="3"/>
  <c r="G196" i="3"/>
  <c r="I195" i="3"/>
  <c r="L184" i="3"/>
  <c r="K184" i="3"/>
  <c r="J184" i="3"/>
  <c r="G193" i="3"/>
  <c r="J181" i="3"/>
  <c r="I192" i="3"/>
  <c r="L181" i="3"/>
  <c r="K181" i="3"/>
  <c r="G190" i="3"/>
  <c r="I189" i="3"/>
  <c r="J178" i="3"/>
  <c r="L178" i="3"/>
  <c r="K178" i="3"/>
  <c r="G187" i="3"/>
  <c r="I186" i="3"/>
  <c r="J175" i="3"/>
  <c r="L175" i="3"/>
  <c r="K175" i="3"/>
  <c r="J172" i="3"/>
  <c r="L172" i="3"/>
  <c r="K172" i="3"/>
  <c r="L169" i="3"/>
  <c r="K169" i="3"/>
  <c r="J169" i="3"/>
  <c r="L166" i="3"/>
  <c r="K166" i="3"/>
  <c r="J166" i="3"/>
  <c r="E123" i="3"/>
  <c r="G122" i="3"/>
  <c r="E120" i="3"/>
  <c r="G119" i="3"/>
  <c r="E117" i="3"/>
  <c r="G116" i="3"/>
  <c r="E114" i="3"/>
  <c r="G113" i="3"/>
  <c r="J68" i="3"/>
  <c r="L68" i="3"/>
  <c r="K68" i="3"/>
  <c r="J65" i="3"/>
  <c r="L65" i="3"/>
  <c r="K65" i="3"/>
  <c r="J62" i="3"/>
  <c r="L62" i="3"/>
  <c r="K62" i="3"/>
  <c r="J56" i="3"/>
  <c r="K56" i="3"/>
  <c r="K50" i="3"/>
  <c r="J50" i="3"/>
  <c r="J44" i="3"/>
  <c r="K44" i="3"/>
  <c r="L39" i="3"/>
  <c r="J39" i="3"/>
  <c r="K39" i="3"/>
  <c r="J36" i="3"/>
  <c r="L36" i="3"/>
  <c r="K36" i="3"/>
  <c r="J33" i="3"/>
  <c r="L33" i="3"/>
  <c r="K33" i="3"/>
  <c r="K30" i="3"/>
  <c r="L30" i="3"/>
  <c r="J30" i="3"/>
  <c r="K27" i="3"/>
  <c r="J27" i="3"/>
  <c r="L27" i="3"/>
  <c r="K24" i="3"/>
  <c r="J24" i="3"/>
  <c r="L24" i="3"/>
  <c r="J21" i="3"/>
  <c r="L21" i="3"/>
  <c r="K21" i="3"/>
  <c r="J39" i="2"/>
  <c r="I42" i="2"/>
  <c r="K39" i="2"/>
  <c r="L39" i="2"/>
  <c r="K36" i="2"/>
  <c r="J36" i="2"/>
  <c r="L36" i="2"/>
  <c r="L33" i="2"/>
  <c r="K33" i="2"/>
  <c r="J33" i="2"/>
  <c r="S42" i="6"/>
  <c r="R42" i="6"/>
  <c r="Q42" i="6"/>
  <c r="S30" i="6"/>
  <c r="R30" i="6"/>
  <c r="Q30" i="6"/>
  <c r="S18" i="6"/>
  <c r="R18" i="6"/>
  <c r="Q18" i="6"/>
  <c r="H190" i="3"/>
  <c r="L18" i="3"/>
  <c r="K18" i="3"/>
  <c r="L9" i="3"/>
  <c r="K9" i="3"/>
  <c r="J9" i="3"/>
  <c r="U16" i="13"/>
  <c r="W16" i="13"/>
  <c r="V16" i="13"/>
  <c r="U13" i="13"/>
  <c r="W13" i="13"/>
  <c r="V13" i="13"/>
  <c r="U10" i="13"/>
  <c r="W10" i="13"/>
  <c r="V10" i="13"/>
  <c r="S41" i="6"/>
  <c r="R41" i="6"/>
  <c r="Q41" i="6"/>
  <c r="S29" i="6"/>
  <c r="R29" i="6"/>
  <c r="Q29" i="6"/>
  <c r="K21" i="6"/>
  <c r="J21" i="6"/>
  <c r="I21" i="6"/>
  <c r="L10" i="5"/>
  <c r="K10" i="5"/>
  <c r="J10" i="5"/>
  <c r="I10" i="5"/>
  <c r="M10" i="5"/>
  <c r="F196" i="3"/>
  <c r="H195" i="3"/>
  <c r="F193" i="3"/>
  <c r="H192" i="3"/>
  <c r="F190" i="3"/>
  <c r="H189" i="3"/>
  <c r="F187" i="3"/>
  <c r="H186" i="3"/>
  <c r="F122" i="3"/>
  <c r="H121" i="3"/>
  <c r="F119" i="3"/>
  <c r="H118" i="3"/>
  <c r="F116" i="3"/>
  <c r="H115" i="3"/>
  <c r="F113" i="3"/>
  <c r="J61" i="3"/>
  <c r="K61" i="3"/>
  <c r="J55" i="3"/>
  <c r="K55" i="3"/>
  <c r="J49" i="3"/>
  <c r="K49" i="3"/>
  <c r="J43" i="3"/>
  <c r="K43" i="3"/>
  <c r="J17" i="3"/>
  <c r="L17" i="3"/>
  <c r="K17" i="3"/>
  <c r="J14" i="3"/>
  <c r="L14" i="3"/>
  <c r="K14" i="3"/>
  <c r="J11" i="3"/>
  <c r="K11" i="3"/>
  <c r="L11" i="3"/>
  <c r="J8" i="3"/>
  <c r="K8" i="3"/>
  <c r="L8" i="3"/>
  <c r="J65" i="2"/>
  <c r="K65" i="2"/>
  <c r="I68" i="2"/>
  <c r="L65" i="2"/>
  <c r="E67" i="2"/>
  <c r="J62" i="2"/>
  <c r="K62" i="2"/>
  <c r="L62" i="2"/>
  <c r="J59" i="2"/>
  <c r="K59" i="2"/>
  <c r="L59" i="2"/>
  <c r="F43" i="2"/>
  <c r="H42" i="2"/>
  <c r="J15" i="2"/>
  <c r="K15" i="2"/>
  <c r="I18" i="2"/>
  <c r="K18" i="2" s="1"/>
  <c r="L15" i="2"/>
  <c r="J12" i="2"/>
  <c r="K12" i="2"/>
  <c r="L12" i="2"/>
  <c r="J9" i="2"/>
  <c r="L9" i="2"/>
  <c r="K9" i="2"/>
  <c r="L37" i="3"/>
  <c r="K37" i="3"/>
  <c r="J37" i="3"/>
  <c r="L31" i="3"/>
  <c r="K31" i="3"/>
  <c r="J31" i="3"/>
  <c r="L19" i="3"/>
  <c r="K19" i="3"/>
  <c r="J19" i="3"/>
  <c r="L37" i="2"/>
  <c r="K37" i="2"/>
  <c r="J37" i="2"/>
  <c r="H196" i="3"/>
  <c r="H187" i="3"/>
  <c r="K51" i="3"/>
  <c r="J51" i="3"/>
  <c r="E68" i="2"/>
  <c r="S48" i="6"/>
  <c r="R48" i="6"/>
  <c r="Q48" i="6"/>
  <c r="S36" i="6"/>
  <c r="R36" i="6"/>
  <c r="Q36" i="6"/>
  <c r="S24" i="6"/>
  <c r="R24" i="6"/>
  <c r="Q24" i="6"/>
  <c r="I19" i="6"/>
  <c r="J19" i="6"/>
  <c r="K19" i="6"/>
  <c r="S12" i="6"/>
  <c r="R12" i="6"/>
  <c r="Q12" i="6"/>
  <c r="K217" i="3"/>
  <c r="L217" i="3"/>
  <c r="J217" i="3"/>
  <c r="E196" i="3"/>
  <c r="G195" i="3"/>
  <c r="I194" i="3"/>
  <c r="K183" i="3"/>
  <c r="L183" i="3"/>
  <c r="J183" i="3"/>
  <c r="E193" i="3"/>
  <c r="G192" i="3"/>
  <c r="K180" i="3"/>
  <c r="J180" i="3"/>
  <c r="I191" i="3"/>
  <c r="L180" i="3"/>
  <c r="E190" i="3"/>
  <c r="G189" i="3"/>
  <c r="I188" i="3"/>
  <c r="K177" i="3"/>
  <c r="J177" i="3"/>
  <c r="L177" i="3"/>
  <c r="E187" i="3"/>
  <c r="G186" i="3"/>
  <c r="K174" i="3"/>
  <c r="J174" i="3"/>
  <c r="L174" i="3"/>
  <c r="K171" i="3"/>
  <c r="J171" i="3"/>
  <c r="L171" i="3"/>
  <c r="K168" i="3"/>
  <c r="L168" i="3"/>
  <c r="J168" i="3"/>
  <c r="K165" i="3"/>
  <c r="J165" i="3"/>
  <c r="L165" i="3"/>
  <c r="K162" i="3"/>
  <c r="J162" i="3"/>
  <c r="L162" i="3"/>
  <c r="K159" i="3"/>
  <c r="J159" i="3"/>
  <c r="L159" i="3"/>
  <c r="K156" i="3"/>
  <c r="J156" i="3"/>
  <c r="L156" i="3"/>
  <c r="K153" i="3"/>
  <c r="J153" i="3"/>
  <c r="L153" i="3"/>
  <c r="K144" i="3"/>
  <c r="J144" i="3"/>
  <c r="L144" i="3"/>
  <c r="K141" i="3"/>
  <c r="J141" i="3"/>
  <c r="L141" i="3"/>
  <c r="K138" i="3"/>
  <c r="J138" i="3"/>
  <c r="L138" i="3"/>
  <c r="K135" i="3"/>
  <c r="L135" i="3"/>
  <c r="J135" i="3"/>
  <c r="K112" i="3"/>
  <c r="L112" i="3"/>
  <c r="J112" i="3"/>
  <c r="I123" i="3"/>
  <c r="E122" i="3"/>
  <c r="G121" i="3"/>
  <c r="K109" i="3"/>
  <c r="L109" i="3"/>
  <c r="J109" i="3"/>
  <c r="I120" i="3"/>
  <c r="E119" i="3"/>
  <c r="G118" i="3"/>
  <c r="K106" i="3"/>
  <c r="J106" i="3"/>
  <c r="I117" i="3"/>
  <c r="L106" i="3"/>
  <c r="E116" i="3"/>
  <c r="G115" i="3"/>
  <c r="K103" i="3"/>
  <c r="J103" i="3"/>
  <c r="I114" i="3"/>
  <c r="L103" i="3"/>
  <c r="E113" i="3"/>
  <c r="K100" i="3"/>
  <c r="L100" i="3"/>
  <c r="J100" i="3"/>
  <c r="K97" i="3"/>
  <c r="L97" i="3"/>
  <c r="J97" i="3"/>
  <c r="K94" i="3"/>
  <c r="J94" i="3"/>
  <c r="L94" i="3"/>
  <c r="K91" i="3"/>
  <c r="J91" i="3"/>
  <c r="L91" i="3"/>
  <c r="K88" i="3"/>
  <c r="J88" i="3"/>
  <c r="L88" i="3"/>
  <c r="K85" i="3"/>
  <c r="L85" i="3"/>
  <c r="J85" i="3"/>
  <c r="K82" i="3"/>
  <c r="J82" i="3"/>
  <c r="L82" i="3"/>
  <c r="K70" i="3"/>
  <c r="J70" i="3"/>
  <c r="L70" i="3"/>
  <c r="K67" i="3"/>
  <c r="J67" i="3"/>
  <c r="L67" i="3"/>
  <c r="K64" i="3"/>
  <c r="L64" i="3"/>
  <c r="J64" i="3"/>
  <c r="K60" i="3"/>
  <c r="J60" i="3"/>
  <c r="K54" i="3"/>
  <c r="J54" i="3"/>
  <c r="K48" i="3"/>
  <c r="J48" i="3"/>
  <c r="K42" i="3"/>
  <c r="J42" i="3"/>
  <c r="K38" i="3"/>
  <c r="J38" i="3"/>
  <c r="L38" i="3"/>
  <c r="K35" i="3"/>
  <c r="L35" i="3"/>
  <c r="J35" i="3"/>
  <c r="K32" i="3"/>
  <c r="J32" i="3"/>
  <c r="L32" i="3"/>
  <c r="K29" i="3"/>
  <c r="L29" i="3"/>
  <c r="J29" i="3"/>
  <c r="K26" i="3"/>
  <c r="J26" i="3"/>
  <c r="L26" i="3"/>
  <c r="K23" i="3"/>
  <c r="J23" i="3"/>
  <c r="L23" i="3"/>
  <c r="K20" i="3"/>
  <c r="J20" i="3"/>
  <c r="L20" i="3"/>
  <c r="H68" i="2"/>
  <c r="K47" i="2"/>
  <c r="J47" i="2"/>
  <c r="L47" i="2"/>
  <c r="K41" i="2"/>
  <c r="J41" i="2"/>
  <c r="E43" i="2"/>
  <c r="G42" i="2"/>
  <c r="K38" i="2"/>
  <c r="J38" i="2"/>
  <c r="L38" i="2"/>
  <c r="K35" i="2"/>
  <c r="J35" i="2"/>
  <c r="L35" i="2"/>
  <c r="K32" i="2"/>
  <c r="J32" i="2"/>
  <c r="L32" i="2"/>
  <c r="K24" i="2"/>
  <c r="J24" i="2"/>
  <c r="L24" i="2"/>
  <c r="K20" i="2"/>
  <c r="J20" i="2"/>
  <c r="L28" i="3"/>
  <c r="K28" i="3"/>
  <c r="J28" i="3"/>
  <c r="F123" i="3"/>
  <c r="U15" i="13"/>
  <c r="W15" i="13"/>
  <c r="V15" i="13"/>
  <c r="T20" i="13"/>
  <c r="U12" i="13"/>
  <c r="W12" i="13"/>
  <c r="V12" i="13"/>
  <c r="U9" i="13"/>
  <c r="W9" i="13"/>
  <c r="V9" i="13"/>
  <c r="V18" i="13"/>
  <c r="W18" i="13"/>
  <c r="U18" i="13"/>
  <c r="V19" i="13"/>
  <c r="W19" i="13"/>
  <c r="U19" i="13"/>
  <c r="S43" i="6"/>
  <c r="R43" i="6"/>
  <c r="Q43" i="6"/>
  <c r="S31" i="6"/>
  <c r="R31" i="6"/>
  <c r="Q31" i="6"/>
  <c r="S19" i="6"/>
  <c r="R19" i="6"/>
  <c r="Q19" i="6"/>
  <c r="S7" i="6"/>
  <c r="R7" i="6"/>
  <c r="Q7" i="6"/>
  <c r="L52" i="5"/>
  <c r="K52" i="5"/>
  <c r="J52" i="5"/>
  <c r="M52" i="5"/>
  <c r="I52" i="5"/>
  <c r="L48" i="5"/>
  <c r="K48" i="5"/>
  <c r="J48" i="5"/>
  <c r="M48" i="5"/>
  <c r="I48" i="5"/>
  <c r="L44" i="5"/>
  <c r="K44" i="5"/>
  <c r="J44" i="5"/>
  <c r="M44" i="5"/>
  <c r="I44" i="5"/>
  <c r="L40" i="5"/>
  <c r="K40" i="5"/>
  <c r="J40" i="5"/>
  <c r="M40" i="5"/>
  <c r="I40" i="5"/>
  <c r="L36" i="5"/>
  <c r="K36" i="5"/>
  <c r="J36" i="5"/>
  <c r="M36" i="5"/>
  <c r="I36" i="5"/>
  <c r="L32" i="5"/>
  <c r="K32" i="5"/>
  <c r="J32" i="5"/>
  <c r="M32" i="5"/>
  <c r="I32" i="5"/>
  <c r="L28" i="5"/>
  <c r="K28" i="5"/>
  <c r="J28" i="5"/>
  <c r="M28" i="5"/>
  <c r="I28" i="5"/>
  <c r="L24" i="5"/>
  <c r="K24" i="5"/>
  <c r="J24" i="5"/>
  <c r="M24" i="5"/>
  <c r="I24" i="5"/>
  <c r="L20" i="5"/>
  <c r="K20" i="5"/>
  <c r="J20" i="5"/>
  <c r="M20" i="5"/>
  <c r="I20" i="5"/>
  <c r="K209" i="3"/>
  <c r="L209" i="3"/>
  <c r="J209" i="3"/>
  <c r="F195" i="3"/>
  <c r="H194" i="3"/>
  <c r="F192" i="3"/>
  <c r="H191" i="3"/>
  <c r="F189" i="3"/>
  <c r="H188" i="3"/>
  <c r="F186" i="3"/>
  <c r="H123" i="3"/>
  <c r="F121" i="3"/>
  <c r="H120" i="3"/>
  <c r="F118" i="3"/>
  <c r="H117" i="3"/>
  <c r="F115" i="3"/>
  <c r="H114" i="3"/>
  <c r="K59" i="3"/>
  <c r="J59" i="3"/>
  <c r="K53" i="3"/>
  <c r="J53" i="3"/>
  <c r="K47" i="3"/>
  <c r="J47" i="3"/>
  <c r="K41" i="3"/>
  <c r="J41" i="3"/>
  <c r="L16" i="3"/>
  <c r="K16" i="3"/>
  <c r="J16" i="3"/>
  <c r="L13" i="3"/>
  <c r="K13" i="3"/>
  <c r="J13" i="3"/>
  <c r="L10" i="3"/>
  <c r="K10" i="3"/>
  <c r="J10" i="3"/>
  <c r="L7" i="3"/>
  <c r="K7" i="3"/>
  <c r="J7" i="3"/>
  <c r="L73" i="2"/>
  <c r="K73" i="2"/>
  <c r="J73" i="2"/>
  <c r="G68" i="2"/>
  <c r="L64" i="2"/>
  <c r="K64" i="2"/>
  <c r="J64" i="2"/>
  <c r="I67" i="2"/>
  <c r="L61" i="2"/>
  <c r="K61" i="2"/>
  <c r="J61" i="2"/>
  <c r="L58" i="2"/>
  <c r="K58" i="2"/>
  <c r="J58" i="2"/>
  <c r="F42" i="2"/>
  <c r="K19" i="2"/>
  <c r="J19" i="2"/>
  <c r="L14" i="2"/>
  <c r="K14" i="2"/>
  <c r="J14" i="2"/>
  <c r="I17" i="2"/>
  <c r="L11" i="2"/>
  <c r="K11" i="2"/>
  <c r="J11" i="2"/>
  <c r="L8" i="2"/>
  <c r="K8" i="2"/>
  <c r="J8" i="2"/>
  <c r="I43" i="2"/>
  <c r="L40" i="2"/>
  <c r="K40" i="2"/>
  <c r="J40" i="2"/>
  <c r="L34" i="2"/>
  <c r="K34" i="2"/>
  <c r="J34" i="2"/>
  <c r="N74" i="8"/>
  <c r="N86" i="8"/>
  <c r="N85" i="8"/>
  <c r="N84" i="8"/>
  <c r="N83" i="8"/>
  <c r="N82" i="8"/>
  <c r="N81" i="8"/>
  <c r="N80" i="8"/>
  <c r="N79" i="8"/>
  <c r="N78" i="8"/>
  <c r="N77" i="8"/>
  <c r="N76" i="8"/>
  <c r="N75" i="8"/>
  <c r="R10" i="6"/>
  <c r="Q10" i="6"/>
  <c r="S10" i="6"/>
  <c r="R16" i="6"/>
  <c r="Q16" i="6"/>
  <c r="S16" i="6"/>
  <c r="R17" i="6"/>
  <c r="Q17" i="6"/>
  <c r="S17" i="6"/>
  <c r="R22" i="6"/>
  <c r="Q22" i="6"/>
  <c r="S22" i="6"/>
  <c r="R28" i="6"/>
  <c r="Q28" i="6"/>
  <c r="S28" i="6"/>
  <c r="R34" i="6"/>
  <c r="Q34" i="6"/>
  <c r="S34" i="6"/>
  <c r="R40" i="6"/>
  <c r="Q40" i="6"/>
  <c r="S40" i="6"/>
  <c r="R46" i="6"/>
  <c r="Q46" i="6"/>
  <c r="S46" i="6"/>
  <c r="R52" i="6"/>
  <c r="Q52" i="6"/>
  <c r="S52" i="6"/>
  <c r="Q9" i="6"/>
  <c r="S9" i="6"/>
  <c r="R9" i="6"/>
  <c r="Q15" i="6"/>
  <c r="R15" i="6"/>
  <c r="S15" i="6"/>
  <c r="Q21" i="6"/>
  <c r="S21" i="6"/>
  <c r="R21" i="6"/>
  <c r="Q27" i="6"/>
  <c r="R27" i="6"/>
  <c r="S27" i="6"/>
  <c r="Q33" i="6"/>
  <c r="S33" i="6"/>
  <c r="R33" i="6"/>
  <c r="Q39" i="6"/>
  <c r="R39" i="6"/>
  <c r="S39" i="6"/>
  <c r="Q45" i="6"/>
  <c r="S45" i="6"/>
  <c r="R45" i="6"/>
  <c r="Q51" i="6"/>
  <c r="R51" i="6"/>
  <c r="S51" i="6"/>
  <c r="Q8" i="6"/>
  <c r="R8" i="6"/>
  <c r="S8" i="6"/>
  <c r="S14" i="6"/>
  <c r="R14" i="6"/>
  <c r="Q14" i="6"/>
  <c r="Q20" i="6"/>
  <c r="R20" i="6"/>
  <c r="S20" i="6"/>
  <c r="S26" i="6"/>
  <c r="R26" i="6"/>
  <c r="Q26" i="6"/>
  <c r="Q32" i="6"/>
  <c r="R32" i="6"/>
  <c r="S32" i="6"/>
  <c r="S38" i="6"/>
  <c r="R38" i="6"/>
  <c r="Q38" i="6"/>
  <c r="Q44" i="6"/>
  <c r="R44" i="6"/>
  <c r="S44" i="6"/>
  <c r="S50" i="6"/>
  <c r="R50" i="6"/>
  <c r="Q50" i="6"/>
  <c r="H193" i="3"/>
  <c r="F120" i="3"/>
  <c r="F117" i="3"/>
  <c r="F114" i="3"/>
  <c r="J15" i="3"/>
  <c r="L15" i="3"/>
  <c r="K15" i="3"/>
  <c r="H96" i="10"/>
  <c r="E95" i="10"/>
  <c r="H109" i="10"/>
  <c r="H106" i="10"/>
  <c r="H103" i="10"/>
  <c r="H100" i="10"/>
  <c r="H97" i="10"/>
  <c r="H107" i="10"/>
  <c r="H104" i="10"/>
  <c r="H101" i="10"/>
  <c r="H98" i="10"/>
  <c r="H108" i="10"/>
  <c r="H105" i="10"/>
  <c r="H102" i="10"/>
  <c r="H99" i="10"/>
  <c r="N52" i="8"/>
  <c r="N64" i="8"/>
  <c r="N63" i="8"/>
  <c r="N62" i="8"/>
  <c r="N61" i="8"/>
  <c r="N60" i="8"/>
  <c r="N59" i="8"/>
  <c r="N58" i="8"/>
  <c r="N57" i="8"/>
  <c r="N56" i="8"/>
  <c r="N55" i="8"/>
  <c r="N54" i="8"/>
  <c r="N53" i="8"/>
  <c r="S35" i="6"/>
  <c r="R35" i="6"/>
  <c r="Q35" i="6"/>
  <c r="S23" i="6"/>
  <c r="R23" i="6"/>
  <c r="Q23" i="6"/>
  <c r="S11" i="6"/>
  <c r="R11" i="6"/>
  <c r="Q11" i="6"/>
  <c r="L16" i="5"/>
  <c r="K16" i="5"/>
  <c r="J16" i="5"/>
  <c r="M16" i="5"/>
  <c r="I16" i="5"/>
  <c r="L12" i="5"/>
  <c r="K12" i="5"/>
  <c r="J12" i="5"/>
  <c r="M12" i="5"/>
  <c r="I12" i="5"/>
  <c r="L8" i="5"/>
  <c r="K8" i="5"/>
  <c r="J8" i="5"/>
  <c r="M8" i="5"/>
  <c r="I8" i="5"/>
  <c r="K211" i="3"/>
  <c r="L211" i="3"/>
  <c r="J211" i="3"/>
  <c r="L208" i="3"/>
  <c r="K208" i="3"/>
  <c r="J208" i="3"/>
  <c r="L185" i="3"/>
  <c r="K185" i="3"/>
  <c r="J185" i="3"/>
  <c r="I196" i="3"/>
  <c r="E195" i="3"/>
  <c r="G194" i="3"/>
  <c r="I193" i="3"/>
  <c r="L182" i="3"/>
  <c r="K182" i="3"/>
  <c r="J182" i="3"/>
  <c r="G191" i="3"/>
  <c r="L179" i="3"/>
  <c r="K179" i="3"/>
  <c r="J179" i="3"/>
  <c r="I190" i="3"/>
  <c r="G188" i="3"/>
  <c r="I187" i="3"/>
  <c r="L176" i="3"/>
  <c r="K176" i="3"/>
  <c r="J176" i="3"/>
  <c r="L173" i="3"/>
  <c r="K173" i="3"/>
  <c r="J173" i="3"/>
  <c r="L170" i="3"/>
  <c r="K170" i="3"/>
  <c r="J170" i="3"/>
  <c r="L167" i="3"/>
  <c r="K167" i="3"/>
  <c r="J167" i="3"/>
  <c r="L164" i="3"/>
  <c r="K164" i="3"/>
  <c r="J164" i="3"/>
  <c r="L161" i="3"/>
  <c r="K161" i="3"/>
  <c r="J161" i="3"/>
  <c r="L158" i="3"/>
  <c r="K158" i="3"/>
  <c r="J158" i="3"/>
  <c r="L155" i="3"/>
  <c r="K155" i="3"/>
  <c r="J155" i="3"/>
  <c r="K212" i="3"/>
  <c r="L212" i="3"/>
  <c r="J212" i="3"/>
  <c r="K215" i="3"/>
  <c r="J215" i="3"/>
  <c r="L215" i="3"/>
  <c r="K218" i="3"/>
  <c r="L218" i="3"/>
  <c r="J218" i="3"/>
  <c r="L210" i="3"/>
  <c r="K210" i="3"/>
  <c r="J210" i="3"/>
  <c r="L213" i="3"/>
  <c r="J213" i="3"/>
  <c r="K213" i="3"/>
  <c r="K216" i="3"/>
  <c r="J216" i="3"/>
  <c r="L216" i="3"/>
  <c r="L143" i="3"/>
  <c r="K143" i="3"/>
  <c r="J143" i="3"/>
  <c r="G123" i="3"/>
  <c r="E121" i="3"/>
  <c r="G120" i="3"/>
  <c r="E118" i="3"/>
  <c r="G117" i="3"/>
  <c r="E115" i="3"/>
  <c r="G114" i="3"/>
  <c r="L72" i="3"/>
  <c r="K72" i="3"/>
  <c r="J72" i="3"/>
  <c r="L69" i="3"/>
  <c r="K69" i="3"/>
  <c r="J69" i="3"/>
  <c r="L66" i="3"/>
  <c r="K66" i="3"/>
  <c r="J66" i="3"/>
  <c r="L63" i="3"/>
  <c r="K63" i="3"/>
  <c r="J63" i="3"/>
  <c r="K58" i="3"/>
  <c r="J58" i="3"/>
  <c r="K52" i="3"/>
  <c r="J52" i="3"/>
  <c r="K46" i="3"/>
  <c r="J46" i="3"/>
  <c r="K40" i="3"/>
  <c r="J40" i="3"/>
  <c r="L34" i="3"/>
  <c r="K34" i="3"/>
  <c r="J34" i="3"/>
  <c r="L25" i="3"/>
  <c r="K25" i="3"/>
  <c r="J25" i="3"/>
  <c r="L22" i="3"/>
  <c r="K22" i="3"/>
  <c r="J22" i="3"/>
  <c r="F68" i="2"/>
  <c r="L49" i="2"/>
  <c r="K49" i="2"/>
  <c r="J49" i="2"/>
  <c r="K57" i="3"/>
  <c r="J57" i="3"/>
  <c r="K45" i="3"/>
  <c r="J45" i="3"/>
  <c r="L12" i="3"/>
  <c r="J12" i="3"/>
  <c r="K12" i="3"/>
  <c r="H16" i="47"/>
  <c r="J16" i="47"/>
  <c r="I16" i="47"/>
  <c r="O146" i="47"/>
  <c r="N146" i="47"/>
  <c r="M146" i="47"/>
  <c r="L146" i="47"/>
  <c r="J16" i="46"/>
  <c r="I16" i="46"/>
  <c r="H16" i="46"/>
  <c r="T16" i="47"/>
  <c r="S16" i="47"/>
  <c r="R16" i="47"/>
  <c r="Q16" i="47"/>
  <c r="P16" i="47"/>
  <c r="N146" i="46"/>
  <c r="M146" i="46"/>
  <c r="O146" i="46"/>
  <c r="L146" i="46"/>
  <c r="N16" i="47"/>
  <c r="M16" i="47"/>
  <c r="L16" i="47"/>
  <c r="M16" i="46"/>
  <c r="L16" i="46"/>
  <c r="N16" i="46"/>
  <c r="S16" i="46"/>
  <c r="R16" i="46"/>
  <c r="Q16" i="46"/>
  <c r="P16" i="46"/>
  <c r="T16" i="46"/>
  <c r="Q16" i="45"/>
  <c r="S16" i="45"/>
  <c r="R16" i="45"/>
  <c r="P16" i="45"/>
  <c r="T16" i="45"/>
  <c r="K11" i="41"/>
  <c r="M11" i="41"/>
  <c r="L11" i="41"/>
  <c r="Q11" i="41"/>
  <c r="O11" i="41"/>
  <c r="S11" i="41"/>
  <c r="T11" i="41"/>
  <c r="P11" i="41"/>
  <c r="R11" i="41"/>
  <c r="I11" i="41"/>
  <c r="G11" i="41"/>
  <c r="H11" i="41"/>
  <c r="I129" i="41"/>
  <c r="H129" i="41"/>
  <c r="G129" i="41"/>
  <c r="J118" i="28"/>
  <c r="I118" i="28"/>
  <c r="K118" i="28"/>
  <c r="J90" i="28"/>
  <c r="I90" i="28"/>
  <c r="K90" i="28"/>
  <c r="J62" i="28"/>
  <c r="I62" i="28"/>
  <c r="K62" i="28"/>
  <c r="J34" i="28"/>
  <c r="I34" i="28"/>
  <c r="K34" i="28"/>
  <c r="K132" i="28"/>
  <c r="J132" i="28"/>
  <c r="I132" i="28"/>
  <c r="J104" i="28"/>
  <c r="I104" i="28"/>
  <c r="K104" i="28"/>
  <c r="J76" i="28"/>
  <c r="I76" i="28"/>
  <c r="K76" i="28"/>
  <c r="J48" i="28"/>
  <c r="I48" i="28"/>
  <c r="K48" i="28"/>
  <c r="W20" i="23"/>
  <c r="V20" i="23"/>
  <c r="U20" i="23"/>
  <c r="K20" i="29"/>
  <c r="J20" i="29"/>
  <c r="I20" i="29"/>
  <c r="X91" i="19"/>
  <c r="Q62" i="18"/>
  <c r="R62" i="18"/>
  <c r="X37" i="19"/>
  <c r="X35" i="19"/>
  <c r="X23" i="19"/>
  <c r="Q134" i="18"/>
  <c r="R134" i="18"/>
  <c r="J21" i="19"/>
  <c r="H21" i="19"/>
  <c r="I76" i="18"/>
  <c r="J76" i="18"/>
  <c r="Q50" i="18"/>
  <c r="R50" i="18"/>
  <c r="Q8" i="18"/>
  <c r="R8" i="18"/>
  <c r="X49" i="19"/>
  <c r="Q104" i="18"/>
  <c r="R104" i="18"/>
  <c r="R22" i="18"/>
  <c r="Q22" i="18"/>
  <c r="K91" i="15"/>
  <c r="J91" i="15"/>
  <c r="I91" i="15"/>
  <c r="M91" i="15"/>
  <c r="L91" i="15"/>
  <c r="J149" i="14"/>
  <c r="I149" i="14"/>
  <c r="J107" i="14"/>
  <c r="I107" i="14"/>
  <c r="H63" i="19"/>
  <c r="J63" i="19"/>
  <c r="H9" i="19"/>
  <c r="J9" i="19"/>
  <c r="I34" i="18"/>
  <c r="J34" i="18"/>
  <c r="R20" i="18"/>
  <c r="Q20" i="18"/>
  <c r="L105" i="15"/>
  <c r="K105" i="15"/>
  <c r="J105" i="15"/>
  <c r="I105" i="15"/>
  <c r="M105" i="15"/>
  <c r="Q146" i="18"/>
  <c r="R146" i="18"/>
  <c r="W21" i="16"/>
  <c r="V21" i="16"/>
  <c r="U21" i="16"/>
  <c r="W9" i="16"/>
  <c r="V9" i="16"/>
  <c r="U9" i="16"/>
  <c r="J135" i="14"/>
  <c r="I135" i="14"/>
  <c r="J93" i="14"/>
  <c r="I93" i="14"/>
  <c r="J51" i="14"/>
  <c r="I51" i="14"/>
  <c r="I23" i="14"/>
  <c r="J23" i="14"/>
  <c r="X160" i="18"/>
  <c r="Y160" i="18"/>
  <c r="J133" i="16"/>
  <c r="I133" i="16"/>
  <c r="K133" i="16"/>
  <c r="K79" i="16"/>
  <c r="J79" i="16"/>
  <c r="I79" i="16"/>
  <c r="I63" i="15"/>
  <c r="M63" i="15"/>
  <c r="L63" i="15"/>
  <c r="K63" i="15"/>
  <c r="J63" i="15"/>
  <c r="I79" i="14"/>
  <c r="J79" i="14"/>
  <c r="K146" i="13"/>
  <c r="J146" i="13"/>
  <c r="I146" i="13"/>
  <c r="K118" i="13"/>
  <c r="J118" i="13"/>
  <c r="I118" i="13"/>
  <c r="K90" i="13"/>
  <c r="J90" i="13"/>
  <c r="I90" i="13"/>
  <c r="K62" i="13"/>
  <c r="J62" i="13"/>
  <c r="I62" i="13"/>
  <c r="K34" i="13"/>
  <c r="J34" i="13"/>
  <c r="I34" i="13"/>
  <c r="J8" i="18"/>
  <c r="I8" i="18"/>
  <c r="I147" i="15"/>
  <c r="M147" i="15"/>
  <c r="L147" i="15"/>
  <c r="K147" i="15"/>
  <c r="J147" i="15"/>
  <c r="J65" i="14"/>
  <c r="I65" i="14"/>
  <c r="K135" i="16"/>
  <c r="J135" i="16"/>
  <c r="I135" i="16"/>
  <c r="J105" i="16"/>
  <c r="I105" i="16"/>
  <c r="K105" i="16"/>
  <c r="I51" i="16"/>
  <c r="K51" i="16"/>
  <c r="J51" i="16"/>
  <c r="I163" i="14"/>
  <c r="J163" i="14"/>
  <c r="I37" i="14"/>
  <c r="J37" i="14"/>
  <c r="J161" i="16"/>
  <c r="I161" i="16"/>
  <c r="K161" i="16"/>
  <c r="K107" i="16"/>
  <c r="J107" i="16"/>
  <c r="I107" i="16"/>
  <c r="J77" i="16"/>
  <c r="I77" i="16"/>
  <c r="K77" i="16"/>
  <c r="I121" i="14"/>
  <c r="J121" i="14"/>
  <c r="J9" i="17"/>
  <c r="I9" i="17"/>
  <c r="K9" i="17"/>
  <c r="K121" i="3"/>
  <c r="J121" i="3"/>
  <c r="K132" i="3"/>
  <c r="J132" i="3"/>
  <c r="K129" i="3"/>
  <c r="J129" i="3"/>
  <c r="J118" i="3"/>
  <c r="K118" i="3"/>
  <c r="K115" i="3"/>
  <c r="J115" i="3"/>
  <c r="K126" i="3"/>
  <c r="J126" i="3"/>
  <c r="T23" i="14"/>
  <c r="S23" i="14"/>
  <c r="X79" i="19"/>
  <c r="X21" i="15"/>
  <c r="W21" i="15"/>
  <c r="Y21" i="15"/>
  <c r="K20" i="13"/>
  <c r="J20" i="13"/>
  <c r="I20" i="13"/>
  <c r="K133" i="3"/>
  <c r="J133" i="3"/>
  <c r="K122" i="3"/>
  <c r="J122" i="3"/>
  <c r="J130" i="3"/>
  <c r="K130" i="3"/>
  <c r="J119" i="3"/>
  <c r="K119" i="3"/>
  <c r="K127" i="3"/>
  <c r="J127" i="3"/>
  <c r="K116" i="3"/>
  <c r="J116" i="3"/>
  <c r="J124" i="3"/>
  <c r="K124" i="3"/>
  <c r="J113" i="3"/>
  <c r="K113" i="3"/>
  <c r="K21" i="17"/>
  <c r="J21" i="17"/>
  <c r="I21" i="17"/>
  <c r="K69" i="2"/>
  <c r="J69" i="2"/>
  <c r="R34" i="19" l="1"/>
  <c r="R154" i="19"/>
  <c r="R144" i="19"/>
  <c r="R13" i="19"/>
  <c r="R15" i="19"/>
  <c r="R17" i="19"/>
  <c r="K144" i="46"/>
  <c r="R24" i="19"/>
  <c r="R26" i="19"/>
  <c r="R139" i="19"/>
  <c r="R155" i="19"/>
  <c r="R145" i="19"/>
  <c r="R103" i="19"/>
  <c r="R101" i="19"/>
  <c r="R99" i="19"/>
  <c r="R97" i="19"/>
  <c r="R81" i="19"/>
  <c r="R62" i="19"/>
  <c r="R60" i="19"/>
  <c r="R58" i="19"/>
  <c r="R56" i="19"/>
  <c r="R40" i="19"/>
  <c r="R118" i="19"/>
  <c r="R112" i="19"/>
  <c r="R153" i="19"/>
  <c r="K143" i="45"/>
  <c r="K139" i="46"/>
  <c r="Y145" i="18"/>
  <c r="Y29" i="18"/>
  <c r="Y23" i="18"/>
  <c r="Y110" i="18"/>
  <c r="Y94" i="18"/>
  <c r="Y52" i="18"/>
  <c r="K11" i="16"/>
  <c r="K13" i="16"/>
  <c r="K53" i="16"/>
  <c r="K85" i="16"/>
  <c r="K89" i="16"/>
  <c r="K124" i="16"/>
  <c r="K128" i="16"/>
  <c r="K132" i="16"/>
  <c r="W17" i="17"/>
  <c r="W20" i="17"/>
  <c r="W12" i="17"/>
  <c r="R28" i="19"/>
  <c r="R30" i="19"/>
  <c r="R32" i="19"/>
  <c r="R132" i="19"/>
  <c r="R140" i="19"/>
  <c r="R130" i="19"/>
  <c r="R126" i="19"/>
  <c r="R95" i="19"/>
  <c r="R76" i="19"/>
  <c r="R74" i="19"/>
  <c r="R72" i="19"/>
  <c r="R70" i="19"/>
  <c r="R54" i="19"/>
  <c r="R52" i="19"/>
  <c r="R38" i="19"/>
  <c r="R146" i="19"/>
  <c r="R127" i="19"/>
  <c r="R10" i="19"/>
  <c r="R12" i="19"/>
  <c r="R157" i="19"/>
  <c r="R160" i="19"/>
  <c r="K144" i="45"/>
  <c r="K137" i="45"/>
  <c r="K141" i="46"/>
  <c r="K140" i="47"/>
  <c r="H109" i="35"/>
  <c r="K140" i="46"/>
  <c r="K137" i="46"/>
  <c r="R18" i="19"/>
  <c r="R20" i="19"/>
  <c r="R138" i="19"/>
  <c r="R128" i="19"/>
  <c r="R90" i="19"/>
  <c r="R88" i="19"/>
  <c r="R86" i="19"/>
  <c r="R84" i="19"/>
  <c r="R68" i="19"/>
  <c r="R66" i="19"/>
  <c r="R47" i="19"/>
  <c r="R45" i="19"/>
  <c r="R43" i="19"/>
  <c r="R41" i="19"/>
  <c r="R124" i="19"/>
  <c r="R114" i="19"/>
  <c r="R156" i="19"/>
  <c r="R116" i="19"/>
  <c r="R110" i="19"/>
  <c r="R14" i="19"/>
  <c r="R16" i="19"/>
  <c r="K141" i="45"/>
  <c r="K139" i="45"/>
  <c r="K143" i="46"/>
  <c r="J52" i="27"/>
  <c r="R25" i="19"/>
  <c r="R158" i="19"/>
  <c r="R152" i="19"/>
  <c r="R141" i="19"/>
  <c r="R104" i="19"/>
  <c r="R102" i="19"/>
  <c r="R100" i="19"/>
  <c r="R98" i="19"/>
  <c r="R82" i="19"/>
  <c r="R80" i="19"/>
  <c r="R61" i="19"/>
  <c r="R59" i="19"/>
  <c r="R57" i="19"/>
  <c r="R55" i="19"/>
  <c r="R39" i="19"/>
  <c r="R122" i="19"/>
  <c r="R115" i="19"/>
  <c r="R109" i="19"/>
  <c r="R151" i="19"/>
  <c r="N109" i="35"/>
  <c r="K138" i="46"/>
  <c r="Y13" i="18"/>
  <c r="Y152" i="18"/>
  <c r="Y103" i="18"/>
  <c r="Y25" i="18"/>
  <c r="Y74" i="18"/>
  <c r="Y68" i="18"/>
  <c r="Y26" i="18"/>
  <c r="Y129" i="18"/>
  <c r="K75" i="16"/>
  <c r="K88" i="16"/>
  <c r="K101" i="16"/>
  <c r="K136" i="16"/>
  <c r="K155" i="16"/>
  <c r="K131" i="16"/>
  <c r="K144" i="16"/>
  <c r="K157" i="16"/>
  <c r="K114" i="16"/>
  <c r="K140" i="16"/>
  <c r="K153" i="16"/>
  <c r="K160" i="16"/>
  <c r="K52" i="16"/>
  <c r="K71" i="16"/>
  <c r="K90" i="16"/>
  <c r="K60" i="16"/>
  <c r="K73" i="16"/>
  <c r="K56" i="16"/>
  <c r="K69" i="16"/>
  <c r="K103" i="16"/>
  <c r="K116" i="16"/>
  <c r="K129" i="16"/>
  <c r="K86" i="16"/>
  <c r="K112" i="16"/>
  <c r="K125" i="16"/>
  <c r="K82" i="16"/>
  <c r="K95" i="16"/>
  <c r="K142" i="16"/>
  <c r="K138" i="16"/>
  <c r="K151" i="16"/>
  <c r="K108" i="16"/>
  <c r="K127" i="16"/>
  <c r="K146" i="16"/>
  <c r="K58" i="16"/>
  <c r="K84" i="16"/>
  <c r="K97" i="16"/>
  <c r="K54" i="16"/>
  <c r="K67" i="16"/>
  <c r="K62" i="16"/>
  <c r="K159" i="16"/>
  <c r="K110" i="16"/>
  <c r="K123" i="16"/>
  <c r="K80" i="16"/>
  <c r="K99" i="16"/>
  <c r="K118" i="16"/>
  <c r="K12" i="16"/>
  <c r="K18" i="16"/>
  <c r="K55" i="16"/>
  <c r="K87" i="16"/>
  <c r="K122" i="16"/>
  <c r="K126" i="16"/>
  <c r="K130" i="16"/>
  <c r="K137" i="16"/>
  <c r="W11" i="17"/>
  <c r="W13" i="17"/>
  <c r="R27" i="19"/>
  <c r="R29" i="19"/>
  <c r="R31" i="19"/>
  <c r="R33" i="19"/>
  <c r="R136" i="19"/>
  <c r="R129" i="19"/>
  <c r="R137" i="19"/>
  <c r="R96" i="19"/>
  <c r="R94" i="19"/>
  <c r="R75" i="19"/>
  <c r="R73" i="19"/>
  <c r="R71" i="19"/>
  <c r="R69" i="19"/>
  <c r="R53" i="19"/>
  <c r="R125" i="19"/>
  <c r="R150" i="19"/>
  <c r="R143" i="19"/>
  <c r="R11" i="19"/>
  <c r="R142" i="19"/>
  <c r="K142" i="45"/>
  <c r="K142" i="46"/>
  <c r="K145" i="46"/>
  <c r="K145" i="47"/>
  <c r="J96" i="27"/>
  <c r="H87" i="35"/>
  <c r="J74" i="27"/>
  <c r="K138" i="47"/>
  <c r="K198" i="3"/>
  <c r="J198" i="3"/>
  <c r="J187" i="3"/>
  <c r="K187" i="3"/>
  <c r="K201" i="3"/>
  <c r="J201" i="3"/>
  <c r="K190" i="3"/>
  <c r="J190" i="3"/>
  <c r="K204" i="3"/>
  <c r="J204" i="3"/>
  <c r="J193" i="3"/>
  <c r="K193" i="3"/>
  <c r="K207" i="3"/>
  <c r="J207" i="3"/>
  <c r="K196" i="3"/>
  <c r="J196" i="3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C95" i="10"/>
  <c r="D96" i="10" s="1"/>
  <c r="K46" i="2"/>
  <c r="J46" i="2"/>
  <c r="J43" i="2"/>
  <c r="K43" i="2"/>
  <c r="K17" i="2"/>
  <c r="J17" i="2"/>
  <c r="K67" i="2"/>
  <c r="J67" i="2"/>
  <c r="J70" i="2"/>
  <c r="K70" i="2"/>
  <c r="V20" i="13"/>
  <c r="W20" i="13"/>
  <c r="U20" i="13"/>
  <c r="J44" i="2"/>
  <c r="K44" i="2"/>
  <c r="K114" i="3"/>
  <c r="J114" i="3"/>
  <c r="J125" i="3"/>
  <c r="K125" i="3"/>
  <c r="K128" i="3"/>
  <c r="J128" i="3"/>
  <c r="K117" i="3"/>
  <c r="J117" i="3"/>
  <c r="K120" i="3"/>
  <c r="J120" i="3"/>
  <c r="K131" i="3"/>
  <c r="J131" i="3"/>
  <c r="K134" i="3"/>
  <c r="J134" i="3"/>
  <c r="K123" i="3"/>
  <c r="J123" i="3"/>
  <c r="J199" i="3"/>
  <c r="K199" i="3"/>
  <c r="J188" i="3"/>
  <c r="K188" i="3"/>
  <c r="K202" i="3"/>
  <c r="J202" i="3"/>
  <c r="K191" i="3"/>
  <c r="J191" i="3"/>
  <c r="J205" i="3"/>
  <c r="K205" i="3"/>
  <c r="K194" i="3"/>
  <c r="J194" i="3"/>
  <c r="K68" i="2"/>
  <c r="J68" i="2"/>
  <c r="J71" i="2"/>
  <c r="K71" i="2"/>
  <c r="K45" i="2"/>
  <c r="J45" i="2"/>
  <c r="J42" i="2"/>
  <c r="K42" i="2"/>
  <c r="K197" i="3"/>
  <c r="J197" i="3"/>
  <c r="K186" i="3"/>
  <c r="J186" i="3"/>
  <c r="K189" i="3"/>
  <c r="J189" i="3"/>
  <c r="J200" i="3"/>
  <c r="K200" i="3"/>
  <c r="K203" i="3"/>
  <c r="J203" i="3"/>
  <c r="K192" i="3"/>
  <c r="J192" i="3"/>
  <c r="K195" i="3"/>
  <c r="J195" i="3"/>
  <c r="J206" i="3"/>
  <c r="K206" i="3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87" i="8"/>
  <c r="L52" i="8"/>
  <c r="L74" i="8"/>
  <c r="L86" i="8"/>
  <c r="L85" i="8"/>
  <c r="L84" i="8"/>
  <c r="L83" i="8"/>
  <c r="L82" i="8"/>
  <c r="L81" i="8"/>
  <c r="L80" i="8"/>
  <c r="L79" i="8"/>
  <c r="L78" i="8"/>
  <c r="L77" i="8"/>
  <c r="L76" i="8"/>
  <c r="L75" i="8"/>
  <c r="I271" i="8"/>
  <c r="J272" i="8" s="1"/>
  <c r="I205" i="8"/>
  <c r="J206" i="8" s="1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I29" i="8"/>
  <c r="J30" i="8" s="1"/>
  <c r="J8" i="8"/>
  <c r="I249" i="8"/>
  <c r="J250" i="8" s="1"/>
  <c r="I183" i="8"/>
  <c r="J184" i="8" s="1"/>
  <c r="I117" i="8"/>
  <c r="J118" i="8" s="1"/>
  <c r="G7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262" i="8"/>
  <c r="J259" i="8"/>
  <c r="J256" i="8"/>
  <c r="J253" i="8"/>
  <c r="J196" i="8"/>
  <c r="J193" i="8"/>
  <c r="J190" i="8"/>
  <c r="J187" i="8"/>
  <c r="I139" i="8"/>
  <c r="J140" i="8" s="1"/>
  <c r="I51" i="8"/>
  <c r="J126" i="8"/>
  <c r="J122" i="8"/>
  <c r="J263" i="8"/>
  <c r="J260" i="8"/>
  <c r="J257" i="8"/>
  <c r="J254" i="8"/>
  <c r="J251" i="8"/>
  <c r="J197" i="8"/>
  <c r="J194" i="8"/>
  <c r="J191" i="8"/>
  <c r="J188" i="8"/>
  <c r="J185" i="8"/>
  <c r="I161" i="8"/>
  <c r="J162" i="8" s="1"/>
  <c r="I95" i="8"/>
  <c r="J96" i="8" s="1"/>
  <c r="J129" i="8"/>
  <c r="J125" i="8"/>
  <c r="J121" i="8"/>
  <c r="J120" i="8"/>
  <c r="J131" i="8"/>
  <c r="J127" i="8"/>
  <c r="J123" i="8"/>
  <c r="J119" i="8"/>
  <c r="J261" i="8"/>
  <c r="J258" i="8"/>
  <c r="J255" i="8"/>
  <c r="J252" i="8"/>
  <c r="J195" i="8"/>
  <c r="J192" i="8"/>
  <c r="J189" i="8"/>
  <c r="J186" i="8"/>
  <c r="I73" i="8"/>
  <c r="I227" i="8"/>
  <c r="J228" i="8" s="1"/>
  <c r="J130" i="8"/>
  <c r="J128" i="8"/>
  <c r="J124" i="8"/>
  <c r="J74" i="10"/>
  <c r="G73" i="10"/>
  <c r="J87" i="10"/>
  <c r="J84" i="10"/>
  <c r="J81" i="10"/>
  <c r="J78" i="10"/>
  <c r="J75" i="10"/>
  <c r="J83" i="10"/>
  <c r="J85" i="10"/>
  <c r="J82" i="10"/>
  <c r="J79" i="10"/>
  <c r="J76" i="10"/>
  <c r="J80" i="10"/>
  <c r="J86" i="10"/>
  <c r="J77" i="10"/>
  <c r="H18" i="10"/>
  <c r="H17" i="10"/>
  <c r="H16" i="10"/>
  <c r="H15" i="10"/>
  <c r="H14" i="10"/>
  <c r="H13" i="10"/>
  <c r="H12" i="10"/>
  <c r="H11" i="10"/>
  <c r="H10" i="10"/>
  <c r="H9" i="10"/>
  <c r="H21" i="10"/>
  <c r="H20" i="10"/>
  <c r="H19" i="10"/>
  <c r="E7" i="10"/>
  <c r="H8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E29" i="10"/>
  <c r="H30" i="10"/>
  <c r="H57" i="12"/>
  <c r="J53" i="12"/>
  <c r="I53" i="12"/>
  <c r="L53" i="12"/>
  <c r="K53" i="12"/>
  <c r="J56" i="12"/>
  <c r="I56" i="12"/>
  <c r="L56" i="12"/>
  <c r="K56" i="12"/>
  <c r="J52" i="10"/>
  <c r="G51" i="10"/>
  <c r="J63" i="10"/>
  <c r="J60" i="10"/>
  <c r="J57" i="10"/>
  <c r="J54" i="10"/>
  <c r="J64" i="10"/>
  <c r="J61" i="10"/>
  <c r="J58" i="10"/>
  <c r="J55" i="10"/>
  <c r="J65" i="10"/>
  <c r="J62" i="10"/>
  <c r="J59" i="10"/>
  <c r="J56" i="10"/>
  <c r="J53" i="10"/>
  <c r="L54" i="12"/>
  <c r="K54" i="12"/>
  <c r="J54" i="12"/>
  <c r="I54" i="12"/>
  <c r="J160" i="13"/>
  <c r="K160" i="13"/>
  <c r="I160" i="13"/>
  <c r="J132" i="13"/>
  <c r="K132" i="13"/>
  <c r="I132" i="13"/>
  <c r="J104" i="13"/>
  <c r="K104" i="13"/>
  <c r="I104" i="13"/>
  <c r="J76" i="13"/>
  <c r="K76" i="13"/>
  <c r="I76" i="13"/>
  <c r="J48" i="13"/>
  <c r="K48" i="13"/>
  <c r="I48" i="13"/>
  <c r="L55" i="12"/>
  <c r="K55" i="12"/>
  <c r="J55" i="12"/>
  <c r="I55" i="12"/>
  <c r="I21" i="15"/>
  <c r="M21" i="15"/>
  <c r="L21" i="15"/>
  <c r="K21" i="15"/>
  <c r="J21" i="15"/>
  <c r="M49" i="15"/>
  <c r="L49" i="15"/>
  <c r="K49" i="15"/>
  <c r="J49" i="15"/>
  <c r="I49" i="15"/>
  <c r="M133" i="15"/>
  <c r="L133" i="15"/>
  <c r="K133" i="15"/>
  <c r="J133" i="15"/>
  <c r="I133" i="15"/>
  <c r="I23" i="16"/>
  <c r="K23" i="16"/>
  <c r="J23" i="16"/>
  <c r="K49" i="16"/>
  <c r="J49" i="16"/>
  <c r="I49" i="16"/>
  <c r="X20" i="18"/>
  <c r="Y20" i="18"/>
  <c r="M35" i="15"/>
  <c r="L35" i="15"/>
  <c r="K35" i="15"/>
  <c r="J35" i="15"/>
  <c r="I35" i="15"/>
  <c r="M119" i="15"/>
  <c r="L119" i="15"/>
  <c r="K119" i="15"/>
  <c r="J119" i="15"/>
  <c r="I119" i="15"/>
  <c r="J132" i="18"/>
  <c r="I132" i="18"/>
  <c r="J78" i="18"/>
  <c r="I78" i="18"/>
  <c r="J48" i="18"/>
  <c r="I48" i="18"/>
  <c r="J146" i="18"/>
  <c r="I146" i="18"/>
  <c r="J92" i="18"/>
  <c r="I92" i="18"/>
  <c r="J62" i="18"/>
  <c r="I62" i="18"/>
  <c r="J120" i="18"/>
  <c r="I120" i="18"/>
  <c r="J90" i="18"/>
  <c r="I90" i="18"/>
  <c r="J36" i="18"/>
  <c r="I36" i="18"/>
  <c r="J134" i="18"/>
  <c r="I134" i="18"/>
  <c r="J104" i="18"/>
  <c r="I104" i="18"/>
  <c r="J50" i="18"/>
  <c r="I50" i="18"/>
  <c r="J22" i="18"/>
  <c r="I22" i="18"/>
  <c r="I64" i="18"/>
  <c r="J64" i="18"/>
  <c r="I20" i="18"/>
  <c r="J20" i="18"/>
  <c r="I148" i="18"/>
  <c r="J148" i="18"/>
  <c r="I118" i="18"/>
  <c r="J118" i="18"/>
  <c r="I160" i="18"/>
  <c r="J160" i="18"/>
  <c r="X64" i="18"/>
  <c r="Y64" i="18"/>
  <c r="I161" i="17"/>
  <c r="K161" i="17"/>
  <c r="J161" i="17"/>
  <c r="K135" i="17"/>
  <c r="J135" i="17"/>
  <c r="I135" i="17"/>
  <c r="I133" i="17"/>
  <c r="K133" i="17"/>
  <c r="J133" i="17"/>
  <c r="K107" i="17"/>
  <c r="J107" i="17"/>
  <c r="I107" i="17"/>
  <c r="I105" i="17"/>
  <c r="K105" i="17"/>
  <c r="J105" i="17"/>
  <c r="K79" i="17"/>
  <c r="J79" i="17"/>
  <c r="I79" i="17"/>
  <c r="I77" i="17"/>
  <c r="K77" i="17"/>
  <c r="J77" i="17"/>
  <c r="K51" i="17"/>
  <c r="J51" i="17"/>
  <c r="I51" i="17"/>
  <c r="I49" i="17"/>
  <c r="K49" i="17"/>
  <c r="J49" i="17"/>
  <c r="K23" i="17"/>
  <c r="J23" i="17"/>
  <c r="I23" i="17"/>
  <c r="Y120" i="18"/>
  <c r="X120" i="18"/>
  <c r="Y90" i="18"/>
  <c r="X90" i="18"/>
  <c r="Y36" i="18"/>
  <c r="X36" i="18"/>
  <c r="Y134" i="18"/>
  <c r="X134" i="18"/>
  <c r="Y104" i="18"/>
  <c r="X104" i="18"/>
  <c r="Y50" i="18"/>
  <c r="X50" i="18"/>
  <c r="Y132" i="18"/>
  <c r="X132" i="18"/>
  <c r="Y78" i="18"/>
  <c r="X78" i="18"/>
  <c r="Y48" i="18"/>
  <c r="X48" i="18"/>
  <c r="Y146" i="18"/>
  <c r="X146" i="18"/>
  <c r="Y92" i="18"/>
  <c r="X92" i="18"/>
  <c r="Y62" i="18"/>
  <c r="X62" i="18"/>
  <c r="Y8" i="18"/>
  <c r="X8" i="18"/>
  <c r="X106" i="18"/>
  <c r="Y106" i="18"/>
  <c r="X76" i="18"/>
  <c r="Y76" i="18"/>
  <c r="X34" i="18"/>
  <c r="Y34" i="18"/>
  <c r="Y22" i="18"/>
  <c r="X22" i="18"/>
  <c r="X148" i="18"/>
  <c r="Y148" i="18"/>
  <c r="X118" i="18"/>
  <c r="Y118" i="18"/>
  <c r="I35" i="16"/>
  <c r="K35" i="16"/>
  <c r="J35" i="16"/>
  <c r="K37" i="16"/>
  <c r="J37" i="16"/>
  <c r="I37" i="16"/>
  <c r="T161" i="19"/>
  <c r="T149" i="19"/>
  <c r="T147" i="19"/>
  <c r="T135" i="19"/>
  <c r="T133" i="19"/>
  <c r="T121" i="19"/>
  <c r="T119" i="19"/>
  <c r="T107" i="19"/>
  <c r="T105" i="19"/>
  <c r="T93" i="19"/>
  <c r="T91" i="19"/>
  <c r="T79" i="19"/>
  <c r="T77" i="19"/>
  <c r="T65" i="19"/>
  <c r="T63" i="19"/>
  <c r="T51" i="19"/>
  <c r="T49" i="19"/>
  <c r="T37" i="19"/>
  <c r="T21" i="19"/>
  <c r="T9" i="19"/>
  <c r="S7" i="19"/>
  <c r="T35" i="19"/>
  <c r="T23" i="19"/>
  <c r="U23" i="19"/>
  <c r="Z23" i="19" s="1"/>
  <c r="U35" i="19"/>
  <c r="U9" i="19"/>
  <c r="Z10" i="19" s="1"/>
  <c r="U21" i="19"/>
  <c r="Z21" i="19" s="1"/>
  <c r="U121" i="19"/>
  <c r="Z125" i="19"/>
  <c r="U133" i="19"/>
  <c r="Z111" i="19"/>
  <c r="U119" i="19"/>
  <c r="U37" i="19"/>
  <c r="U49" i="19"/>
  <c r="Z49" i="19" s="1"/>
  <c r="U51" i="19"/>
  <c r="Z51" i="19" s="1"/>
  <c r="U63" i="19"/>
  <c r="U65" i="19"/>
  <c r="Z65" i="19" s="1"/>
  <c r="U77" i="19"/>
  <c r="Z77" i="19" s="1"/>
  <c r="U79" i="19"/>
  <c r="U91" i="19"/>
  <c r="Z91" i="19" s="1"/>
  <c r="U93" i="19"/>
  <c r="Z93" i="19" s="1"/>
  <c r="U105" i="19"/>
  <c r="U107" i="19"/>
  <c r="Z107" i="19" s="1"/>
  <c r="Z136" i="19"/>
  <c r="U135" i="19"/>
  <c r="U147" i="19"/>
  <c r="Z150" i="19"/>
  <c r="U149" i="19"/>
  <c r="Z153" i="19"/>
  <c r="U161" i="19"/>
  <c r="J77" i="15"/>
  <c r="I77" i="15"/>
  <c r="M77" i="15"/>
  <c r="L77" i="15"/>
  <c r="K77" i="15"/>
  <c r="J161" i="15"/>
  <c r="I161" i="15"/>
  <c r="M161" i="15"/>
  <c r="L161" i="15"/>
  <c r="K161" i="15"/>
  <c r="K9" i="16"/>
  <c r="J9" i="16"/>
  <c r="I9" i="16"/>
  <c r="I21" i="16"/>
  <c r="K21" i="16"/>
  <c r="J21" i="16"/>
  <c r="K63" i="16"/>
  <c r="J63" i="16"/>
  <c r="I63" i="16"/>
  <c r="J65" i="16"/>
  <c r="I65" i="16"/>
  <c r="K65" i="16"/>
  <c r="K91" i="16"/>
  <c r="J91" i="16"/>
  <c r="I91" i="16"/>
  <c r="J93" i="16"/>
  <c r="I93" i="16"/>
  <c r="K93" i="16"/>
  <c r="K119" i="16"/>
  <c r="J119" i="16"/>
  <c r="I119" i="16"/>
  <c r="J121" i="16"/>
  <c r="I121" i="16"/>
  <c r="K121" i="16"/>
  <c r="K147" i="16"/>
  <c r="J147" i="16"/>
  <c r="I147" i="16"/>
  <c r="J149" i="16"/>
  <c r="I149" i="16"/>
  <c r="K149" i="16"/>
  <c r="W9" i="17"/>
  <c r="V9" i="17"/>
  <c r="U9" i="17"/>
  <c r="U21" i="17"/>
  <c r="W21" i="17"/>
  <c r="V21" i="17"/>
  <c r="K35" i="17"/>
  <c r="J35" i="17"/>
  <c r="I35" i="17"/>
  <c r="I37" i="17"/>
  <c r="K37" i="17"/>
  <c r="J37" i="17"/>
  <c r="K63" i="17"/>
  <c r="J63" i="17"/>
  <c r="I63" i="17"/>
  <c r="I65" i="17"/>
  <c r="K65" i="17"/>
  <c r="J65" i="17"/>
  <c r="K91" i="17"/>
  <c r="J91" i="17"/>
  <c r="I91" i="17"/>
  <c r="I93" i="17"/>
  <c r="K93" i="17"/>
  <c r="J93" i="17"/>
  <c r="K119" i="17"/>
  <c r="J119" i="17"/>
  <c r="I119" i="17"/>
  <c r="I121" i="17"/>
  <c r="K121" i="17"/>
  <c r="J121" i="17"/>
  <c r="K147" i="17"/>
  <c r="J147" i="17"/>
  <c r="I147" i="17"/>
  <c r="I149" i="17"/>
  <c r="K149" i="17"/>
  <c r="J149" i="17"/>
  <c r="I106" i="18"/>
  <c r="J106" i="18"/>
  <c r="K161" i="19"/>
  <c r="K149" i="19"/>
  <c r="K133" i="19"/>
  <c r="Q133" i="19" s="1"/>
  <c r="K121" i="19"/>
  <c r="K135" i="19"/>
  <c r="Q135" i="19" s="1"/>
  <c r="K119" i="19"/>
  <c r="K107" i="19"/>
  <c r="K105" i="19"/>
  <c r="K93" i="19"/>
  <c r="K147" i="19"/>
  <c r="K91" i="19"/>
  <c r="Q91" i="19" s="1"/>
  <c r="K79" i="19"/>
  <c r="K49" i="19"/>
  <c r="K21" i="19"/>
  <c r="K9" i="19"/>
  <c r="Q7" i="19"/>
  <c r="K63" i="19"/>
  <c r="Q63" i="19" s="1"/>
  <c r="K51" i="19"/>
  <c r="K77" i="19"/>
  <c r="K37" i="19"/>
  <c r="K35" i="19"/>
  <c r="K23" i="19"/>
  <c r="K65" i="19"/>
  <c r="Q65" i="19" s="1"/>
  <c r="H107" i="19"/>
  <c r="J107" i="19"/>
  <c r="H121" i="19"/>
  <c r="J121" i="19"/>
  <c r="Q92" i="18"/>
  <c r="R92" i="18"/>
  <c r="H51" i="19"/>
  <c r="J51" i="19"/>
  <c r="R160" i="18"/>
  <c r="Q160" i="18"/>
  <c r="R106" i="18"/>
  <c r="Q106" i="18"/>
  <c r="R76" i="18"/>
  <c r="Q76" i="18"/>
  <c r="R120" i="18"/>
  <c r="Q120" i="18"/>
  <c r="R90" i="18"/>
  <c r="Q90" i="18"/>
  <c r="R36" i="18"/>
  <c r="Q36" i="18"/>
  <c r="R148" i="18"/>
  <c r="Q148" i="18"/>
  <c r="R118" i="18"/>
  <c r="Q118" i="18"/>
  <c r="R64" i="18"/>
  <c r="Q64" i="18"/>
  <c r="R34" i="18"/>
  <c r="Q34" i="18"/>
  <c r="R132" i="18"/>
  <c r="Q132" i="18"/>
  <c r="R78" i="18"/>
  <c r="Q78" i="18"/>
  <c r="R48" i="18"/>
  <c r="Q48" i="18"/>
  <c r="H161" i="19"/>
  <c r="J161" i="19"/>
  <c r="H149" i="19"/>
  <c r="J149" i="19"/>
  <c r="H147" i="19"/>
  <c r="J147" i="19"/>
  <c r="H119" i="19"/>
  <c r="J119" i="19"/>
  <c r="H135" i="19"/>
  <c r="J135" i="19"/>
  <c r="H133" i="19"/>
  <c r="J133" i="19"/>
  <c r="H105" i="19"/>
  <c r="J105" i="19"/>
  <c r="H93" i="19"/>
  <c r="J93" i="19"/>
  <c r="J37" i="19"/>
  <c r="H37" i="19"/>
  <c r="J35" i="19"/>
  <c r="H35" i="19"/>
  <c r="J23" i="19"/>
  <c r="H23" i="19"/>
  <c r="E161" i="19"/>
  <c r="E149" i="19"/>
  <c r="E147" i="19"/>
  <c r="E135" i="19"/>
  <c r="E133" i="19"/>
  <c r="E121" i="19"/>
  <c r="E107" i="19"/>
  <c r="E105" i="19"/>
  <c r="E93" i="19"/>
  <c r="E63" i="19"/>
  <c r="E51" i="19"/>
  <c r="E21" i="19"/>
  <c r="E9" i="19"/>
  <c r="E77" i="19"/>
  <c r="E65" i="19"/>
  <c r="E119" i="19"/>
  <c r="D7" i="19"/>
  <c r="E79" i="19"/>
  <c r="E49" i="19"/>
  <c r="E35" i="19"/>
  <c r="E23" i="19"/>
  <c r="E91" i="19"/>
  <c r="E37" i="19"/>
  <c r="H91" i="19"/>
  <c r="J91" i="19"/>
  <c r="H79" i="19"/>
  <c r="J79" i="19"/>
  <c r="H49" i="19"/>
  <c r="J49" i="19"/>
  <c r="H77" i="19"/>
  <c r="J77" i="19"/>
  <c r="H65" i="19"/>
  <c r="J65" i="19"/>
  <c r="R23" i="19"/>
  <c r="P23" i="19"/>
  <c r="Q23" i="19"/>
  <c r="R35" i="19"/>
  <c r="P35" i="19"/>
  <c r="Q35" i="19"/>
  <c r="X65" i="19"/>
  <c r="X77" i="19"/>
  <c r="Q147" i="19"/>
  <c r="P147" i="19"/>
  <c r="R147" i="19"/>
  <c r="P135" i="19"/>
  <c r="R135" i="19"/>
  <c r="R107" i="19"/>
  <c r="Q107" i="19"/>
  <c r="P107" i="19"/>
  <c r="R105" i="19"/>
  <c r="Q105" i="19"/>
  <c r="P105" i="19"/>
  <c r="R93" i="19"/>
  <c r="Q93" i="19"/>
  <c r="P93" i="19"/>
  <c r="R91" i="19"/>
  <c r="P91" i="19"/>
  <c r="R79" i="19"/>
  <c r="P79" i="19"/>
  <c r="Q79" i="19"/>
  <c r="R77" i="19"/>
  <c r="P77" i="19"/>
  <c r="Q77" i="19"/>
  <c r="R65" i="19"/>
  <c r="P65" i="19"/>
  <c r="R63" i="19"/>
  <c r="P63" i="19"/>
  <c r="R51" i="19"/>
  <c r="P51" i="19"/>
  <c r="Q51" i="19"/>
  <c r="R49" i="19"/>
  <c r="P49" i="19"/>
  <c r="Q49" i="19"/>
  <c r="R37" i="19"/>
  <c r="P37" i="19"/>
  <c r="Q37" i="19"/>
  <c r="P119" i="19"/>
  <c r="R119" i="19"/>
  <c r="Q119" i="19"/>
  <c r="P133" i="19"/>
  <c r="R133" i="19"/>
  <c r="P121" i="19"/>
  <c r="Q121" i="19"/>
  <c r="R121" i="19"/>
  <c r="Q161" i="19"/>
  <c r="P161" i="19"/>
  <c r="R161" i="19"/>
  <c r="Q149" i="19"/>
  <c r="P149" i="19"/>
  <c r="R149" i="19"/>
  <c r="R9" i="19"/>
  <c r="Q9" i="19"/>
  <c r="P9" i="19"/>
  <c r="R21" i="19"/>
  <c r="P21" i="19"/>
  <c r="Q21" i="19"/>
  <c r="X119" i="19"/>
  <c r="X161" i="19"/>
  <c r="X149" i="19"/>
  <c r="X147" i="19"/>
  <c r="X135" i="19"/>
  <c r="X133" i="19"/>
  <c r="X121" i="19"/>
  <c r="X107" i="19"/>
  <c r="X105" i="19"/>
  <c r="X93" i="19"/>
  <c r="X9" i="19"/>
  <c r="X21" i="19"/>
  <c r="X51" i="19"/>
  <c r="X63" i="19"/>
  <c r="H148" i="21"/>
  <c r="I148" i="21"/>
  <c r="H64" i="21"/>
  <c r="I64" i="21"/>
  <c r="I22" i="21"/>
  <c r="H22" i="21"/>
  <c r="H106" i="21"/>
  <c r="I106" i="21"/>
  <c r="I92" i="21"/>
  <c r="H92" i="21"/>
  <c r="I134" i="21"/>
  <c r="H134" i="21"/>
  <c r="I162" i="21"/>
  <c r="H162" i="21"/>
  <c r="I78" i="21"/>
  <c r="H78" i="21"/>
  <c r="I50" i="21"/>
  <c r="H50" i="21"/>
  <c r="I120" i="21"/>
  <c r="H120" i="21"/>
  <c r="I36" i="21"/>
  <c r="H36" i="21"/>
  <c r="Q22" i="21"/>
  <c r="R22" i="21"/>
  <c r="F86" i="26"/>
  <c r="F85" i="26"/>
  <c r="F84" i="26"/>
  <c r="F83" i="26"/>
  <c r="F82" i="26"/>
  <c r="F81" i="26"/>
  <c r="F80" i="26"/>
  <c r="F79" i="26"/>
  <c r="F78" i="26"/>
  <c r="F77" i="26"/>
  <c r="F76" i="26"/>
  <c r="F75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C253" i="26"/>
  <c r="D254" i="26" s="1"/>
  <c r="C183" i="26"/>
  <c r="D184" i="26" s="1"/>
  <c r="C227" i="26"/>
  <c r="D228" i="26" s="1"/>
  <c r="C73" i="26"/>
  <c r="D74" i="26" s="1"/>
  <c r="C205" i="26"/>
  <c r="D206" i="26" s="1"/>
  <c r="C139" i="26"/>
  <c r="D140" i="26" s="1"/>
  <c r="C29" i="26"/>
  <c r="D30" i="26" s="1"/>
  <c r="D8" i="26"/>
  <c r="C161" i="26"/>
  <c r="D162" i="26" s="1"/>
  <c r="C117" i="26"/>
  <c r="D118" i="26" s="1"/>
  <c r="C95" i="26"/>
  <c r="D96" i="26" s="1"/>
  <c r="C51" i="26"/>
  <c r="F43" i="26"/>
  <c r="F42" i="26"/>
  <c r="F41" i="26"/>
  <c r="F40" i="26"/>
  <c r="F39" i="26"/>
  <c r="F36" i="26"/>
  <c r="F33" i="26"/>
  <c r="F37" i="26"/>
  <c r="F34" i="26"/>
  <c r="F31" i="26"/>
  <c r="F38" i="26"/>
  <c r="F32" i="26"/>
  <c r="F35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87" i="26"/>
  <c r="F64" i="26"/>
  <c r="F61" i="26"/>
  <c r="F58" i="26"/>
  <c r="F55" i="26"/>
  <c r="F63" i="26"/>
  <c r="F60" i="26"/>
  <c r="F57" i="26"/>
  <c r="F54" i="26"/>
  <c r="F65" i="26"/>
  <c r="F56" i="26"/>
  <c r="F59" i="26"/>
  <c r="F62" i="26"/>
  <c r="F53" i="26"/>
  <c r="F152" i="26"/>
  <c r="F149" i="26"/>
  <c r="F146" i="26"/>
  <c r="F143" i="26"/>
  <c r="F153" i="26"/>
  <c r="F150" i="26"/>
  <c r="F147" i="26"/>
  <c r="F144" i="26"/>
  <c r="F141" i="26"/>
  <c r="F151" i="26"/>
  <c r="F148" i="26"/>
  <c r="F145" i="26"/>
  <c r="F142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105" i="26"/>
  <c r="F102" i="26"/>
  <c r="F99" i="26"/>
  <c r="F104" i="26"/>
  <c r="F101" i="26"/>
  <c r="F98" i="26"/>
  <c r="F109" i="26"/>
  <c r="F108" i="26"/>
  <c r="F107" i="26"/>
  <c r="F106" i="26"/>
  <c r="F103" i="26"/>
  <c r="F100" i="26"/>
  <c r="F97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L133" i="22"/>
  <c r="K133" i="22"/>
  <c r="J133" i="22"/>
  <c r="L91" i="22"/>
  <c r="K91" i="22"/>
  <c r="J91" i="22"/>
  <c r="L49" i="22"/>
  <c r="K49" i="22"/>
  <c r="J49" i="22"/>
  <c r="L147" i="22"/>
  <c r="K147" i="22"/>
  <c r="J147" i="22"/>
  <c r="L105" i="22"/>
  <c r="K105" i="22"/>
  <c r="J105" i="22"/>
  <c r="L63" i="22"/>
  <c r="K63" i="22"/>
  <c r="J63" i="22"/>
  <c r="K161" i="22"/>
  <c r="J161" i="22"/>
  <c r="L161" i="22"/>
  <c r="K119" i="22"/>
  <c r="J119" i="22"/>
  <c r="L119" i="22"/>
  <c r="K77" i="22"/>
  <c r="J77" i="22"/>
  <c r="L77" i="22"/>
  <c r="K35" i="22"/>
  <c r="J35" i="22"/>
  <c r="L35" i="22"/>
  <c r="L21" i="22"/>
  <c r="K21" i="22"/>
  <c r="J21" i="22"/>
  <c r="E95" i="27"/>
  <c r="H96" i="27" s="1"/>
  <c r="E73" i="27"/>
  <c r="H74" i="27" s="1"/>
  <c r="E51" i="27"/>
  <c r="H52" i="27" s="1"/>
  <c r="E29" i="27"/>
  <c r="C7" i="27"/>
  <c r="F8" i="27" s="1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30" i="27"/>
  <c r="K34" i="23"/>
  <c r="J34" i="23"/>
  <c r="I34" i="23"/>
  <c r="K62" i="23"/>
  <c r="J62" i="23"/>
  <c r="I62" i="23"/>
  <c r="K90" i="23"/>
  <c r="J90" i="23"/>
  <c r="I90" i="23"/>
  <c r="K118" i="23"/>
  <c r="J118" i="23"/>
  <c r="I118" i="23"/>
  <c r="K146" i="23"/>
  <c r="J146" i="23"/>
  <c r="I146" i="23"/>
  <c r="K20" i="23"/>
  <c r="J20" i="23"/>
  <c r="I20" i="23"/>
  <c r="X21" i="22"/>
  <c r="W21" i="22"/>
  <c r="V21" i="22"/>
  <c r="K48" i="23"/>
  <c r="J48" i="23"/>
  <c r="I48" i="23"/>
  <c r="K76" i="23"/>
  <c r="J76" i="23"/>
  <c r="I76" i="23"/>
  <c r="K104" i="23"/>
  <c r="J104" i="23"/>
  <c r="I104" i="23"/>
  <c r="K132" i="23"/>
  <c r="J132" i="23"/>
  <c r="I132" i="23"/>
  <c r="K160" i="23"/>
  <c r="J160" i="23"/>
  <c r="I160" i="23"/>
  <c r="J20" i="28"/>
  <c r="I20" i="28"/>
  <c r="K20" i="28"/>
  <c r="K160" i="29"/>
  <c r="J160" i="29"/>
  <c r="I160" i="29"/>
  <c r="K132" i="29"/>
  <c r="J132" i="29"/>
  <c r="I132" i="29"/>
  <c r="K104" i="29"/>
  <c r="J104" i="29"/>
  <c r="I104" i="29"/>
  <c r="K76" i="29"/>
  <c r="J76" i="29"/>
  <c r="I76" i="29"/>
  <c r="K48" i="29"/>
  <c r="J48" i="29"/>
  <c r="I48" i="29"/>
  <c r="K146" i="29"/>
  <c r="J146" i="29"/>
  <c r="I146" i="29"/>
  <c r="K118" i="29"/>
  <c r="J118" i="29"/>
  <c r="I118" i="29"/>
  <c r="K90" i="29"/>
  <c r="J90" i="29"/>
  <c r="I90" i="29"/>
  <c r="K62" i="29"/>
  <c r="J62" i="29"/>
  <c r="I62" i="29"/>
  <c r="K34" i="29"/>
  <c r="I34" i="29"/>
  <c r="J34" i="29"/>
  <c r="K160" i="28"/>
  <c r="J160" i="28"/>
  <c r="I160" i="28"/>
  <c r="K146" i="28"/>
  <c r="J146" i="28"/>
  <c r="I146" i="28"/>
  <c r="I104" i="30"/>
  <c r="M104" i="30"/>
  <c r="L104" i="30"/>
  <c r="K104" i="30"/>
  <c r="J104" i="30"/>
  <c r="J118" i="30"/>
  <c r="I118" i="30"/>
  <c r="M118" i="30"/>
  <c r="L118" i="30"/>
  <c r="K118" i="30"/>
  <c r="J34" i="30"/>
  <c r="M34" i="30"/>
  <c r="L34" i="30"/>
  <c r="K34" i="30"/>
  <c r="I34" i="30"/>
  <c r="K132" i="30"/>
  <c r="J132" i="30"/>
  <c r="I132" i="30"/>
  <c r="M132" i="30"/>
  <c r="L132" i="30"/>
  <c r="L146" i="30"/>
  <c r="K146" i="30"/>
  <c r="J146" i="30"/>
  <c r="I146" i="30"/>
  <c r="M146" i="30"/>
  <c r="L62" i="30"/>
  <c r="K62" i="30"/>
  <c r="J62" i="30"/>
  <c r="I62" i="30"/>
  <c r="M62" i="30"/>
  <c r="I160" i="30"/>
  <c r="M160" i="30"/>
  <c r="L160" i="30"/>
  <c r="K160" i="30"/>
  <c r="J160" i="30"/>
  <c r="M76" i="30"/>
  <c r="L76" i="30"/>
  <c r="K76" i="30"/>
  <c r="J76" i="30"/>
  <c r="I76" i="30"/>
  <c r="M90" i="30"/>
  <c r="L90" i="30"/>
  <c r="K90" i="30"/>
  <c r="J90" i="30"/>
  <c r="I90" i="30"/>
  <c r="I20" i="30"/>
  <c r="M20" i="30"/>
  <c r="L20" i="30"/>
  <c r="K20" i="30"/>
  <c r="J20" i="30"/>
  <c r="K48" i="30"/>
  <c r="I48" i="30"/>
  <c r="M48" i="30"/>
  <c r="L48" i="30"/>
  <c r="J48" i="30"/>
  <c r="N75" i="35"/>
  <c r="M87" i="35"/>
  <c r="N87" i="35" s="1"/>
  <c r="L129" i="41"/>
  <c r="O129" i="41"/>
  <c r="N129" i="41"/>
  <c r="K129" i="41"/>
  <c r="M129" i="41"/>
  <c r="I16" i="45"/>
  <c r="J16" i="45"/>
  <c r="H16" i="45"/>
  <c r="N146" i="45"/>
  <c r="M146" i="45"/>
  <c r="O146" i="45"/>
  <c r="L146" i="45"/>
  <c r="H146" i="45"/>
  <c r="K146" i="45" s="1"/>
  <c r="G146" i="45"/>
  <c r="I146" i="45"/>
  <c r="N16" i="45"/>
  <c r="M16" i="45"/>
  <c r="L16" i="45"/>
  <c r="H146" i="46"/>
  <c r="K146" i="46" s="1"/>
  <c r="G146" i="46"/>
  <c r="I146" i="46"/>
  <c r="I146" i="47"/>
  <c r="H146" i="47"/>
  <c r="K146" i="47" s="1"/>
  <c r="G146" i="47"/>
  <c r="Z147" i="19" l="1"/>
  <c r="Z97" i="19"/>
  <c r="Z80" i="19"/>
  <c r="Z55" i="19"/>
  <c r="Z37" i="19"/>
  <c r="Z121" i="19"/>
  <c r="Z27" i="19"/>
  <c r="Z139" i="19"/>
  <c r="Z105" i="19"/>
  <c r="Z79" i="19"/>
  <c r="Z63" i="19"/>
  <c r="Z38" i="19"/>
  <c r="Z122" i="19"/>
  <c r="Z35" i="19"/>
  <c r="F74" i="27"/>
  <c r="Z161" i="19"/>
  <c r="Z135" i="19"/>
  <c r="Z94" i="19"/>
  <c r="Z69" i="19"/>
  <c r="Z52" i="19"/>
  <c r="Z119" i="19"/>
  <c r="Z13" i="19"/>
  <c r="Z24" i="19"/>
  <c r="F96" i="27"/>
  <c r="Z149" i="19"/>
  <c r="Z108" i="19"/>
  <c r="Z83" i="19"/>
  <c r="Z66" i="19"/>
  <c r="Z41" i="19"/>
  <c r="Z133" i="19"/>
  <c r="Z9" i="19"/>
  <c r="Z130" i="19"/>
  <c r="Z159" i="19"/>
  <c r="Z152" i="19"/>
  <c r="Z142" i="19"/>
  <c r="Z102" i="19"/>
  <c r="Z95" i="19"/>
  <c r="Z85" i="19"/>
  <c r="Z74" i="19"/>
  <c r="Z67" i="19"/>
  <c r="Z57" i="19"/>
  <c r="Z46" i="19"/>
  <c r="Z39" i="19"/>
  <c r="Z117" i="19"/>
  <c r="Z17" i="19"/>
  <c r="Z34" i="19"/>
  <c r="Z28" i="19"/>
  <c r="Z127" i="19"/>
  <c r="Z158" i="19"/>
  <c r="Z151" i="19"/>
  <c r="Z141" i="19"/>
  <c r="Z101" i="19"/>
  <c r="Z90" i="19"/>
  <c r="Z84" i="19"/>
  <c r="Z73" i="19"/>
  <c r="Z62" i="19"/>
  <c r="Z56" i="19"/>
  <c r="Z45" i="19"/>
  <c r="Z123" i="19"/>
  <c r="Z114" i="19"/>
  <c r="Z16" i="19"/>
  <c r="Z33" i="19"/>
  <c r="Z26" i="19"/>
  <c r="Z138" i="19"/>
  <c r="Z157" i="19"/>
  <c r="Z146" i="19"/>
  <c r="Z132" i="19"/>
  <c r="Z100" i="19"/>
  <c r="Z89" i="19"/>
  <c r="Z82" i="19"/>
  <c r="Z72" i="19"/>
  <c r="Z61" i="19"/>
  <c r="Z54" i="19"/>
  <c r="Z44" i="19"/>
  <c r="Z116" i="19"/>
  <c r="Z118" i="19"/>
  <c r="Z15" i="19"/>
  <c r="Z32" i="19"/>
  <c r="Z25" i="19"/>
  <c r="Z126" i="19"/>
  <c r="Z131" i="19"/>
  <c r="Z156" i="19"/>
  <c r="Z145" i="19"/>
  <c r="Z129" i="19"/>
  <c r="Z99" i="19"/>
  <c r="Z88" i="19"/>
  <c r="Z81" i="19"/>
  <c r="Z71" i="19"/>
  <c r="Z60" i="19"/>
  <c r="Z53" i="19"/>
  <c r="Z43" i="19"/>
  <c r="Z113" i="19"/>
  <c r="Z115" i="19"/>
  <c r="Z14" i="19"/>
  <c r="Z31" i="19"/>
  <c r="Z20" i="19"/>
  <c r="Z140" i="19"/>
  <c r="Z128" i="19"/>
  <c r="Z155" i="19"/>
  <c r="Z144" i="19"/>
  <c r="Z104" i="19"/>
  <c r="Z98" i="19"/>
  <c r="Z87" i="19"/>
  <c r="Z76" i="19"/>
  <c r="Z70" i="19"/>
  <c r="Z59" i="19"/>
  <c r="Z48" i="19"/>
  <c r="Z42" i="19"/>
  <c r="Z110" i="19"/>
  <c r="Z112" i="19"/>
  <c r="Z12" i="19"/>
  <c r="Z30" i="19"/>
  <c r="Z19" i="19"/>
  <c r="Z137" i="19"/>
  <c r="Z160" i="19"/>
  <c r="Z154" i="19"/>
  <c r="Z143" i="19"/>
  <c r="Z103" i="19"/>
  <c r="Z96" i="19"/>
  <c r="Z86" i="19"/>
  <c r="Z75" i="19"/>
  <c r="Z68" i="19"/>
  <c r="Z58" i="19"/>
  <c r="Z47" i="19"/>
  <c r="Z40" i="19"/>
  <c r="Z124" i="19"/>
  <c r="Z109" i="19"/>
  <c r="Z11" i="19"/>
  <c r="Z29" i="19"/>
  <c r="Z18" i="19"/>
  <c r="C95" i="27"/>
  <c r="D96" i="27" s="1"/>
  <c r="C51" i="27"/>
  <c r="D52" i="27" s="1"/>
  <c r="C73" i="27"/>
  <c r="D74" i="27" s="1"/>
  <c r="D8" i="27"/>
  <c r="C29" i="27"/>
  <c r="F109" i="27"/>
  <c r="F106" i="27"/>
  <c r="F103" i="27"/>
  <c r="F100" i="27"/>
  <c r="F97" i="27"/>
  <c r="F107" i="27"/>
  <c r="F104" i="27"/>
  <c r="F101" i="27"/>
  <c r="F98" i="27"/>
  <c r="F108" i="27"/>
  <c r="F105" i="27"/>
  <c r="F102" i="27"/>
  <c r="F99" i="27"/>
  <c r="F30" i="27"/>
  <c r="D52" i="26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C7" i="19"/>
  <c r="I7" i="19" s="1"/>
  <c r="D21" i="19"/>
  <c r="D9" i="19"/>
  <c r="S161" i="19"/>
  <c r="Y161" i="19" s="1"/>
  <c r="S149" i="19"/>
  <c r="Y149" i="19" s="1"/>
  <c r="S133" i="19"/>
  <c r="Y133" i="19" s="1"/>
  <c r="S121" i="19"/>
  <c r="Y121" i="19" s="1"/>
  <c r="S135" i="19"/>
  <c r="Y135" i="19" s="1"/>
  <c r="S147" i="19"/>
  <c r="Y147" i="19" s="1"/>
  <c r="S119" i="19"/>
  <c r="Y119" i="19" s="1"/>
  <c r="S107" i="19"/>
  <c r="Y107" i="19" s="1"/>
  <c r="S35" i="19"/>
  <c r="Y35" i="19" s="1"/>
  <c r="S23" i="19"/>
  <c r="Y23" i="19" s="1"/>
  <c r="S63" i="19"/>
  <c r="Y63" i="19" s="1"/>
  <c r="S51" i="19"/>
  <c r="Y51" i="19" s="1"/>
  <c r="S91" i="19"/>
  <c r="Y91" i="19" s="1"/>
  <c r="S79" i="19"/>
  <c r="Y79" i="19" s="1"/>
  <c r="S49" i="19"/>
  <c r="Y49" i="19" s="1"/>
  <c r="S37" i="19"/>
  <c r="Y37" i="19" s="1"/>
  <c r="S105" i="19"/>
  <c r="Y105" i="19" s="1"/>
  <c r="S93" i="19"/>
  <c r="Y93" i="19" s="1"/>
  <c r="S65" i="19"/>
  <c r="Y65" i="19" s="1"/>
  <c r="S21" i="19"/>
  <c r="Y21" i="19" s="1"/>
  <c r="S9" i="19"/>
  <c r="Y9" i="19" s="1"/>
  <c r="Y7" i="19"/>
  <c r="S77" i="19"/>
  <c r="Y77" i="19" s="1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E51" i="10"/>
  <c r="L57" i="12"/>
  <c r="K57" i="12"/>
  <c r="J57" i="12"/>
  <c r="I57" i="12"/>
  <c r="C29" i="10"/>
  <c r="F30" i="10"/>
  <c r="F42" i="10"/>
  <c r="F39" i="10"/>
  <c r="F36" i="10"/>
  <c r="F33" i="10"/>
  <c r="F43" i="10"/>
  <c r="F40" i="10"/>
  <c r="F37" i="10"/>
  <c r="F34" i="10"/>
  <c r="F31" i="10"/>
  <c r="F41" i="10"/>
  <c r="F38" i="10"/>
  <c r="F35" i="10"/>
  <c r="F32" i="10"/>
  <c r="C7" i="10"/>
  <c r="F17" i="10"/>
  <c r="F14" i="10"/>
  <c r="F11" i="10"/>
  <c r="F20" i="10"/>
  <c r="F19" i="10"/>
  <c r="F18" i="10"/>
  <c r="F15" i="10"/>
  <c r="F12" i="10"/>
  <c r="F9" i="10"/>
  <c r="F21" i="10"/>
  <c r="F8" i="10"/>
  <c r="F16" i="10"/>
  <c r="F13" i="10"/>
  <c r="F10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E73" i="10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87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G271" i="8"/>
  <c r="H272" i="8" s="1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G205" i="8"/>
  <c r="H206" i="8" s="1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G139" i="8"/>
  <c r="H140" i="8" s="1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G51" i="8"/>
  <c r="G29" i="8"/>
  <c r="H30" i="8" s="1"/>
  <c r="H8" i="8"/>
  <c r="G249" i="8"/>
  <c r="H250" i="8" s="1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G183" i="8"/>
  <c r="H184" i="8" s="1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G117" i="8"/>
  <c r="H118" i="8" s="1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E7" i="8"/>
  <c r="H285" i="8"/>
  <c r="H282" i="8"/>
  <c r="H279" i="8"/>
  <c r="H276" i="8"/>
  <c r="H273" i="8"/>
  <c r="G227" i="8"/>
  <c r="H228" i="8" s="1"/>
  <c r="H219" i="8"/>
  <c r="H216" i="8"/>
  <c r="H213" i="8"/>
  <c r="H210" i="8"/>
  <c r="H207" i="8"/>
  <c r="H141" i="8"/>
  <c r="H283" i="8"/>
  <c r="H280" i="8"/>
  <c r="H277" i="8"/>
  <c r="H274" i="8"/>
  <c r="H217" i="8"/>
  <c r="H214" i="8"/>
  <c r="H211" i="8"/>
  <c r="H208" i="8"/>
  <c r="H153" i="8"/>
  <c r="H151" i="8"/>
  <c r="H148" i="8"/>
  <c r="H145" i="8"/>
  <c r="H142" i="8"/>
  <c r="G161" i="8"/>
  <c r="H162" i="8" s="1"/>
  <c r="G95" i="8"/>
  <c r="H96" i="8" s="1"/>
  <c r="H152" i="8"/>
  <c r="H149" i="8"/>
  <c r="H147" i="8"/>
  <c r="H144" i="8"/>
  <c r="H284" i="8"/>
  <c r="H281" i="8"/>
  <c r="H278" i="8"/>
  <c r="H275" i="8"/>
  <c r="H218" i="8"/>
  <c r="H215" i="8"/>
  <c r="H212" i="8"/>
  <c r="H209" i="8"/>
  <c r="H150" i="8"/>
  <c r="H146" i="8"/>
  <c r="H143" i="8"/>
  <c r="G73" i="8"/>
  <c r="F52" i="27" l="1"/>
  <c r="H74" i="8"/>
  <c r="H86" i="8"/>
  <c r="H85" i="8"/>
  <c r="H84" i="8"/>
  <c r="H83" i="8"/>
  <c r="H82" i="8"/>
  <c r="H81" i="8"/>
  <c r="H80" i="8"/>
  <c r="H79" i="8"/>
  <c r="H78" i="8"/>
  <c r="H77" i="8"/>
  <c r="H76" i="8"/>
  <c r="H75" i="8"/>
  <c r="E227" i="8"/>
  <c r="F228" i="8" s="1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E73" i="8"/>
  <c r="E271" i="8"/>
  <c r="F272" i="8" s="1"/>
  <c r="E205" i="8"/>
  <c r="F206" i="8" s="1"/>
  <c r="E139" i="8"/>
  <c r="F140" i="8" s="1"/>
  <c r="E51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18" i="8"/>
  <c r="F17" i="8"/>
  <c r="F16" i="8"/>
  <c r="F15" i="8"/>
  <c r="F14" i="8"/>
  <c r="F13" i="8"/>
  <c r="F12" i="8"/>
  <c r="F11" i="8"/>
  <c r="F10" i="8"/>
  <c r="F9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E29" i="8"/>
  <c r="F30" i="8" s="1"/>
  <c r="F21" i="8"/>
  <c r="F20" i="8"/>
  <c r="F19" i="8"/>
  <c r="F8" i="8"/>
  <c r="F240" i="8"/>
  <c r="F237" i="8"/>
  <c r="F234" i="8"/>
  <c r="F231" i="8"/>
  <c r="E249" i="8"/>
  <c r="F250" i="8" s="1"/>
  <c r="E183" i="8"/>
  <c r="F184" i="8" s="1"/>
  <c r="E117" i="8"/>
  <c r="F118" i="8" s="1"/>
  <c r="C7" i="8"/>
  <c r="F241" i="8"/>
  <c r="F238" i="8"/>
  <c r="F235" i="8"/>
  <c r="F232" i="8"/>
  <c r="F229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239" i="8"/>
  <c r="F236" i="8"/>
  <c r="F233" i="8"/>
  <c r="F230" i="8"/>
  <c r="E161" i="8"/>
  <c r="F162" i="8" s="1"/>
  <c r="E95" i="8"/>
  <c r="F96" i="8" s="1"/>
  <c r="H52" i="8"/>
  <c r="H64" i="8"/>
  <c r="H60" i="8"/>
  <c r="H54" i="8"/>
  <c r="H65" i="8"/>
  <c r="H61" i="8"/>
  <c r="H57" i="8"/>
  <c r="H53" i="8"/>
  <c r="H87" i="8"/>
  <c r="H63" i="8"/>
  <c r="H59" i="8"/>
  <c r="H56" i="8"/>
  <c r="H62" i="8"/>
  <c r="H58" i="8"/>
  <c r="H55" i="8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C73" i="10"/>
  <c r="D74" i="10" s="1"/>
  <c r="D8" i="10"/>
  <c r="D30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C51" i="10"/>
  <c r="D52" i="10" s="1"/>
  <c r="C147" i="19"/>
  <c r="I147" i="19" s="1"/>
  <c r="C135" i="19"/>
  <c r="I135" i="19" s="1"/>
  <c r="C107" i="19"/>
  <c r="I107" i="19" s="1"/>
  <c r="C105" i="19"/>
  <c r="I105" i="19" s="1"/>
  <c r="C93" i="19"/>
  <c r="I93" i="19" s="1"/>
  <c r="C91" i="19"/>
  <c r="I91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119" i="19"/>
  <c r="I119" i="19" s="1"/>
  <c r="C161" i="19"/>
  <c r="I161" i="19" s="1"/>
  <c r="C149" i="19"/>
  <c r="I149" i="19" s="1"/>
  <c r="C133" i="19"/>
  <c r="I133" i="19" s="1"/>
  <c r="C121" i="19"/>
  <c r="I121" i="19" s="1"/>
  <c r="C21" i="19"/>
  <c r="I21" i="19" s="1"/>
  <c r="C9" i="19"/>
  <c r="I9" i="19" s="1"/>
  <c r="C37" i="19"/>
  <c r="I37" i="19" s="1"/>
  <c r="C35" i="19"/>
  <c r="I35" i="19" s="1"/>
  <c r="C23" i="19"/>
  <c r="I23" i="19" s="1"/>
  <c r="D30" i="27"/>
  <c r="C227" i="8" l="1"/>
  <c r="D228" i="8" s="1"/>
  <c r="C161" i="8"/>
  <c r="D162" i="8" s="1"/>
  <c r="C95" i="8"/>
  <c r="D96" i="8" s="1"/>
  <c r="C73" i="8"/>
  <c r="D74" i="8" s="1"/>
  <c r="C271" i="8"/>
  <c r="D272" i="8" s="1"/>
  <c r="C205" i="8"/>
  <c r="D206" i="8" s="1"/>
  <c r="C139" i="8"/>
  <c r="D140" i="8" s="1"/>
  <c r="C51" i="8"/>
  <c r="C29" i="8"/>
  <c r="D30" i="8" s="1"/>
  <c r="C249" i="8"/>
  <c r="D250" i="8" s="1"/>
  <c r="C183" i="8"/>
  <c r="D184" i="8" s="1"/>
  <c r="C117" i="8"/>
  <c r="D118" i="8" s="1"/>
  <c r="D8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87" i="8"/>
  <c r="F74" i="8"/>
  <c r="F76" i="8"/>
  <c r="F83" i="8"/>
  <c r="F77" i="8"/>
  <c r="F84" i="8"/>
  <c r="F81" i="8"/>
  <c r="F78" i="8"/>
  <c r="F86" i="8"/>
  <c r="F80" i="8"/>
  <c r="F75" i="8"/>
  <c r="F85" i="8"/>
  <c r="F82" i="8"/>
  <c r="F79" i="8"/>
  <c r="D52" i="8" l="1"/>
</calcChain>
</file>

<file path=xl/sharedStrings.xml><?xml version="1.0" encoding="utf-8"?>
<sst xmlns="http://schemas.openxmlformats.org/spreadsheetml/2006/main" count="5982" uniqueCount="329">
  <si>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</si>
  <si>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</si>
  <si>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</si>
  <si>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</si>
  <si>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</si>
  <si>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</si>
  <si>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</si>
  <si>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</si>
  <si>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</si>
  <si>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</si>
  <si>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</si>
  <si>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</si>
  <si>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</si>
  <si>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</si>
  <si>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</si>
  <si>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</si>
  <si>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</si>
  <si>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</si>
  <si>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</si>
  <si>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</si>
  <si>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</si>
  <si>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</si>
  <si>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</si>
  <si>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</si>
  <si>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</si>
  <si>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</si>
  <si>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</si>
  <si>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</si>
  <si>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</si>
  <si>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</si>
  <si>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</si>
  <si>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</si>
  <si>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</si>
  <si>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</si>
  <si>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</si>
  <si>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</si>
  <si>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</si>
  <si>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</si>
  <si>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</si>
  <si>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</si>
  <si>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</si>
  <si>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</si>
  <si>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</si>
  <si>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</si>
  <si>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</si>
  <si>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</si>
  <si>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</si>
  <si>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</si>
  <si>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</si>
  <si>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</si>
  <si>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</si>
  <si>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</si>
  <si>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</si>
  <si>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</si>
  <si>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</si>
  <si>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</si>
  <si>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</si>
  <si>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</si>
  <si>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</si>
  <si>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</si>
  <si>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</si>
  <si>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</si>
  <si>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</si>
  <si>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</si>
  <si>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</si>
  <si>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</si>
  <si>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</si>
  <si>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</si>
  <si>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</si>
  <si>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</si>
  <si>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</si>
  <si>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</si>
  <si>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</si>
  <si>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</si>
  <si>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</si>
  <si>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</si>
  <si>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</si>
  <si>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</si>
  <si>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</si>
  <si>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</si>
  <si>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</si>
  <si>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</si>
  <si>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</si>
  <si>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</si>
  <si>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</si>
  <si>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</si>
  <si>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</si>
  <si>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</si>
  <si>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</si>
  <si>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</si>
  <si>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</si>
  <si>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</si>
  <si>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</si>
  <si>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</si>
  <si>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</si>
  <si>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</si>
  <si>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</si>
  <si>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</si>
  <si>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</si>
  <si>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</si>
  <si>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</si>
  <si>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</si>
  <si>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</si>
  <si>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</si>
  <si>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</si>
  <si>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</si>
  <si>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</si>
  <si>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</si>
  <si>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</si>
  <si>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</si>
  <si>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</si>
  <si>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</si>
  <si>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</si>
  <si>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</si>
  <si>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</si>
  <si>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</si>
  <si>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</si>
  <si>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</si>
  <si>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</si>
  <si>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</si>
  <si>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</si>
  <si>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</si>
  <si>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</si>
  <si>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</si>
  <si>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</si>
  <si>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</si>
  <si>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</si>
  <si>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</si>
  <si>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</si>
  <si>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</si>
  <si>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</si>
  <si>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</si>
  <si>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</si>
  <si>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</si>
  <si>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</si>
  <si>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</si>
  <si>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</si>
  <si>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</si>
  <si>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</si>
  <si>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</si>
  <si>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</si>
  <si>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</si>
  <si>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</si>
  <si>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</si>
  <si>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</si>
  <si>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</si>
  <si>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</si>
  <si>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</si>
  <si>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</si>
  <si>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</si>
  <si>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</si>
  <si>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</si>
  <si>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</si>
  <si>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</si>
  <si>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</si>
  <si>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</si>
  <si>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</si>
  <si>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</si>
  <si>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</si>
  <si>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</si>
  <si>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</si>
  <si>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</si>
  <si>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</si>
  <si>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</si>
  <si>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</si>
  <si>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</si>
  <si>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</si>
  <si>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</si>
  <si>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</si>
  <si>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</si>
  <si>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</si>
  <si>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</si>
  <si>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</si>
  <si>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</si>
  <si>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</si>
  <si>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</si>
  <si>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</si>
  <si>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</si>
  <si>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</si>
  <si>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</si>
  <si>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</si>
  <si>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</si>
  <si>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</si>
  <si>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</si>
  <si>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</si>
  <si>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</si>
  <si>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</si>
  <si>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</si>
  <si>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</si>
  <si>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</si>
  <si>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</si>
  <si>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</si>
  <si>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</si>
  <si>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</si>
  <si>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</si>
  <si>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</si>
  <si>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</si>
  <si>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</si>
  <si>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</si>
  <si>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</si>
  <si>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</si>
  <si>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</si>
  <si>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</si>
  <si>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</si>
  <si>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</si>
  <si>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</si>
  <si>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</si>
  <si>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</si>
  <si>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</si>
  <si>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</si>
  <si>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</si>
  <si>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</si>
  <si>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</si>
  <si>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</si>
  <si>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</si>
  <si>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diciembre 2025</t>
  </si>
  <si>
    <t>Resumen indicadores Santiago del Teide</t>
  </si>
  <si>
    <t>Evolución mensual de viajeros entrados en Santiago del Teide según lugar de residencia</t>
  </si>
  <si>
    <t>Evolución mensual de viajeros entrados en Santiago del Teide según categoría del establecimiento</t>
  </si>
  <si>
    <t>Evolución anual de viajeros entrados en Santiago del Teide según categoría del establecimiento</t>
  </si>
  <si>
    <t>Evolución anual de viajeros alojados en Santiago del Teide según categoría del establecimiento</t>
  </si>
  <si>
    <t>Evolución mensual de pernoctaciones en Santiago del Teide según lugar de residencia</t>
  </si>
  <si>
    <t>Evolución mensual de pernoctaciones en Santiago del Teide según categoría del establecimiento</t>
  </si>
  <si>
    <t>Evolución mensual de estancia media en Santiago del Teide según lugar de residencia</t>
  </si>
  <si>
    <t>Evolución mensual de estancia media en Santiago del Teide según categoría del establecimiento</t>
  </si>
  <si>
    <t>Evolución mensual de tasa de ocupación en Santiago del Teide según categoría del establecimiento</t>
  </si>
  <si>
    <t>Viajeros españoles entrados en los hoteles y apartamentos de Santiago del Teide según lugar de residencia - acumulado</t>
  </si>
  <si>
    <t>Viajeros españoles entrados en los hoteles y apartamentos de Santiago del Teide por tipología y categoría de alojamiento - acumulado</t>
  </si>
  <si>
    <t>Viajeros peninsulares entrados en los hoteles y apartamentos de Santiago del Teide por tipología y categoría de alojamiento - acumulado</t>
  </si>
  <si>
    <t>Viajeros canarios entrados en los hoteles y apartamentos de Santiago del Teide por tipología y categoría de alojamiento - acumulado</t>
  </si>
  <si>
    <t>Resumen de indicadores turísticos de Tenerife-Santiago del Teide</t>
  </si>
  <si>
    <t>diciembre 2021</t>
  </si>
  <si>
    <t>diciembre 2022</t>
  </si>
  <si>
    <t>diciembre 2023</t>
  </si>
  <si>
    <t>diciembre 2024</t>
  </si>
  <si>
    <t>diciembre 2025</t>
  </si>
  <si>
    <t>acumulado a diciembre 2021</t>
  </si>
  <si>
    <t>acumulado a diciembre 2022</t>
  </si>
  <si>
    <t>acumulado a diciembre 2023</t>
  </si>
  <si>
    <t>acumulado a diciembre 2024</t>
  </si>
  <si>
    <t>acumulado a diciembre 2025</t>
  </si>
  <si>
    <t>Viajeros  entrados en los establecimientos alojativos de Santiago del Teide 
(hotel + apartamento)</t>
  </si>
  <si>
    <t>Viajeros españoles entrados en los establecimientos alojativos de Santiago del Teide 
(hotel + apartamento)</t>
  </si>
  <si>
    <t>Viajeros peninsulares entrados en los establecimientos alojativos de Santiago del Teide 
(hotel + apartamento)</t>
  </si>
  <si>
    <t>Viajeros canarios entrados en los establecimientos alojativos de Santiago del Teide 
(hotel + apartamento)</t>
  </si>
  <si>
    <t>Viajeros extranjeros entrados en los establecimientos alojativos de Santiago del Teide 
(hotel + apartamento)</t>
  </si>
  <si>
    <t>Viajeros británicos entrados en los establecimientos alojativos de Santiago del Teide 
(hotel + apartamento)</t>
  </si>
  <si>
    <t>Viajeros alemanes entrados en los establecimientos alojativos de Santiago del Teide 
(hotel + apartamento)</t>
  </si>
  <si>
    <t>Viajeros franceses entrados en los establecimientos alojativos de Santiago del Teide 
(hotel + apartamento)</t>
  </si>
  <si>
    <t>Viajeros belgas entrados en los establecimientos alojativos de Santiago del Teide 
(hotel + apartamento)</t>
  </si>
  <si>
    <t>Viajeros holandeses entrados en los establecimientos alojativos de Santiago del Teide 
(hotel + apartamento)</t>
  </si>
  <si>
    <t>Viajeros daneses entrados en los establecimientos alojativos de Santiago del Teide 
(hotel + apartamento)</t>
  </si>
  <si>
    <t>Viajeros suecos entrados en los establecimientos alojativos de Santiago del Teide 
(hotel + apartamento)</t>
  </si>
  <si>
    <t>var 23/22</t>
  </si>
  <si>
    <t>var 24/23</t>
  </si>
  <si>
    <t>Viajeros entrados en los establecimientos alojativos de Santiago del Teide 
(hotel + apartamento)</t>
  </si>
  <si>
    <t>Viajeros entrados en los hoteles de Santiago del Teide</t>
  </si>
  <si>
    <t>Viajeros entrados en los hoteles de 4, 5 estrellas Santiago del Teide</t>
  </si>
  <si>
    <t>Viajeros entrados en los hoteles de 1, 2, 3 estrellas Santiago del Teide</t>
  </si>
  <si>
    <t>Viajeros entrados en los apartamentos de Santiago del Teide</t>
  </si>
  <si>
    <t>Evolución de viajeros entrados en los establecimientos alojativos de Santiago del Teide 
(hotel + apartamento)</t>
  </si>
  <si>
    <t>Evolución de viajeros entrados en los hoteles de Santiago del Teide</t>
  </si>
  <si>
    <t>Evolución de viajeros entrados en los hoteles de 4, 5 estrellas de Santiago del Teide</t>
  </si>
  <si>
    <t>Evolución de viajeros entrados en los apartamentos de Santiago del Teide</t>
  </si>
  <si>
    <t>acumulado a diciembre 2020</t>
  </si>
  <si>
    <t>diciembre 2020</t>
  </si>
  <si>
    <t>Viajeros entrados en los establecimientos alojativos de Santiago del Teide según lugar de residencia (hotel + apartamento)</t>
  </si>
  <si>
    <t>acumulado diciembre 2020</t>
  </si>
  <si>
    <t>acumulado diciembre 2021</t>
  </si>
  <si>
    <t>acumulado diciembre 2022</t>
  </si>
  <si>
    <t>acumulado diciembre 2023</t>
  </si>
  <si>
    <t>acumulado diciembre 2024</t>
  </si>
  <si>
    <t>acumulado diciembre 2025</t>
  </si>
  <si>
    <t>Viajeros entrados en los hoteles de Santiago del Teide según lugar de residencia (hotel + apartamento)</t>
  </si>
  <si>
    <t>Viajeros entrados en los apartamentos de Santiago del Teide según lugar de residencia (hotel + apartamento)</t>
  </si>
  <si>
    <t>Viajeros alojados en los establecimientos alojativos de Santiago del Teide según lugar de residencia (hotel + apartamento)</t>
  </si>
  <si>
    <t>acumulado diciembre 2019</t>
  </si>
  <si>
    <t>Evolución de viajeros alojados en los establecimientos alojativos de Santiago del Teide 
(hotel + apartamento)</t>
  </si>
  <si>
    <t>Evolución de viajeros alojados en los hoteles de Santiago del Teide</t>
  </si>
  <si>
    <t>Evolución de viajeros alojados en los hoteles de 4, 5 estrellas de Santiago del Teide</t>
  </si>
  <si>
    <t>Evolución de viajeros alojados en los apartamentos de Santiago del Teide</t>
  </si>
  <si>
    <t>Pernoctaciones realizadas por los turistas en los establecimientos alojativos de Santiago del Teide (hotel + apartamento)</t>
  </si>
  <si>
    <t>Pernoctaciones realizadas por los turistas españoles en los establecimientos alojativos de Santiago del Teide (hotel + apartamento)</t>
  </si>
  <si>
    <t>var 25/24</t>
  </si>
  <si>
    <t>Pernoctaciones realizadas por los procedentes de Península en los establecimientos alojativos de Santiago del Teide (hotel + apartamento)</t>
  </si>
  <si>
    <t>Pernoctaciones realizadas por los procedentes de Canarias en los establecimientos alojativos de Santiago del Teide (hotel + apartamento)</t>
  </si>
  <si>
    <t>Pernoctaciones realizadas por los procedentes de Total residentes en el extranjero en los establecimientos alojativos de Santiago del Teide (hotel + apartamento)</t>
  </si>
  <si>
    <t>Pernoctaciones realizadas por los procedentes de Reino Unido en los establecimientos alojativos de Santiago del Teide (hotel + apartamento)</t>
  </si>
  <si>
    <t>Pernoctaciones realizadas por los procedentes de Alemania en los establecimientos alojativos de Santiago del Teide (hotel + apartamento)</t>
  </si>
  <si>
    <t>Pernoctaciones realizadas por los procedentes de Francia en los establecimientos alojativos de Santiago del Teide (hotel + apartamento)</t>
  </si>
  <si>
    <t>Pernoctaciones realizadas por los procedentes de Bélgica en los establecimientos alojativos de Santiago del Teide (hotel + apartamento)</t>
  </si>
  <si>
    <t>Pernoctaciones realizadas por los procedentes de Países Bajos en los establecimientos alojativos de Santiago del Teide (hotel + apartamento)</t>
  </si>
  <si>
    <t>Pernoctaciones realizadas por los procedentes de Dinamarca en los establecimientos alojativos de Santiago del Teide (hotel + apartamento)</t>
  </si>
  <si>
    <t>Pernoctaciones realizadas por los procedentes de Suecia en los establecimientos alojativos de Santiago del Teide (hotel + apartamento)</t>
  </si>
  <si>
    <t>Pernoctaciones realizadas por los turistas en los hoteles de Santiago del Teide</t>
  </si>
  <si>
    <t>Pernoctaciones realizadas por los turistas en los hoteles de 4 y 5 estrellas de Santiago del Teide</t>
  </si>
  <si>
    <t>Pernoctaciones realizadas por los turistas en los hoteles de 1, 2, 3 estrellas de Santiago del Teide</t>
  </si>
  <si>
    <t>Pernoctaciones realizadas por los turistas en los apartamentos de Santiago del Teide</t>
  </si>
  <si>
    <t>-</t>
  </si>
  <si>
    <t>Estancia Media en los establecimientos alojativos de Santiago del Teide
(hotel + apartamento)</t>
  </si>
  <si>
    <t>Estancia media de los viajeros españoles entrados en los establecimientos alojativos de Santiago del Teide (hotel + apartamento)</t>
  </si>
  <si>
    <t>Estancia media de los viajeros peninsulares entrados en los establecimientos alojativos de Santiago del Teide (hotel + apartamento)</t>
  </si>
  <si>
    <t>Estancia media de los viajeros canarios entrados en los establecimientos alojativos de Santiago del Teide (hotel + apartamento)</t>
  </si>
  <si>
    <t>Estancia media de los viajeros extranjeros entrados en los establecimientos alojativos de Santiago del Teide (hotel + apartamento)</t>
  </si>
  <si>
    <t>Estancia media de los viajeros británicos entrados en los establecimientos alojativos de Santiago del Teide (hotel + apartamento)</t>
  </si>
  <si>
    <t>Estancia media de los viajeros alemanes entrados en los establecimientos alojativos de Santiago del Teide (hotel + apartamento)</t>
  </si>
  <si>
    <t>Estancia media de los viajeros franceses entrados en los establecimientos alojativos de Santiago del Teide (hotel + apartamento)</t>
  </si>
  <si>
    <t>Estancia media de los viajeros belgas entrados en los establecimientos alojativos de Santiago del Teide (hotel + apartamento)</t>
  </si>
  <si>
    <t>Estancia media de los viajeros holandeses entrados en los establecimientos alojativos de Santiago del Teide (hotel + apartamento)</t>
  </si>
  <si>
    <t>Estancia media de los viajeros daneses entrados en los establecimientos alojativos de Santiago del Teide (hotel + apartamento)</t>
  </si>
  <si>
    <t>Estancia media de los viajeros suecos entrados en los establecimientos alojativos de Santiago del Teide (hotel + apartamento)</t>
  </si>
  <si>
    <t>Estancia Media en los hoteles de Santiago del Teide</t>
  </si>
  <si>
    <t>Estancia Media en los hoteles de 4, 5 estrellas de Santiago del Teide</t>
  </si>
  <si>
    <t>Estancia Media en los hoteles de 1, 2, 3 Estrellas de Santiago del Teide</t>
  </si>
  <si>
    <t>Estancia Media en los apartamentos de Santiago del Teide</t>
  </si>
  <si>
    <t>Tasa de ocupación por plaza en los establecimientos alojativos de Santiago del Teide
(hotel + apartamento)</t>
  </si>
  <si>
    <t>Tasa de ocupación por plaza en los hoteles de Santiago del Teide</t>
  </si>
  <si>
    <t>Tasa de ocupación por plaza en los hoteles de 4, 5 Estrellas de Santiago del Teide</t>
  </si>
  <si>
    <t>Tasa de ocupación por plaza en los hoteles de 1, 2, 3 Estrellas de Santiago del Teide</t>
  </si>
  <si>
    <t>Tasa de ocupación por plaza en los apartamentos de Santiago del Teide</t>
  </si>
  <si>
    <t>Distribución de viajeros españoles entrados en hoteles y apartamentos de Santiago del Teide  por lugar de residencia</t>
  </si>
  <si>
    <t>Viajeros españoles entrados en los hoteles y apartamentos de Santiago del Teide según lugar de residencia</t>
  </si>
  <si>
    <t>Viajeros españoles entrados en los hoteles y apartamentos de Santiago del Teide por tipología y categoría de alojamiento</t>
  </si>
  <si>
    <t>Viajeros peninsulares entrados en los hoteles y apartamentos de Santiago del Teide por tipología y categoría de alojamiento</t>
  </si>
  <si>
    <t>Viajeros canarios entrados en los hoteles y apartamentos de Santiago del Teide por tipología y categoría de alojamiento</t>
  </si>
  <si>
    <t>Evolución de viajeros españoles entrados en los establecimientos alojativos de Santiago del Teide
(hotel + apartamento)</t>
  </si>
  <si>
    <t>Evolución de viajeros peninsulares entrados en los establecimientos alojativos de Santiago del Teide
(hotel + apartamento)</t>
  </si>
  <si>
    <t>Evolución de viajeros canarios entrados en los establecimientos alojativos de Santiago del Teide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</si>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</sst>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BF0DAFAD-9C9D-4FB6-8DF4-27737FF85DE5}"/>
    <cellStyle name="Normal 2 6" xfId="3" xr:uid="{1F4CAFE3-0F29-4B7F-B301-2F90F758D01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9A-4FAB-A98F-C851613429A8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22490</c:v>
                </c:pt>
                <c:pt idx="1">
                  <c:v>23086</c:v>
                </c:pt>
                <c:pt idx="2">
                  <c:v>21689</c:v>
                </c:pt>
                <c:pt idx="3">
                  <c:v>23484</c:v>
                </c:pt>
                <c:pt idx="4">
                  <c:v>21547</c:v>
                </c:pt>
                <c:pt idx="5">
                  <c:v>21065</c:v>
                </c:pt>
                <c:pt idx="6">
                  <c:v>26451</c:v>
                </c:pt>
                <c:pt idx="7">
                  <c:v>25495</c:v>
                </c:pt>
                <c:pt idx="8">
                  <c:v>22106</c:v>
                </c:pt>
                <c:pt idx="9">
                  <c:v>25007</c:v>
                </c:pt>
                <c:pt idx="10">
                  <c:v>24207</c:v>
                </c:pt>
                <c:pt idx="11">
                  <c:v>24142</c:v>
                </c:pt>
                <c:pt idx="12">
                  <c:v>280769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A-4FAB-A98F-C851613429A8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C9A-4FAB-A98F-C851613429A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23190</c:v>
                </c:pt>
                <c:pt idx="1">
                  <c:v>23921</c:v>
                </c:pt>
                <c:pt idx="2">
                  <c:v>27356</c:v>
                </c:pt>
                <c:pt idx="3">
                  <c:v>22205</c:v>
                </c:pt>
                <c:pt idx="4">
                  <c:v>23449</c:v>
                </c:pt>
                <c:pt idx="5">
                  <c:v>22841</c:v>
                </c:pt>
                <c:pt idx="6">
                  <c:v>24893</c:v>
                </c:pt>
                <c:pt idx="7">
                  <c:v>25319</c:v>
                </c:pt>
                <c:pt idx="8">
                  <c:v>21182</c:v>
                </c:pt>
                <c:pt idx="9">
                  <c:v>27341</c:v>
                </c:pt>
                <c:pt idx="10">
                  <c:v>23363</c:v>
                </c:pt>
                <c:pt idx="11">
                  <c:v>23290</c:v>
                </c:pt>
                <c:pt idx="12">
                  <c:v>288350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9A-4FAB-A98F-C851613429A8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9A-4FAB-A98F-C851613429A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9A-4FAB-A98F-C851613429A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22528</c:v>
                </c:pt>
                <c:pt idx="1">
                  <c:v>23285</c:v>
                </c:pt>
                <c:pt idx="2">
                  <c:v>24054</c:v>
                </c:pt>
                <c:pt idx="3">
                  <c:v>23503</c:v>
                </c:pt>
                <c:pt idx="4">
                  <c:v>19536</c:v>
                </c:pt>
                <c:pt idx="5">
                  <c:v>23159</c:v>
                </c:pt>
                <c:pt idx="6">
                  <c:v>27952</c:v>
                </c:pt>
                <c:pt idx="7">
                  <c:v>25459</c:v>
                </c:pt>
                <c:pt idx="8">
                  <c:v>24257</c:v>
                </c:pt>
                <c:pt idx="9">
                  <c:v>26482</c:v>
                </c:pt>
                <c:pt idx="10">
                  <c:v>23375</c:v>
                </c:pt>
                <c:pt idx="11">
                  <c:v>24074</c:v>
                </c:pt>
                <c:pt idx="12">
                  <c:v>287664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9A-4FAB-A98F-C85161342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C9A-4FAB-A98F-C851613429A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21031</c:v>
                      </c:pt>
                      <c:pt idx="1">
                        <c:v>22403</c:v>
                      </c:pt>
                      <c:pt idx="2">
                        <c:v>8865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13295</c:v>
                      </c:pt>
                      <c:pt idx="8">
                        <c:v>5725</c:v>
                      </c:pt>
                      <c:pt idx="9">
                        <c:v>6665</c:v>
                      </c:pt>
                      <c:pt idx="10">
                        <c:v>4928</c:v>
                      </c:pt>
                      <c:pt idx="11">
                        <c:v>6261</c:v>
                      </c:pt>
                      <c:pt idx="12">
                        <c:v>96681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C9A-4FAB-A98F-C851613429A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C9A-4FAB-A98F-C851613429A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C9A-4FAB-A98F-C851613429A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C9A-4FAB-A98F-C851613429A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C9A-4FAB-A98F-C851613429A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C9A-4FAB-A98F-C851613429A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C9A-4FAB-A98F-C851613429A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C9A-4FAB-A98F-C851613429A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C9A-4FAB-A98F-C851613429A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C9A-4FAB-A98F-C851613429A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C9A-4FAB-A98F-C851613429A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C9A-4FAB-A98F-C851613429A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C9A-4FAB-A98F-C851613429A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C9A-4FAB-A98F-C851613429A8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-2.8546787408365693E-2</c:v>
                </c:pt>
                <c:pt idx="1">
                  <c:v>-2.6587517244262338E-2</c:v>
                </c:pt>
                <c:pt idx="2">
                  <c:v>-0.12070478140078955</c:v>
                </c:pt>
                <c:pt idx="3">
                  <c:v>5.845530285971634E-2</c:v>
                </c:pt>
                <c:pt idx="4">
                  <c:v>-0.16687278775214298</c:v>
                </c:pt>
                <c:pt idx="5">
                  <c:v>1.3922332647432256E-2</c:v>
                </c:pt>
                <c:pt idx="6">
                  <c:v>0.12288595187402085</c:v>
                </c:pt>
                <c:pt idx="7">
                  <c:v>5.5294442908486729E-3</c:v>
                </c:pt>
                <c:pt idx="8">
                  <c:v>0.14517042772165056</c:v>
                </c:pt>
                <c:pt idx="9">
                  <c:v>-3.1418016897699408E-2</c:v>
                </c:pt>
                <c:pt idx="10">
                  <c:v>5.1363266703763344E-4</c:v>
                </c:pt>
                <c:pt idx="11">
                  <c:v>3.3662516101331086E-2</c:v>
                </c:pt>
                <c:pt idx="12">
                  <c:v>-2.3790532339170722E-3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C9A-4FAB-A98F-C85161342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26-4845-9AB5-19CA6DB4FF87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676</c:v>
                </c:pt>
                <c:pt idx="1">
                  <c:v>751</c:v>
                </c:pt>
                <c:pt idx="2">
                  <c:v>636</c:v>
                </c:pt>
                <c:pt idx="3">
                  <c:v>1013</c:v>
                </c:pt>
                <c:pt idx="4">
                  <c:v>516</c:v>
                </c:pt>
                <c:pt idx="5">
                  <c:v>493</c:v>
                </c:pt>
                <c:pt idx="6">
                  <c:v>957</c:v>
                </c:pt>
                <c:pt idx="7">
                  <c:v>1041</c:v>
                </c:pt>
                <c:pt idx="8">
                  <c:v>805</c:v>
                </c:pt>
                <c:pt idx="9">
                  <c:v>743</c:v>
                </c:pt>
                <c:pt idx="10">
                  <c:v>719</c:v>
                </c:pt>
                <c:pt idx="11">
                  <c:v>620</c:v>
                </c:pt>
                <c:pt idx="12">
                  <c:v>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26-4845-9AB5-19CA6DB4FF87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26-4845-9AB5-19CA6DB4FF8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577</c:v>
                </c:pt>
                <c:pt idx="1">
                  <c:v>669</c:v>
                </c:pt>
                <c:pt idx="2">
                  <c:v>493</c:v>
                </c:pt>
                <c:pt idx="3">
                  <c:v>570</c:v>
                </c:pt>
                <c:pt idx="4">
                  <c:v>527</c:v>
                </c:pt>
                <c:pt idx="5">
                  <c:v>432</c:v>
                </c:pt>
                <c:pt idx="6">
                  <c:v>531</c:v>
                </c:pt>
                <c:pt idx="7">
                  <c:v>508</c:v>
                </c:pt>
                <c:pt idx="8">
                  <c:v>446</c:v>
                </c:pt>
                <c:pt idx="9">
                  <c:v>702</c:v>
                </c:pt>
                <c:pt idx="10">
                  <c:v>613</c:v>
                </c:pt>
                <c:pt idx="11">
                  <c:v>489</c:v>
                </c:pt>
                <c:pt idx="12">
                  <c:v>6557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26-4845-9AB5-19CA6DB4FF87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26-4845-9AB5-19CA6DB4FF8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26-4845-9AB5-19CA6DB4FF8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512</c:v>
                </c:pt>
                <c:pt idx="1">
                  <c:v>678</c:v>
                </c:pt>
                <c:pt idx="2">
                  <c:v>547</c:v>
                </c:pt>
                <c:pt idx="3">
                  <c:v>590</c:v>
                </c:pt>
                <c:pt idx="4">
                  <c:v>280</c:v>
                </c:pt>
                <c:pt idx="5">
                  <c:v>397</c:v>
                </c:pt>
                <c:pt idx="6">
                  <c:v>569</c:v>
                </c:pt>
                <c:pt idx="7">
                  <c:v>378</c:v>
                </c:pt>
                <c:pt idx="8">
                  <c:v>459</c:v>
                </c:pt>
                <c:pt idx="9">
                  <c:v>543</c:v>
                </c:pt>
                <c:pt idx="10">
                  <c:v>438</c:v>
                </c:pt>
                <c:pt idx="11">
                  <c:v>497</c:v>
                </c:pt>
                <c:pt idx="12">
                  <c:v>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F26-4845-9AB5-19CA6DB4F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F26-4845-9AB5-19CA6DB4FF8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349</c:v>
                      </c:pt>
                      <c:pt idx="1">
                        <c:v>262</c:v>
                      </c:pt>
                      <c:pt idx="2">
                        <c:v>154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169</c:v>
                      </c:pt>
                      <c:pt idx="8">
                        <c:v>2</c:v>
                      </c:pt>
                      <c:pt idx="9">
                        <c:v>19</c:v>
                      </c:pt>
                      <c:pt idx="10">
                        <c:v>114</c:v>
                      </c:pt>
                      <c:pt idx="11">
                        <c:v>81</c:v>
                      </c:pt>
                      <c:pt idx="12">
                        <c:v>1273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F26-4845-9AB5-19CA6DB4FF8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F26-4845-9AB5-19CA6DB4FF8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F26-4845-9AB5-19CA6DB4FF8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F26-4845-9AB5-19CA6DB4FF8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F26-4845-9AB5-19CA6DB4FF8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F26-4845-9AB5-19CA6DB4FF8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F26-4845-9AB5-19CA6DB4FF8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F26-4845-9AB5-19CA6DB4FF8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F26-4845-9AB5-19CA6DB4FF8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F26-4845-9AB5-19CA6DB4FF8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F26-4845-9AB5-19CA6DB4FF8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F26-4845-9AB5-19CA6DB4FF8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F26-4845-9AB5-19CA6DB4FF8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F26-4845-9AB5-19CA6DB4FF87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-0.11265164644714043</c:v>
                </c:pt>
                <c:pt idx="1">
                  <c:v>1.3452914798206317E-2</c:v>
                </c:pt>
                <c:pt idx="2">
                  <c:v>0.1095334685598377</c:v>
                </c:pt>
                <c:pt idx="3">
                  <c:v>3.5087719298245723E-2</c:v>
                </c:pt>
                <c:pt idx="4">
                  <c:v>-0.46869070208728658</c:v>
                </c:pt>
                <c:pt idx="5">
                  <c:v>-8.101851851851849E-2</c:v>
                </c:pt>
                <c:pt idx="6">
                  <c:v>7.1563088512241135E-2</c:v>
                </c:pt>
                <c:pt idx="7">
                  <c:v>-0.25590551181102361</c:v>
                </c:pt>
                <c:pt idx="8">
                  <c:v>2.9147982062780242E-2</c:v>
                </c:pt>
                <c:pt idx="9">
                  <c:v>-0.22649572649572647</c:v>
                </c:pt>
                <c:pt idx="10">
                  <c:v>-0.28548123980424145</c:v>
                </c:pt>
                <c:pt idx="11">
                  <c:v>1.6359918200409052E-2</c:v>
                </c:pt>
                <c:pt idx="12">
                  <c:v>-0.10202836663108128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F26-4845-9AB5-19CA6DB4F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FB-4588-BB09-6B3B7B8F4E75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363</c:v>
                </c:pt>
                <c:pt idx="1">
                  <c:v>445</c:v>
                </c:pt>
                <c:pt idx="2">
                  <c:v>318</c:v>
                </c:pt>
                <c:pt idx="3">
                  <c:v>355</c:v>
                </c:pt>
                <c:pt idx="4">
                  <c:v>518</c:v>
                </c:pt>
                <c:pt idx="5">
                  <c:v>365</c:v>
                </c:pt>
                <c:pt idx="6">
                  <c:v>711</c:v>
                </c:pt>
                <c:pt idx="7">
                  <c:v>497</c:v>
                </c:pt>
                <c:pt idx="8">
                  <c:v>339</c:v>
                </c:pt>
                <c:pt idx="9">
                  <c:v>638</c:v>
                </c:pt>
                <c:pt idx="10">
                  <c:v>437</c:v>
                </c:pt>
                <c:pt idx="11">
                  <c:v>522</c:v>
                </c:pt>
                <c:pt idx="12">
                  <c:v>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FB-4588-BB09-6B3B7B8F4E75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9FB-4588-BB09-6B3B7B8F4E7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401</c:v>
                </c:pt>
                <c:pt idx="1">
                  <c:v>462</c:v>
                </c:pt>
                <c:pt idx="2">
                  <c:v>592</c:v>
                </c:pt>
                <c:pt idx="3">
                  <c:v>404</c:v>
                </c:pt>
                <c:pt idx="4">
                  <c:v>597</c:v>
                </c:pt>
                <c:pt idx="5">
                  <c:v>533</c:v>
                </c:pt>
                <c:pt idx="6">
                  <c:v>628</c:v>
                </c:pt>
                <c:pt idx="7">
                  <c:v>486</c:v>
                </c:pt>
                <c:pt idx="8">
                  <c:v>217</c:v>
                </c:pt>
                <c:pt idx="9">
                  <c:v>350</c:v>
                </c:pt>
                <c:pt idx="10">
                  <c:v>424</c:v>
                </c:pt>
                <c:pt idx="11">
                  <c:v>497</c:v>
                </c:pt>
                <c:pt idx="12">
                  <c:v>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FB-4588-BB09-6B3B7B8F4E75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FB-4588-BB09-6B3B7B8F4E7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FB-4588-BB09-6B3B7B8F4E7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326</c:v>
                </c:pt>
                <c:pt idx="1">
                  <c:v>351</c:v>
                </c:pt>
                <c:pt idx="2">
                  <c:v>381</c:v>
                </c:pt>
                <c:pt idx="3">
                  <c:v>569</c:v>
                </c:pt>
                <c:pt idx="4">
                  <c:v>211</c:v>
                </c:pt>
                <c:pt idx="5">
                  <c:v>304</c:v>
                </c:pt>
                <c:pt idx="6">
                  <c:v>554</c:v>
                </c:pt>
                <c:pt idx="7">
                  <c:v>299</c:v>
                </c:pt>
                <c:pt idx="8">
                  <c:v>205</c:v>
                </c:pt>
                <c:pt idx="9">
                  <c:v>481</c:v>
                </c:pt>
                <c:pt idx="10">
                  <c:v>416</c:v>
                </c:pt>
                <c:pt idx="11">
                  <c:v>534</c:v>
                </c:pt>
                <c:pt idx="12">
                  <c:v>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FB-4588-BB09-6B3B7B8F4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9FB-4588-BB09-6B3B7B8F4E7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313</c:v>
                      </c:pt>
                      <c:pt idx="1">
                        <c:v>321</c:v>
                      </c:pt>
                      <c:pt idx="2">
                        <c:v>227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538</c:v>
                      </c:pt>
                      <c:pt idx="8">
                        <c:v>168</c:v>
                      </c:pt>
                      <c:pt idx="9">
                        <c:v>84</c:v>
                      </c:pt>
                      <c:pt idx="10">
                        <c:v>72</c:v>
                      </c:pt>
                      <c:pt idx="11">
                        <c:v>126</c:v>
                      </c:pt>
                      <c:pt idx="12">
                        <c:v>1935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9FB-4588-BB09-6B3B7B8F4E7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9FB-4588-BB09-6B3B7B8F4E7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9FB-4588-BB09-6B3B7B8F4E7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9FB-4588-BB09-6B3B7B8F4E7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9FB-4588-BB09-6B3B7B8F4E7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9FB-4588-BB09-6B3B7B8F4E7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9FB-4588-BB09-6B3B7B8F4E7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9FB-4588-BB09-6B3B7B8F4E7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9FB-4588-BB09-6B3B7B8F4E7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9FB-4588-BB09-6B3B7B8F4E7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9FB-4588-BB09-6B3B7B8F4E7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9FB-4588-BB09-6B3B7B8F4E7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9FB-4588-BB09-6B3B7B8F4E7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9FB-4588-BB09-6B3B7B8F4E75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-0.18703241895261846</c:v>
                </c:pt>
                <c:pt idx="1">
                  <c:v>-0.24025974025974028</c:v>
                </c:pt>
                <c:pt idx="2">
                  <c:v>-0.35641891891891897</c:v>
                </c:pt>
                <c:pt idx="3">
                  <c:v>0.40841584158415833</c:v>
                </c:pt>
                <c:pt idx="4">
                  <c:v>-0.64656616415410384</c:v>
                </c:pt>
                <c:pt idx="5">
                  <c:v>-0.42964352720450283</c:v>
                </c:pt>
                <c:pt idx="6">
                  <c:v>-0.11783439490445857</c:v>
                </c:pt>
                <c:pt idx="7">
                  <c:v>-0.3847736625514403</c:v>
                </c:pt>
                <c:pt idx="8">
                  <c:v>-5.5299539170506895E-2</c:v>
                </c:pt>
                <c:pt idx="9">
                  <c:v>0.37428571428571433</c:v>
                </c:pt>
                <c:pt idx="10">
                  <c:v>-1.8867924528301883E-2</c:v>
                </c:pt>
                <c:pt idx="11">
                  <c:v>7.444668008048283E-2</c:v>
                </c:pt>
                <c:pt idx="12">
                  <c:v>-0.17170452512967271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9FB-4588-BB09-6B3B7B8F4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A9-4AD2-A949-4730E4A73EE4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905</c:v>
                </c:pt>
                <c:pt idx="1">
                  <c:v>665</c:v>
                </c:pt>
                <c:pt idx="2">
                  <c:v>457</c:v>
                </c:pt>
                <c:pt idx="3">
                  <c:v>202</c:v>
                </c:pt>
                <c:pt idx="4">
                  <c:v>9</c:v>
                </c:pt>
                <c:pt idx="5">
                  <c:v>2</c:v>
                </c:pt>
                <c:pt idx="6">
                  <c:v>7</c:v>
                </c:pt>
                <c:pt idx="7">
                  <c:v>15</c:v>
                </c:pt>
                <c:pt idx="8">
                  <c:v>12</c:v>
                </c:pt>
                <c:pt idx="9">
                  <c:v>77</c:v>
                </c:pt>
                <c:pt idx="10">
                  <c:v>782</c:v>
                </c:pt>
                <c:pt idx="11">
                  <c:v>560</c:v>
                </c:pt>
                <c:pt idx="12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9-4AD2-A949-4730E4A73EE4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A9-4AD2-A949-4730E4A73EE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582</c:v>
                </c:pt>
                <c:pt idx="1">
                  <c:v>638</c:v>
                </c:pt>
                <c:pt idx="2">
                  <c:v>499</c:v>
                </c:pt>
                <c:pt idx="3">
                  <c:v>203</c:v>
                </c:pt>
                <c:pt idx="4">
                  <c:v>22</c:v>
                </c:pt>
                <c:pt idx="5">
                  <c:v>6</c:v>
                </c:pt>
                <c:pt idx="6">
                  <c:v>17</c:v>
                </c:pt>
                <c:pt idx="7">
                  <c:v>25</c:v>
                </c:pt>
                <c:pt idx="8">
                  <c:v>10</c:v>
                </c:pt>
                <c:pt idx="9">
                  <c:v>176</c:v>
                </c:pt>
                <c:pt idx="10">
                  <c:v>514</c:v>
                </c:pt>
                <c:pt idx="11">
                  <c:v>676</c:v>
                </c:pt>
                <c:pt idx="12">
                  <c:v>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A9-4AD2-A949-4730E4A73EE4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A9-4AD2-A949-4730E4A73EE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A9-4AD2-A949-4730E4A73EE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664</c:v>
                </c:pt>
                <c:pt idx="1">
                  <c:v>582</c:v>
                </c:pt>
                <c:pt idx="2">
                  <c:v>650</c:v>
                </c:pt>
                <c:pt idx="3">
                  <c:v>320</c:v>
                </c:pt>
                <c:pt idx="4">
                  <c:v>9</c:v>
                </c:pt>
                <c:pt idx="5">
                  <c:v>23</c:v>
                </c:pt>
                <c:pt idx="6">
                  <c:v>57</c:v>
                </c:pt>
                <c:pt idx="7">
                  <c:v>11</c:v>
                </c:pt>
                <c:pt idx="8">
                  <c:v>17</c:v>
                </c:pt>
                <c:pt idx="9">
                  <c:v>153</c:v>
                </c:pt>
                <c:pt idx="10">
                  <c:v>557</c:v>
                </c:pt>
                <c:pt idx="11">
                  <c:v>441</c:v>
                </c:pt>
                <c:pt idx="12">
                  <c:v>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DA9-4AD2-A949-4730E4A73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DA9-4AD2-A949-4730E4A73EE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611</c:v>
                      </c:pt>
                      <c:pt idx="1">
                        <c:v>1068</c:v>
                      </c:pt>
                      <c:pt idx="2">
                        <c:v>282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2</c:v>
                      </c:pt>
                      <c:pt idx="9">
                        <c:v>2</c:v>
                      </c:pt>
                      <c:pt idx="10">
                        <c:v>3</c:v>
                      </c:pt>
                      <c:pt idx="11">
                        <c:v>6</c:v>
                      </c:pt>
                      <c:pt idx="12">
                        <c:v>1979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DA9-4AD2-A949-4730E4A73EE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DA9-4AD2-A949-4730E4A73EE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DA9-4AD2-A949-4730E4A73EE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DA9-4AD2-A949-4730E4A73EE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DA9-4AD2-A949-4730E4A73EE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DA9-4AD2-A949-4730E4A73EE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DA9-4AD2-A949-4730E4A73EE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DA9-4AD2-A949-4730E4A73EE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DA9-4AD2-A949-4730E4A73EE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DA9-4AD2-A949-4730E4A73EE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DA9-4AD2-A949-4730E4A73EE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DA9-4AD2-A949-4730E4A73EE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DA9-4AD2-A949-4730E4A73EE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DA9-4AD2-A949-4730E4A73EE4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0.14089347079037795</c:v>
                </c:pt>
                <c:pt idx="1">
                  <c:v>-8.7774294670846409E-2</c:v>
                </c:pt>
                <c:pt idx="2">
                  <c:v>0.30260521042084165</c:v>
                </c:pt>
                <c:pt idx="3">
                  <c:v>0.57635467980295574</c:v>
                </c:pt>
                <c:pt idx="4">
                  <c:v>-0.59090909090909083</c:v>
                </c:pt>
                <c:pt idx="5">
                  <c:v>2.8333333333333335</c:v>
                </c:pt>
                <c:pt idx="6">
                  <c:v>2.3529411764705883</c:v>
                </c:pt>
                <c:pt idx="7">
                  <c:v>-0.56000000000000005</c:v>
                </c:pt>
                <c:pt idx="8">
                  <c:v>0.7</c:v>
                </c:pt>
                <c:pt idx="9">
                  <c:v>-0.13068181818181823</c:v>
                </c:pt>
                <c:pt idx="10">
                  <c:v>8.3657587548638057E-2</c:v>
                </c:pt>
                <c:pt idx="11">
                  <c:v>-0.34763313609467461</c:v>
                </c:pt>
                <c:pt idx="12">
                  <c:v>3.444180522565321E-2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DA9-4AD2-A949-4730E4A73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8C-4A62-A92B-19B80385F29C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528</c:v>
                </c:pt>
                <c:pt idx="1">
                  <c:v>457</c:v>
                </c:pt>
                <c:pt idx="2">
                  <c:v>280</c:v>
                </c:pt>
                <c:pt idx="3">
                  <c:v>281</c:v>
                </c:pt>
                <c:pt idx="4">
                  <c:v>28</c:v>
                </c:pt>
                <c:pt idx="5">
                  <c:v>11</c:v>
                </c:pt>
                <c:pt idx="6">
                  <c:v>14</c:v>
                </c:pt>
                <c:pt idx="7">
                  <c:v>32</c:v>
                </c:pt>
                <c:pt idx="8">
                  <c:v>11</c:v>
                </c:pt>
                <c:pt idx="9">
                  <c:v>132</c:v>
                </c:pt>
                <c:pt idx="10">
                  <c:v>543</c:v>
                </c:pt>
                <c:pt idx="11">
                  <c:v>569</c:v>
                </c:pt>
                <c:pt idx="12">
                  <c:v>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8C-4A62-A92B-19B80385F29C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8C-4A62-A92B-19B80385F29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592</c:v>
                </c:pt>
                <c:pt idx="1">
                  <c:v>407</c:v>
                </c:pt>
                <c:pt idx="2">
                  <c:v>446</c:v>
                </c:pt>
                <c:pt idx="3">
                  <c:v>96</c:v>
                </c:pt>
                <c:pt idx="4">
                  <c:v>14</c:v>
                </c:pt>
                <c:pt idx="5">
                  <c:v>5</c:v>
                </c:pt>
                <c:pt idx="6">
                  <c:v>25</c:v>
                </c:pt>
                <c:pt idx="7">
                  <c:v>3</c:v>
                </c:pt>
                <c:pt idx="8">
                  <c:v>12</c:v>
                </c:pt>
                <c:pt idx="9">
                  <c:v>229</c:v>
                </c:pt>
                <c:pt idx="10">
                  <c:v>519</c:v>
                </c:pt>
                <c:pt idx="11">
                  <c:v>484</c:v>
                </c:pt>
                <c:pt idx="12">
                  <c:v>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8C-4A62-A92B-19B80385F29C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8C-4A62-A92B-19B80385F2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8C-4A62-A92B-19B80385F29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342</c:v>
                </c:pt>
                <c:pt idx="1">
                  <c:v>288</c:v>
                </c:pt>
                <c:pt idx="2">
                  <c:v>331</c:v>
                </c:pt>
                <c:pt idx="3">
                  <c:v>95</c:v>
                </c:pt>
                <c:pt idx="4">
                  <c:v>14</c:v>
                </c:pt>
                <c:pt idx="5">
                  <c:v>23</c:v>
                </c:pt>
                <c:pt idx="6">
                  <c:v>25</c:v>
                </c:pt>
                <c:pt idx="7">
                  <c:v>8</c:v>
                </c:pt>
                <c:pt idx="8">
                  <c:v>7</c:v>
                </c:pt>
                <c:pt idx="9">
                  <c:v>228</c:v>
                </c:pt>
                <c:pt idx="10">
                  <c:v>481</c:v>
                </c:pt>
                <c:pt idx="11">
                  <c:v>411</c:v>
                </c:pt>
                <c:pt idx="12">
                  <c:v>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18C-4A62-A92B-19B80385F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18C-4A62-A92B-19B80385F2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1321</c:v>
                      </c:pt>
                      <c:pt idx="1">
                        <c:v>2158</c:v>
                      </c:pt>
                      <c:pt idx="2">
                        <c:v>454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0</c:v>
                      </c:pt>
                      <c:pt idx="9">
                        <c:v>57</c:v>
                      </c:pt>
                      <c:pt idx="10">
                        <c:v>35</c:v>
                      </c:pt>
                      <c:pt idx="11">
                        <c:v>12</c:v>
                      </c:pt>
                      <c:pt idx="12">
                        <c:v>4050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18C-4A62-A92B-19B80385F2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18C-4A62-A92B-19B80385F2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18C-4A62-A92B-19B80385F2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18C-4A62-A92B-19B80385F2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18C-4A62-A92B-19B80385F2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18C-4A62-A92B-19B80385F2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18C-4A62-A92B-19B80385F2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18C-4A62-A92B-19B80385F2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18C-4A62-A92B-19B80385F2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18C-4A62-A92B-19B80385F2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18C-4A62-A92B-19B80385F2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18C-4A62-A92B-19B80385F2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18C-4A62-A92B-19B80385F2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18C-4A62-A92B-19B80385F29C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-0.42229729729729726</c:v>
                </c:pt>
                <c:pt idx="1">
                  <c:v>-0.29238329238329241</c:v>
                </c:pt>
                <c:pt idx="2">
                  <c:v>-0.25784753363228696</c:v>
                </c:pt>
                <c:pt idx="3">
                  <c:v>-1.041666666666663E-2</c:v>
                </c:pt>
                <c:pt idx="4">
                  <c:v>0</c:v>
                </c:pt>
                <c:pt idx="5">
                  <c:v>3.5999999999999996</c:v>
                </c:pt>
                <c:pt idx="6">
                  <c:v>0</c:v>
                </c:pt>
                <c:pt idx="7">
                  <c:v>1.6666666666666665</c:v>
                </c:pt>
                <c:pt idx="8">
                  <c:v>-0.41666666666666663</c:v>
                </c:pt>
                <c:pt idx="9">
                  <c:v>-4.366812227074246E-3</c:v>
                </c:pt>
                <c:pt idx="10">
                  <c:v>-7.3217726396917149E-2</c:v>
                </c:pt>
                <c:pt idx="11">
                  <c:v>-0.15082644628099173</c:v>
                </c:pt>
                <c:pt idx="12">
                  <c:v>-0.20444915254237284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8C-4A62-A92B-19B80385F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27-4D5D-A435-061095209260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22490</c:v>
                </c:pt>
                <c:pt idx="1">
                  <c:v>23086</c:v>
                </c:pt>
                <c:pt idx="2">
                  <c:v>21689</c:v>
                </c:pt>
                <c:pt idx="3">
                  <c:v>23484</c:v>
                </c:pt>
                <c:pt idx="4">
                  <c:v>21547</c:v>
                </c:pt>
                <c:pt idx="5">
                  <c:v>21065</c:v>
                </c:pt>
                <c:pt idx="6">
                  <c:v>26451</c:v>
                </c:pt>
                <c:pt idx="7">
                  <c:v>25495</c:v>
                </c:pt>
                <c:pt idx="8">
                  <c:v>22106</c:v>
                </c:pt>
                <c:pt idx="9">
                  <c:v>25007</c:v>
                </c:pt>
                <c:pt idx="10">
                  <c:v>24207</c:v>
                </c:pt>
                <c:pt idx="11">
                  <c:v>24142</c:v>
                </c:pt>
                <c:pt idx="12">
                  <c:v>280769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7-4D5D-A435-061095209260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227-4D5D-A435-061095209260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23190</c:v>
                </c:pt>
                <c:pt idx="1">
                  <c:v>23921</c:v>
                </c:pt>
                <c:pt idx="2">
                  <c:v>27356</c:v>
                </c:pt>
                <c:pt idx="3">
                  <c:v>22205</c:v>
                </c:pt>
                <c:pt idx="4">
                  <c:v>23449</c:v>
                </c:pt>
                <c:pt idx="5">
                  <c:v>22841</c:v>
                </c:pt>
                <c:pt idx="6">
                  <c:v>24893</c:v>
                </c:pt>
                <c:pt idx="7">
                  <c:v>25319</c:v>
                </c:pt>
                <c:pt idx="8">
                  <c:v>21182</c:v>
                </c:pt>
                <c:pt idx="9">
                  <c:v>27341</c:v>
                </c:pt>
                <c:pt idx="10">
                  <c:v>23363</c:v>
                </c:pt>
                <c:pt idx="11">
                  <c:v>23290</c:v>
                </c:pt>
                <c:pt idx="12">
                  <c:v>288350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27-4D5D-A435-061095209260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27-4D5D-A435-06109520926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27-4D5D-A435-061095209260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22528</c:v>
                </c:pt>
                <c:pt idx="1">
                  <c:v>23285</c:v>
                </c:pt>
                <c:pt idx="2">
                  <c:v>24054</c:v>
                </c:pt>
                <c:pt idx="3">
                  <c:v>23503</c:v>
                </c:pt>
                <c:pt idx="4">
                  <c:v>19536</c:v>
                </c:pt>
                <c:pt idx="5">
                  <c:v>23159</c:v>
                </c:pt>
                <c:pt idx="6">
                  <c:v>27952</c:v>
                </c:pt>
                <c:pt idx="7">
                  <c:v>25459</c:v>
                </c:pt>
                <c:pt idx="8">
                  <c:v>24257</c:v>
                </c:pt>
                <c:pt idx="9">
                  <c:v>26482</c:v>
                </c:pt>
                <c:pt idx="10">
                  <c:v>23375</c:v>
                </c:pt>
                <c:pt idx="11">
                  <c:v>24074</c:v>
                </c:pt>
                <c:pt idx="12">
                  <c:v>287664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227-4D5D-A435-061095209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227-4D5D-A435-06109520926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21031</c:v>
                      </c:pt>
                      <c:pt idx="1">
                        <c:v>22403</c:v>
                      </c:pt>
                      <c:pt idx="2">
                        <c:v>8865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13295</c:v>
                      </c:pt>
                      <c:pt idx="8">
                        <c:v>5725</c:v>
                      </c:pt>
                      <c:pt idx="9">
                        <c:v>6665</c:v>
                      </c:pt>
                      <c:pt idx="10">
                        <c:v>4928</c:v>
                      </c:pt>
                      <c:pt idx="11">
                        <c:v>6261</c:v>
                      </c:pt>
                      <c:pt idx="12">
                        <c:v>96681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227-4D5D-A435-06109520926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227-4D5D-A435-06109520926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227-4D5D-A435-06109520926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227-4D5D-A435-06109520926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227-4D5D-A435-06109520926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227-4D5D-A435-06109520926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227-4D5D-A435-06109520926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227-4D5D-A435-06109520926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227-4D5D-A435-06109520926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227-4D5D-A435-06109520926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227-4D5D-A435-06109520926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227-4D5D-A435-06109520926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227-4D5D-A435-06109520926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227-4D5D-A435-061095209260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-2.8546787408365693E-2</c:v>
                </c:pt>
                <c:pt idx="1">
                  <c:v>-2.6587517244262338E-2</c:v>
                </c:pt>
                <c:pt idx="2">
                  <c:v>-0.12070478140078955</c:v>
                </c:pt>
                <c:pt idx="3">
                  <c:v>5.845530285971634E-2</c:v>
                </c:pt>
                <c:pt idx="4">
                  <c:v>-0.16687278775214298</c:v>
                </c:pt>
                <c:pt idx="5">
                  <c:v>1.3922332647432256E-2</c:v>
                </c:pt>
                <c:pt idx="6">
                  <c:v>0.12288595187402085</c:v>
                </c:pt>
                <c:pt idx="7">
                  <c:v>5.5294442908486729E-3</c:v>
                </c:pt>
                <c:pt idx="8">
                  <c:v>0.14517042772165056</c:v>
                </c:pt>
                <c:pt idx="9">
                  <c:v>-3.1418016897699408E-2</c:v>
                </c:pt>
                <c:pt idx="10">
                  <c:v>5.1363266703763344E-4</c:v>
                </c:pt>
                <c:pt idx="11">
                  <c:v>3.3662516101331086E-2</c:v>
                </c:pt>
                <c:pt idx="12">
                  <c:v>-2.3790532339170722E-3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227-4D5D-A435-061095209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C5-4DBD-83EA-7FE16D7AC423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18402</c:v>
                </c:pt>
                <c:pt idx="1">
                  <c:v>18976</c:v>
                </c:pt>
                <c:pt idx="2">
                  <c:v>17386</c:v>
                </c:pt>
                <c:pt idx="3">
                  <c:v>19332</c:v>
                </c:pt>
                <c:pt idx="4">
                  <c:v>18326</c:v>
                </c:pt>
                <c:pt idx="5">
                  <c:v>17783</c:v>
                </c:pt>
                <c:pt idx="6">
                  <c:v>22420</c:v>
                </c:pt>
                <c:pt idx="7">
                  <c:v>20391</c:v>
                </c:pt>
                <c:pt idx="8">
                  <c:v>18135</c:v>
                </c:pt>
                <c:pt idx="9">
                  <c:v>20522</c:v>
                </c:pt>
                <c:pt idx="10">
                  <c:v>20019</c:v>
                </c:pt>
                <c:pt idx="11">
                  <c:v>19529</c:v>
                </c:pt>
                <c:pt idx="12">
                  <c:v>231221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5-4DBD-83EA-7FE16D7AC423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C5-4DBD-83EA-7FE16D7AC42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18822</c:v>
                </c:pt>
                <c:pt idx="1">
                  <c:v>20148</c:v>
                </c:pt>
                <c:pt idx="2">
                  <c:v>22158</c:v>
                </c:pt>
                <c:pt idx="3">
                  <c:v>18488</c:v>
                </c:pt>
                <c:pt idx="4">
                  <c:v>19636</c:v>
                </c:pt>
                <c:pt idx="5">
                  <c:v>19273</c:v>
                </c:pt>
                <c:pt idx="6">
                  <c:v>20528</c:v>
                </c:pt>
                <c:pt idx="7">
                  <c:v>20545</c:v>
                </c:pt>
                <c:pt idx="8">
                  <c:v>17254</c:v>
                </c:pt>
                <c:pt idx="9">
                  <c:v>22570</c:v>
                </c:pt>
                <c:pt idx="10">
                  <c:v>18565</c:v>
                </c:pt>
                <c:pt idx="11">
                  <c:v>18483</c:v>
                </c:pt>
                <c:pt idx="12">
                  <c:v>236470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C5-4DBD-83EA-7FE16D7AC423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C5-4DBD-83EA-7FE16D7AC42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C5-4DBD-83EA-7FE16D7AC42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18130</c:v>
                </c:pt>
                <c:pt idx="1">
                  <c:v>19062</c:v>
                </c:pt>
                <c:pt idx="2">
                  <c:v>19601</c:v>
                </c:pt>
                <c:pt idx="3">
                  <c:v>19232</c:v>
                </c:pt>
                <c:pt idx="4">
                  <c:v>15443</c:v>
                </c:pt>
                <c:pt idx="5">
                  <c:v>19200</c:v>
                </c:pt>
                <c:pt idx="6">
                  <c:v>22688</c:v>
                </c:pt>
                <c:pt idx="7">
                  <c:v>19559</c:v>
                </c:pt>
                <c:pt idx="8">
                  <c:v>20129</c:v>
                </c:pt>
                <c:pt idx="9">
                  <c:v>21549</c:v>
                </c:pt>
                <c:pt idx="10">
                  <c:v>18927</c:v>
                </c:pt>
                <c:pt idx="11">
                  <c:v>19257</c:v>
                </c:pt>
                <c:pt idx="12">
                  <c:v>232777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C5-4DBD-83EA-7FE16D7AC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C5-4DBD-83EA-7FE16D7AC42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15979</c:v>
                      </c:pt>
                      <c:pt idx="1">
                        <c:v>17138</c:v>
                      </c:pt>
                      <c:pt idx="2">
                        <c:v>6170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11531</c:v>
                      </c:pt>
                      <c:pt idx="8">
                        <c:v>4549</c:v>
                      </c:pt>
                      <c:pt idx="9">
                        <c:v>5837</c:v>
                      </c:pt>
                      <c:pt idx="10">
                        <c:v>4402</c:v>
                      </c:pt>
                      <c:pt idx="11">
                        <c:v>5416</c:v>
                      </c:pt>
                      <c:pt idx="12">
                        <c:v>77095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C5-4DBD-83EA-7FE16D7AC42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C5-4DBD-83EA-7FE16D7AC42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C5-4DBD-83EA-7FE16D7AC42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C5-4DBD-83EA-7FE16D7AC42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C5-4DBD-83EA-7FE16D7AC42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C5-4DBD-83EA-7FE16D7AC42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C5-4DBD-83EA-7FE16D7AC42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C5-4DBD-83EA-7FE16D7AC42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C5-4DBD-83EA-7FE16D7AC42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C5-4DBD-83EA-7FE16D7AC42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C5-4DBD-83EA-7FE16D7AC42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C5-4DBD-83EA-7FE16D7AC42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C5-4DBD-83EA-7FE16D7AC42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C5-4DBD-83EA-7FE16D7AC423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-3.6765487195834612E-2</c:v>
                </c:pt>
                <c:pt idx="1">
                  <c:v>-5.390113162596788E-2</c:v>
                </c:pt>
                <c:pt idx="2">
                  <c:v>-0.11539850166982579</c:v>
                </c:pt>
                <c:pt idx="3">
                  <c:v>4.0242319342276067E-2</c:v>
                </c:pt>
                <c:pt idx="4">
                  <c:v>-0.21353636178447744</c:v>
                </c:pt>
                <c:pt idx="5">
                  <c:v>-3.7876822497794338E-3</c:v>
                </c:pt>
                <c:pt idx="6">
                  <c:v>0.10522213561964144</c:v>
                </c:pt>
                <c:pt idx="7">
                  <c:v>-4.7992212217084496E-2</c:v>
                </c:pt>
                <c:pt idx="8">
                  <c:v>0.16662802828329659</c:v>
                </c:pt>
                <c:pt idx="9">
                  <c:v>-4.5237040319007549E-2</c:v>
                </c:pt>
                <c:pt idx="10">
                  <c:v>1.9499057366011208E-2</c:v>
                </c:pt>
                <c:pt idx="11">
                  <c:v>4.1876318779418886E-2</c:v>
                </c:pt>
                <c:pt idx="12">
                  <c:v>-1.5617203027868176E-2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C5-4DBD-83EA-7FE16D7AC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8A-4DF8-99AE-5909E5E8B8EB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14935</c:v>
                </c:pt>
                <c:pt idx="1">
                  <c:v>15417</c:v>
                </c:pt>
                <c:pt idx="2">
                  <c:v>13769</c:v>
                </c:pt>
                <c:pt idx="3">
                  <c:v>15420</c:v>
                </c:pt>
                <c:pt idx="4">
                  <c:v>14308</c:v>
                </c:pt>
                <c:pt idx="5">
                  <c:v>13809</c:v>
                </c:pt>
                <c:pt idx="6">
                  <c:v>17801</c:v>
                </c:pt>
                <c:pt idx="7">
                  <c:v>15580</c:v>
                </c:pt>
                <c:pt idx="8">
                  <c:v>14015</c:v>
                </c:pt>
                <c:pt idx="9">
                  <c:v>15893</c:v>
                </c:pt>
                <c:pt idx="10">
                  <c:v>15821</c:v>
                </c:pt>
                <c:pt idx="11">
                  <c:v>15445</c:v>
                </c:pt>
                <c:pt idx="12">
                  <c:v>182213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A-4DF8-99AE-5909E5E8B8EB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8A-4DF8-99AE-5909E5E8B8E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14894</c:v>
                </c:pt>
                <c:pt idx="1">
                  <c:v>15736</c:v>
                </c:pt>
                <c:pt idx="2">
                  <c:v>17491</c:v>
                </c:pt>
                <c:pt idx="3">
                  <c:v>14826</c:v>
                </c:pt>
                <c:pt idx="4">
                  <c:v>15219</c:v>
                </c:pt>
                <c:pt idx="5">
                  <c:v>14680</c:v>
                </c:pt>
                <c:pt idx="6">
                  <c:v>15688</c:v>
                </c:pt>
                <c:pt idx="7">
                  <c:v>15273</c:v>
                </c:pt>
                <c:pt idx="8">
                  <c:v>12989</c:v>
                </c:pt>
                <c:pt idx="9">
                  <c:v>17980</c:v>
                </c:pt>
                <c:pt idx="10">
                  <c:v>14412</c:v>
                </c:pt>
                <c:pt idx="11">
                  <c:v>14687</c:v>
                </c:pt>
                <c:pt idx="12">
                  <c:v>183875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8A-4DF8-99AE-5909E5E8B8EB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8A-4DF8-99AE-5909E5E8B8E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8A-4DF8-99AE-5909E5E8B8E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14208</c:v>
                </c:pt>
                <c:pt idx="1">
                  <c:v>15122</c:v>
                </c:pt>
                <c:pt idx="2">
                  <c:v>15694</c:v>
                </c:pt>
                <c:pt idx="3">
                  <c:v>15532</c:v>
                </c:pt>
                <c:pt idx="4">
                  <c:v>10784</c:v>
                </c:pt>
                <c:pt idx="5">
                  <c:v>14746</c:v>
                </c:pt>
                <c:pt idx="6">
                  <c:v>17978</c:v>
                </c:pt>
                <c:pt idx="7">
                  <c:v>14386</c:v>
                </c:pt>
                <c:pt idx="8">
                  <c:v>16265</c:v>
                </c:pt>
                <c:pt idx="9">
                  <c:v>17112</c:v>
                </c:pt>
                <c:pt idx="10">
                  <c:v>14925</c:v>
                </c:pt>
                <c:pt idx="11">
                  <c:v>15398</c:v>
                </c:pt>
                <c:pt idx="12">
                  <c:v>182150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38A-4DF8-99AE-5909E5E8B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38A-4DF8-99AE-5909E5E8B8E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13232</c:v>
                      </c:pt>
                      <c:pt idx="1">
                        <c:v>14090</c:v>
                      </c:pt>
                      <c:pt idx="2">
                        <c:v>5212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8422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38A-4DF8-99AE-5909E5E8B8E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38A-4DF8-99AE-5909E5E8B8E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38A-4DF8-99AE-5909E5E8B8E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38A-4DF8-99AE-5909E5E8B8E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38A-4DF8-99AE-5909E5E8B8E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38A-4DF8-99AE-5909E5E8B8E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38A-4DF8-99AE-5909E5E8B8E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38A-4DF8-99AE-5909E5E8B8E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38A-4DF8-99AE-5909E5E8B8E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38A-4DF8-99AE-5909E5E8B8E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38A-4DF8-99AE-5909E5E8B8E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38A-4DF8-99AE-5909E5E8B8E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38A-4DF8-99AE-5909E5E8B8E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38A-4DF8-99AE-5909E5E8B8EB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-4.6058815630455219E-2</c:v>
                </c:pt>
                <c:pt idx="1">
                  <c:v>-3.9018810371123536E-2</c:v>
                </c:pt>
                <c:pt idx="2">
                  <c:v>-0.10273855125493114</c:v>
                </c:pt>
                <c:pt idx="3">
                  <c:v>4.7619047619047672E-2</c:v>
                </c:pt>
                <c:pt idx="4">
                  <c:v>-0.29141205072606613</c:v>
                </c:pt>
                <c:pt idx="5">
                  <c:v>4.4959128065396037E-3</c:v>
                </c:pt>
                <c:pt idx="6">
                  <c:v>0.14597144314125443</c:v>
                </c:pt>
                <c:pt idx="7">
                  <c:v>-5.8076343874811753E-2</c:v>
                </c:pt>
                <c:pt idx="8">
                  <c:v>0.25221341134806385</c:v>
                </c:pt>
                <c:pt idx="9">
                  <c:v>-4.8275862068965503E-2</c:v>
                </c:pt>
                <c:pt idx="10">
                  <c:v>3.5595337218984113E-2</c:v>
                </c:pt>
                <c:pt idx="11">
                  <c:v>4.8410158643698464E-2</c:v>
                </c:pt>
                <c:pt idx="12">
                  <c:v>-9.3813732154996998E-3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38A-4DF8-99AE-5909E5E8B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F5-4905-A2E1-145881E20549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3467</c:v>
                </c:pt>
                <c:pt idx="1">
                  <c:v>3559</c:v>
                </c:pt>
                <c:pt idx="2">
                  <c:v>3617</c:v>
                </c:pt>
                <c:pt idx="3">
                  <c:v>3912</c:v>
                </c:pt>
                <c:pt idx="4">
                  <c:v>4018</c:v>
                </c:pt>
                <c:pt idx="5">
                  <c:v>3974</c:v>
                </c:pt>
                <c:pt idx="6">
                  <c:v>4619</c:v>
                </c:pt>
                <c:pt idx="7">
                  <c:v>4811</c:v>
                </c:pt>
                <c:pt idx="8">
                  <c:v>4120</c:v>
                </c:pt>
                <c:pt idx="9">
                  <c:v>4629</c:v>
                </c:pt>
                <c:pt idx="10">
                  <c:v>4198</c:v>
                </c:pt>
                <c:pt idx="11">
                  <c:v>4084</c:v>
                </c:pt>
                <c:pt idx="12">
                  <c:v>49008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F5-4905-A2E1-145881E20549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F5-4905-A2E1-145881E2054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3928</c:v>
                </c:pt>
                <c:pt idx="1">
                  <c:v>4412</c:v>
                </c:pt>
                <c:pt idx="2">
                  <c:v>4667</c:v>
                </c:pt>
                <c:pt idx="3">
                  <c:v>3662</c:v>
                </c:pt>
                <c:pt idx="4">
                  <c:v>4417</c:v>
                </c:pt>
                <c:pt idx="5">
                  <c:v>4593</c:v>
                </c:pt>
                <c:pt idx="6">
                  <c:v>4840</c:v>
                </c:pt>
                <c:pt idx="7">
                  <c:v>5272</c:v>
                </c:pt>
                <c:pt idx="8">
                  <c:v>4265</c:v>
                </c:pt>
                <c:pt idx="9">
                  <c:v>4590</c:v>
                </c:pt>
                <c:pt idx="10">
                  <c:v>4153</c:v>
                </c:pt>
                <c:pt idx="11">
                  <c:v>3796</c:v>
                </c:pt>
                <c:pt idx="12">
                  <c:v>52595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F5-4905-A2E1-145881E20549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F5-4905-A2E1-145881E2054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F5-4905-A2E1-145881E2054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3922</c:v>
                </c:pt>
                <c:pt idx="1">
                  <c:v>3940</c:v>
                </c:pt>
                <c:pt idx="2">
                  <c:v>3907</c:v>
                </c:pt>
                <c:pt idx="3">
                  <c:v>3700</c:v>
                </c:pt>
                <c:pt idx="4">
                  <c:v>4659</c:v>
                </c:pt>
                <c:pt idx="5">
                  <c:v>4454</c:v>
                </c:pt>
                <c:pt idx="6">
                  <c:v>4710</c:v>
                </c:pt>
                <c:pt idx="7">
                  <c:v>5173</c:v>
                </c:pt>
                <c:pt idx="8">
                  <c:v>3864</c:v>
                </c:pt>
                <c:pt idx="9">
                  <c:v>4437</c:v>
                </c:pt>
                <c:pt idx="10">
                  <c:v>4002</c:v>
                </c:pt>
                <c:pt idx="11">
                  <c:v>3859</c:v>
                </c:pt>
                <c:pt idx="12">
                  <c:v>50627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F5-4905-A2E1-145881E20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8F5-4905-A2E1-145881E205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2747</c:v>
                      </c:pt>
                      <c:pt idx="1">
                        <c:v>3048</c:v>
                      </c:pt>
                      <c:pt idx="2">
                        <c:v>958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3109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8F5-4905-A2E1-145881E2054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8F5-4905-A2E1-145881E2054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8F5-4905-A2E1-145881E2054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8F5-4905-A2E1-145881E2054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8F5-4905-A2E1-145881E2054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8F5-4905-A2E1-145881E2054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8F5-4905-A2E1-145881E2054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8F5-4905-A2E1-145881E2054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8F5-4905-A2E1-145881E2054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8F5-4905-A2E1-145881E2054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8F5-4905-A2E1-145881E2054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8F5-4905-A2E1-145881E2054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8F5-4905-A2E1-145881E2054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8F5-4905-A2E1-145881E20549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-1.5274949083503575E-3</c:v>
                </c:pt>
                <c:pt idx="1">
                  <c:v>-0.10698096101541255</c:v>
                </c:pt>
                <c:pt idx="2">
                  <c:v>-0.16284551103492606</c:v>
                </c:pt>
                <c:pt idx="3">
                  <c:v>1.0376843255051948E-2</c:v>
                </c:pt>
                <c:pt idx="4">
                  <c:v>5.4788317862802804E-2</c:v>
                </c:pt>
                <c:pt idx="5">
                  <c:v>-3.026344437187023E-2</c:v>
                </c:pt>
                <c:pt idx="6">
                  <c:v>-2.6859504132231371E-2</c:v>
                </c:pt>
                <c:pt idx="7">
                  <c:v>-1.8778452200303497E-2</c:v>
                </c:pt>
                <c:pt idx="8">
                  <c:v>-9.4021101992965983E-2</c:v>
                </c:pt>
                <c:pt idx="9">
                  <c:v>-3.3333333333333326E-2</c:v>
                </c:pt>
                <c:pt idx="10">
                  <c:v>-3.6359258367445246E-2</c:v>
                </c:pt>
                <c:pt idx="11">
                  <c:v>1.6596417281348863E-2</c:v>
                </c:pt>
                <c:pt idx="12">
                  <c:v>-3.741800551383212E-2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8F5-4905-A2E1-145881E20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76-4B83-B2D8-62AB0CFED4FB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4088</c:v>
                </c:pt>
                <c:pt idx="1">
                  <c:v>4110</c:v>
                </c:pt>
                <c:pt idx="2">
                  <c:v>4303</c:v>
                </c:pt>
                <c:pt idx="3">
                  <c:v>4152</c:v>
                </c:pt>
                <c:pt idx="4">
                  <c:v>3221</c:v>
                </c:pt>
                <c:pt idx="5">
                  <c:v>3282</c:v>
                </c:pt>
                <c:pt idx="6">
                  <c:v>4031</c:v>
                </c:pt>
                <c:pt idx="7">
                  <c:v>5104</c:v>
                </c:pt>
                <c:pt idx="8">
                  <c:v>3971</c:v>
                </c:pt>
                <c:pt idx="9">
                  <c:v>4485</c:v>
                </c:pt>
                <c:pt idx="10">
                  <c:v>4188</c:v>
                </c:pt>
                <c:pt idx="11">
                  <c:v>4613</c:v>
                </c:pt>
                <c:pt idx="12">
                  <c:v>49548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6-4B83-B2D8-62AB0CFED4FB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576-4B83-B2D8-62AB0CFED4F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4368</c:v>
                </c:pt>
                <c:pt idx="1">
                  <c:v>3773</c:v>
                </c:pt>
                <c:pt idx="2">
                  <c:v>5198</c:v>
                </c:pt>
                <c:pt idx="3">
                  <c:v>3717</c:v>
                </c:pt>
                <c:pt idx="4">
                  <c:v>3813</c:v>
                </c:pt>
                <c:pt idx="5">
                  <c:v>3568</c:v>
                </c:pt>
                <c:pt idx="6">
                  <c:v>4365</c:v>
                </c:pt>
                <c:pt idx="7">
                  <c:v>4774</c:v>
                </c:pt>
                <c:pt idx="8">
                  <c:v>3928</c:v>
                </c:pt>
                <c:pt idx="9">
                  <c:v>4771</c:v>
                </c:pt>
                <c:pt idx="10">
                  <c:v>4798</c:v>
                </c:pt>
                <c:pt idx="11">
                  <c:v>4807</c:v>
                </c:pt>
                <c:pt idx="12">
                  <c:v>51880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76-4B83-B2D8-62AB0CFED4FB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76-4B83-B2D8-62AB0CFED4F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576-4B83-B2D8-62AB0CFED4F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4398</c:v>
                </c:pt>
                <c:pt idx="1">
                  <c:v>4223</c:v>
                </c:pt>
                <c:pt idx="2">
                  <c:v>4453</c:v>
                </c:pt>
                <c:pt idx="3">
                  <c:v>4271</c:v>
                </c:pt>
                <c:pt idx="4">
                  <c:v>4093</c:v>
                </c:pt>
                <c:pt idx="5">
                  <c:v>3959</c:v>
                </c:pt>
                <c:pt idx="6">
                  <c:v>5264</c:v>
                </c:pt>
                <c:pt idx="7">
                  <c:v>5900</c:v>
                </c:pt>
                <c:pt idx="8">
                  <c:v>4128</c:v>
                </c:pt>
                <c:pt idx="9">
                  <c:v>4933</c:v>
                </c:pt>
                <c:pt idx="10">
                  <c:v>4448</c:v>
                </c:pt>
                <c:pt idx="11">
                  <c:v>4817</c:v>
                </c:pt>
                <c:pt idx="12">
                  <c:v>54887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76-4B83-B2D8-62AB0CFED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576-4B83-B2D8-62AB0CFED4F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5052</c:v>
                      </c:pt>
                      <c:pt idx="1">
                        <c:v>5265</c:v>
                      </c:pt>
                      <c:pt idx="2">
                        <c:v>2695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1764</c:v>
                      </c:pt>
                      <c:pt idx="8">
                        <c:v>1176</c:v>
                      </c:pt>
                      <c:pt idx="9">
                        <c:v>828</c:v>
                      </c:pt>
                      <c:pt idx="10">
                        <c:v>526</c:v>
                      </c:pt>
                      <c:pt idx="11">
                        <c:v>845</c:v>
                      </c:pt>
                      <c:pt idx="12">
                        <c:v>19586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576-4B83-B2D8-62AB0CFED4F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576-4B83-B2D8-62AB0CFED4F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576-4B83-B2D8-62AB0CFED4F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576-4B83-B2D8-62AB0CFED4F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576-4B83-B2D8-62AB0CFED4F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576-4B83-B2D8-62AB0CFED4F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576-4B83-B2D8-62AB0CFED4F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76-4B83-B2D8-62AB0CFED4F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576-4B83-B2D8-62AB0CFED4F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576-4B83-B2D8-62AB0CFED4F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576-4B83-B2D8-62AB0CFED4F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576-4B83-B2D8-62AB0CFED4F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576-4B83-B2D8-62AB0CFED4F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576-4B83-B2D8-62AB0CFED4FB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6.8681318681318437E-3</c:v>
                </c:pt>
                <c:pt idx="1">
                  <c:v>0.11926848661542544</c:v>
                </c:pt>
                <c:pt idx="2">
                  <c:v>-0.14332435552135436</c:v>
                </c:pt>
                <c:pt idx="3">
                  <c:v>0.14904492870594566</c:v>
                </c:pt>
                <c:pt idx="4">
                  <c:v>7.3432992394440122E-2</c:v>
                </c:pt>
                <c:pt idx="5">
                  <c:v>0.109585201793722</c:v>
                </c:pt>
                <c:pt idx="6">
                  <c:v>0.20595647193585331</c:v>
                </c:pt>
                <c:pt idx="7">
                  <c:v>0.23586091328026804</c:v>
                </c:pt>
                <c:pt idx="8">
                  <c:v>5.0916496945010215E-2</c:v>
                </c:pt>
                <c:pt idx="9">
                  <c:v>3.3955145671766829E-2</c:v>
                </c:pt>
                <c:pt idx="10">
                  <c:v>-7.2947061275531522E-2</c:v>
                </c:pt>
                <c:pt idx="11">
                  <c:v>2.0802995631370447E-3</c:v>
                </c:pt>
                <c:pt idx="12">
                  <c:v>5.796067848882025E-2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576-4B83-B2D8-62AB0CFED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288350</c:v>
                </c:pt>
                <c:pt idx="1">
                  <c:v>280769</c:v>
                </c:pt>
                <c:pt idx="2">
                  <c:v>257117</c:v>
                </c:pt>
                <c:pt idx="3">
                  <c:v>140346</c:v>
                </c:pt>
                <c:pt idx="4">
                  <c:v>96681</c:v>
                </c:pt>
                <c:pt idx="5">
                  <c:v>250224</c:v>
                </c:pt>
                <c:pt idx="6">
                  <c:v>272428</c:v>
                </c:pt>
                <c:pt idx="7">
                  <c:v>264633</c:v>
                </c:pt>
                <c:pt idx="8">
                  <c:v>252163</c:v>
                </c:pt>
                <c:pt idx="9">
                  <c:v>234964</c:v>
                </c:pt>
                <c:pt idx="10">
                  <c:v>227194</c:v>
                </c:pt>
                <c:pt idx="11">
                  <c:v>224100</c:v>
                </c:pt>
                <c:pt idx="12">
                  <c:v>232379</c:v>
                </c:pt>
                <c:pt idx="13">
                  <c:v>235365</c:v>
                </c:pt>
                <c:pt idx="14">
                  <c:v>191608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5-4074-9ADE-6BB91186E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2.7000844110282918E-2</c:v>
                </c:pt>
                <c:pt idx="1">
                  <c:v>9.1989250030142022E-2</c:v>
                </c:pt>
                <c:pt idx="2">
                  <c:v>0.83202228777450027</c:v>
                </c:pt>
                <c:pt idx="3">
                  <c:v>0.45163992925186958</c:v>
                </c:pt>
                <c:pt idx="4">
                  <c:v>-0.61362219451371569</c:v>
                </c:pt>
                <c:pt idx="5">
                  <c:v>-8.1504103836609998E-2</c:v>
                </c:pt>
                <c:pt idx="6">
                  <c:v>2.9455887965597727E-2</c:v>
                </c:pt>
                <c:pt idx="7">
                  <c:v>4.9452140083993346E-2</c:v>
                </c:pt>
                <c:pt idx="8">
                  <c:v>7.3198447421732649E-2</c:v>
                </c:pt>
                <c:pt idx="9">
                  <c:v>3.4199846826940883E-2</c:v>
                </c:pt>
                <c:pt idx="10">
                  <c:v>1.3806336456938961E-2</c:v>
                </c:pt>
                <c:pt idx="11">
                  <c:v>-3.5627143588706334E-2</c:v>
                </c:pt>
                <c:pt idx="12">
                  <c:v>-1.2686678138210894E-2</c:v>
                </c:pt>
                <c:pt idx="13">
                  <c:v>0.22836729155358859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5-4074-9ADE-6BB91186E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D9-4594-AD0A-0B70432E274B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1649</c:v>
                </c:pt>
                <c:pt idx="1">
                  <c:v>1146</c:v>
                </c:pt>
                <c:pt idx="2">
                  <c:v>1783</c:v>
                </c:pt>
                <c:pt idx="3">
                  <c:v>3984</c:v>
                </c:pt>
                <c:pt idx="4">
                  <c:v>2472</c:v>
                </c:pt>
                <c:pt idx="5">
                  <c:v>3499</c:v>
                </c:pt>
                <c:pt idx="6">
                  <c:v>5954</c:v>
                </c:pt>
                <c:pt idx="7">
                  <c:v>4258</c:v>
                </c:pt>
                <c:pt idx="8">
                  <c:v>3382</c:v>
                </c:pt>
                <c:pt idx="9">
                  <c:v>2377</c:v>
                </c:pt>
                <c:pt idx="10">
                  <c:v>1284</c:v>
                </c:pt>
                <c:pt idx="11">
                  <c:v>1883</c:v>
                </c:pt>
                <c:pt idx="12">
                  <c:v>33671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9-4594-AD0A-0B70432E274B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4D9-4594-AD0A-0B70432E274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1053</c:v>
                </c:pt>
                <c:pt idx="1">
                  <c:v>1343</c:v>
                </c:pt>
                <c:pt idx="2">
                  <c:v>2340</c:v>
                </c:pt>
                <c:pt idx="3">
                  <c:v>1383</c:v>
                </c:pt>
                <c:pt idx="4">
                  <c:v>2206</c:v>
                </c:pt>
                <c:pt idx="5">
                  <c:v>2734</c:v>
                </c:pt>
                <c:pt idx="6">
                  <c:v>4112</c:v>
                </c:pt>
                <c:pt idx="7">
                  <c:v>5008</c:v>
                </c:pt>
                <c:pt idx="8">
                  <c:v>2838</c:v>
                </c:pt>
                <c:pt idx="9">
                  <c:v>3489</c:v>
                </c:pt>
                <c:pt idx="10">
                  <c:v>1304</c:v>
                </c:pt>
                <c:pt idx="11">
                  <c:v>1399</c:v>
                </c:pt>
                <c:pt idx="12">
                  <c:v>29209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9-4594-AD0A-0B70432E274B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D9-4594-AD0A-0B70432E274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D9-4594-AD0A-0B70432E274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851</c:v>
                </c:pt>
                <c:pt idx="1">
                  <c:v>670</c:v>
                </c:pt>
                <c:pt idx="2">
                  <c:v>929</c:v>
                </c:pt>
                <c:pt idx="3">
                  <c:v>2250</c:v>
                </c:pt>
                <c:pt idx="4">
                  <c:v>1847</c:v>
                </c:pt>
                <c:pt idx="5">
                  <c:v>2922</c:v>
                </c:pt>
                <c:pt idx="6">
                  <c:v>6200</c:v>
                </c:pt>
                <c:pt idx="7">
                  <c:v>5409</c:v>
                </c:pt>
                <c:pt idx="8">
                  <c:v>5461</c:v>
                </c:pt>
                <c:pt idx="9">
                  <c:v>2925</c:v>
                </c:pt>
                <c:pt idx="10">
                  <c:v>1455</c:v>
                </c:pt>
                <c:pt idx="11">
                  <c:v>2071</c:v>
                </c:pt>
                <c:pt idx="12">
                  <c:v>32990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D9-4594-AD0A-0B70432E2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4D9-4594-AD0A-0B70432E274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827</c:v>
                      </c:pt>
                      <c:pt idx="1">
                        <c:v>1316</c:v>
                      </c:pt>
                      <c:pt idx="2">
                        <c:v>486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8045</c:v>
                      </c:pt>
                      <c:pt idx="8">
                        <c:v>3978</c:v>
                      </c:pt>
                      <c:pt idx="9">
                        <c:v>3756</c:v>
                      </c:pt>
                      <c:pt idx="10">
                        <c:v>1562</c:v>
                      </c:pt>
                      <c:pt idx="11">
                        <c:v>1855</c:v>
                      </c:pt>
                      <c:pt idx="12">
                        <c:v>26839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4D9-4594-AD0A-0B70432E274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4D9-4594-AD0A-0B70432E274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4D9-4594-AD0A-0B70432E274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4D9-4594-AD0A-0B70432E274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4D9-4594-AD0A-0B70432E274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4D9-4594-AD0A-0B70432E274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4D9-4594-AD0A-0B70432E274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4D9-4594-AD0A-0B70432E274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4D9-4594-AD0A-0B70432E274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4D9-4594-AD0A-0B70432E274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4D9-4594-AD0A-0B70432E274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4D9-4594-AD0A-0B70432E274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4D9-4594-AD0A-0B70432E274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4D9-4594-AD0A-0B70432E274B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-0.19183285849952514</c:v>
                </c:pt>
                <c:pt idx="1">
                  <c:v>-0.50111690245718543</c:v>
                </c:pt>
                <c:pt idx="2">
                  <c:v>-0.60299145299145307</c:v>
                </c:pt>
                <c:pt idx="3">
                  <c:v>0.6268980477223427</c:v>
                </c:pt>
                <c:pt idx="4">
                  <c:v>-0.16273798730734357</c:v>
                </c:pt>
                <c:pt idx="5">
                  <c:v>6.8763716166788669E-2</c:v>
                </c:pt>
                <c:pt idx="6">
                  <c:v>0.50778210116731515</c:v>
                </c:pt>
                <c:pt idx="7">
                  <c:v>8.0071884984025621E-2</c:v>
                </c:pt>
                <c:pt idx="8">
                  <c:v>0.92424242424242431</c:v>
                </c:pt>
                <c:pt idx="9">
                  <c:v>-0.16165090283748929</c:v>
                </c:pt>
                <c:pt idx="10">
                  <c:v>0.11579754601226999</c:v>
                </c:pt>
                <c:pt idx="11">
                  <c:v>0.4803431022158684</c:v>
                </c:pt>
                <c:pt idx="12">
                  <c:v>0.12944640350576875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4D9-4594-AD0A-0B70432E2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236470</c:v>
                </c:pt>
                <c:pt idx="1">
                  <c:v>231221</c:v>
                </c:pt>
                <c:pt idx="2">
                  <c:v>211298</c:v>
                </c:pt>
                <c:pt idx="3">
                  <c:v>116590</c:v>
                </c:pt>
                <c:pt idx="4">
                  <c:v>77095</c:v>
                </c:pt>
                <c:pt idx="5">
                  <c:v>179597</c:v>
                </c:pt>
                <c:pt idx="6">
                  <c:v>174825</c:v>
                </c:pt>
                <c:pt idx="7">
                  <c:v>170572</c:v>
                </c:pt>
                <c:pt idx="8">
                  <c:v>169148</c:v>
                </c:pt>
                <c:pt idx="9">
                  <c:v>168456</c:v>
                </c:pt>
                <c:pt idx="10">
                  <c:v>166846</c:v>
                </c:pt>
                <c:pt idx="11">
                  <c:v>162205</c:v>
                </c:pt>
                <c:pt idx="12">
                  <c:v>162021</c:v>
                </c:pt>
                <c:pt idx="13">
                  <c:v>154116</c:v>
                </c:pt>
                <c:pt idx="14">
                  <c:v>130978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A-427B-9D63-14C4214D3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2.2701225234732059E-2</c:v>
                </c:pt>
                <c:pt idx="1">
                  <c:v>9.4288635008376698E-2</c:v>
                </c:pt>
                <c:pt idx="2">
                  <c:v>0.81231666523715584</c:v>
                </c:pt>
                <c:pt idx="3">
                  <c:v>0.51229003177897403</c:v>
                </c:pt>
                <c:pt idx="4">
                  <c:v>-0.57073336414305365</c:v>
                </c:pt>
                <c:pt idx="5">
                  <c:v>2.7295867295867193E-2</c:v>
                </c:pt>
                <c:pt idx="6">
                  <c:v>2.4933752315737578E-2</c:v>
                </c:pt>
                <c:pt idx="7">
                  <c:v>8.4186629460589746E-3</c:v>
                </c:pt>
                <c:pt idx="8">
                  <c:v>4.1078976112456367E-3</c:v>
                </c:pt>
                <c:pt idx="9">
                  <c:v>9.6496170120949909E-3</c:v>
                </c:pt>
                <c:pt idx="10">
                  <c:v>2.8611941678739816E-2</c:v>
                </c:pt>
                <c:pt idx="11">
                  <c:v>1.1356552545658261E-3</c:v>
                </c:pt>
                <c:pt idx="12">
                  <c:v>5.1292532897298182E-2</c:v>
                </c:pt>
                <c:pt idx="13">
                  <c:v>0.176655621554765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A-427B-9D63-14C4214D3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183875</c:v>
                </c:pt>
                <c:pt idx="1">
                  <c:v>182213</c:v>
                </c:pt>
                <c:pt idx="2">
                  <c:v>163913</c:v>
                </c:pt>
                <c:pt idx="3">
                  <c:v>87353</c:v>
                </c:pt>
                <c:pt idx="4">
                  <c:v>0</c:v>
                </c:pt>
                <c:pt idx="5">
                  <c:v>149743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F-46A7-8D0F-1E287781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9.1211933286867719E-3</c:v>
                </c:pt>
                <c:pt idx="1">
                  <c:v>0.11164459194816767</c:v>
                </c:pt>
                <c:pt idx="2">
                  <c:v>0.8764438542465629</c:v>
                </c:pt>
                <c:pt idx="3">
                  <c:v>0</c:v>
                </c:pt>
                <c:pt idx="4">
                  <c:v>-1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F-46A7-8D0F-1E287781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A0-4F1D-9106-8EE4F0DEAF2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A0-4F1D-9106-8EE4F0DEAF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5A0-4F1D-9106-8EE4F0DEAF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5A0-4F1D-9106-8EE4F0DEAF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5A0-4F1D-9106-8EE4F0DEAF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A0-4F1D-9106-8EE4F0DEAF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5A0-4F1D-9106-8EE4F0DEAF2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5A0-4F1D-9106-8EE4F0DEA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288350</c:v>
                </c:pt>
                <c:pt idx="1">
                  <c:v>29209</c:v>
                </c:pt>
                <c:pt idx="2">
                  <c:v>259141</c:v>
                </c:pt>
                <c:pt idx="3">
                  <c:v>116401</c:v>
                </c:pt>
                <c:pt idx="4">
                  <c:v>21452</c:v>
                </c:pt>
                <c:pt idx="5">
                  <c:v>24606</c:v>
                </c:pt>
                <c:pt idx="6">
                  <c:v>6557</c:v>
                </c:pt>
                <c:pt idx="7">
                  <c:v>5591</c:v>
                </c:pt>
                <c:pt idx="8">
                  <c:v>3368</c:v>
                </c:pt>
                <c:pt idx="9">
                  <c:v>2832</c:v>
                </c:pt>
                <c:pt idx="10">
                  <c:v>78334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A0-4F1D-9106-8EE4F0DEAF2C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2.7000844110282918E-2</c:v>
                </c:pt>
                <c:pt idx="1">
                  <c:v>-0.13251759674497343</c:v>
                </c:pt>
                <c:pt idx="2">
                  <c:v>4.8737747776185891E-2</c:v>
                </c:pt>
                <c:pt idx="3">
                  <c:v>9.8184802913372504E-2</c:v>
                </c:pt>
                <c:pt idx="4">
                  <c:v>2.798543224075134E-2</c:v>
                </c:pt>
                <c:pt idx="5">
                  <c:v>-2.1474588403722294E-2</c:v>
                </c:pt>
                <c:pt idx="6">
                  <c:v>-0.26900780379041245</c:v>
                </c:pt>
                <c:pt idx="7">
                  <c:v>1.5068990559186535E-2</c:v>
                </c:pt>
                <c:pt idx="8">
                  <c:v>-8.8004332520985606E-2</c:v>
                </c:pt>
                <c:pt idx="9">
                  <c:v>-1.8711018711018657E-2</c:v>
                </c:pt>
                <c:pt idx="10">
                  <c:v>5.8095714073453708E-2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A0-4F1D-9106-8EE4F0DEAF2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5A0-4F1D-9106-8EE4F0DEAF2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5A0-4F1D-9106-8EE4F0DEAF2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5A0-4F1D-9106-8EE4F0DEAF2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5A0-4F1D-9106-8EE4F0DEAF2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A0-4F1D-9106-8EE4F0DEAF2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5A0-4F1D-9106-8EE4F0DEAF2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5A0-4F1D-9106-8EE4F0DEAF2C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0.10129703485347667</c:v>
                </c:pt>
                <c:pt idx="2">
                  <c:v>0.89870296514652337</c:v>
                </c:pt>
                <c:pt idx="3">
                  <c:v>0.40367955609502343</c:v>
                </c:pt>
                <c:pt idx="4">
                  <c:v>7.4395699670539273E-2</c:v>
                </c:pt>
                <c:pt idx="5">
                  <c:v>8.5333795734350612E-2</c:v>
                </c:pt>
                <c:pt idx="6">
                  <c:v>2.273972602739726E-2</c:v>
                </c:pt>
                <c:pt idx="7">
                  <c:v>1.9389630657187445E-2</c:v>
                </c:pt>
                <c:pt idx="8">
                  <c:v>1.1680249696549332E-2</c:v>
                </c:pt>
                <c:pt idx="9">
                  <c:v>9.821397607074735E-3</c:v>
                </c:pt>
                <c:pt idx="10">
                  <c:v>0.27166290965840123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A0-4F1D-9106-8EE4F0DEA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6B-4283-AA08-1A4171831DB4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6B-4283-AA08-1A4171831DB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66B-4283-AA08-1A4171831DB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66B-4283-AA08-1A4171831DB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66B-4283-AA08-1A4171831DB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66B-4283-AA08-1A4171831DB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66B-4283-AA08-1A4171831DB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66B-4283-AA08-1A4171831D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23290</c:v>
                </c:pt>
                <c:pt idx="1">
                  <c:v>1399</c:v>
                </c:pt>
                <c:pt idx="2">
                  <c:v>447</c:v>
                </c:pt>
                <c:pt idx="3">
                  <c:v>952</c:v>
                </c:pt>
                <c:pt idx="4">
                  <c:v>21891</c:v>
                </c:pt>
                <c:pt idx="5">
                  <c:v>9229</c:v>
                </c:pt>
                <c:pt idx="6">
                  <c:v>1784</c:v>
                </c:pt>
                <c:pt idx="7">
                  <c:v>1388</c:v>
                </c:pt>
                <c:pt idx="8">
                  <c:v>489</c:v>
                </c:pt>
                <c:pt idx="9">
                  <c:v>497</c:v>
                </c:pt>
                <c:pt idx="10">
                  <c:v>676</c:v>
                </c:pt>
                <c:pt idx="11">
                  <c:v>484</c:v>
                </c:pt>
                <c:pt idx="12">
                  <c:v>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6B-4283-AA08-1A4171831DB4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diciembre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-3.5291193770193074E-2</c:v>
                </c:pt>
                <c:pt idx="1">
                  <c:v>-0.25703664365374401</c:v>
                </c:pt>
                <c:pt idx="2">
                  <c:v>-0.50662251655629142</c:v>
                </c:pt>
                <c:pt idx="3">
                  <c:v>-2.5588536335721557E-2</c:v>
                </c:pt>
                <c:pt idx="4">
                  <c:v>-1.6532638483310103E-2</c:v>
                </c:pt>
                <c:pt idx="5">
                  <c:v>6.3126367929962068E-2</c:v>
                </c:pt>
                <c:pt idx="6">
                  <c:v>-3.5675675675675644E-2</c:v>
                </c:pt>
                <c:pt idx="7">
                  <c:v>-0.23945205479452059</c:v>
                </c:pt>
                <c:pt idx="8">
                  <c:v>-0.21129032258064517</c:v>
                </c:pt>
                <c:pt idx="9">
                  <c:v>-4.789272030651337E-2</c:v>
                </c:pt>
                <c:pt idx="10">
                  <c:v>0.20714285714285707</c:v>
                </c:pt>
                <c:pt idx="11">
                  <c:v>-0.14938488576449915</c:v>
                </c:pt>
                <c:pt idx="12">
                  <c:v>-3.7735849056603765E-2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6B-4283-AA08-1A4171831DB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6B-4283-AA08-1A4171831DB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66B-4283-AA08-1A4171831DB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66B-4283-AA08-1A4171831DB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66B-4283-AA08-1A4171831DB4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66B-4283-AA08-1A4171831DB4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66B-4283-AA08-1A4171831DB4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66B-4283-AA08-1A4171831DB4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6.0068699012451696E-2</c:v>
                </c:pt>
                <c:pt idx="2">
                  <c:v>1.9192786603692572E-2</c:v>
                </c:pt>
                <c:pt idx="3">
                  <c:v>4.0875912408759124E-2</c:v>
                </c:pt>
                <c:pt idx="4">
                  <c:v>0.93993130098754829</c:v>
                </c:pt>
                <c:pt idx="5">
                  <c:v>0.39626449119793905</c:v>
                </c:pt>
                <c:pt idx="6">
                  <c:v>7.6599398883641048E-2</c:v>
                </c:pt>
                <c:pt idx="7">
                  <c:v>5.9596393301846289E-2</c:v>
                </c:pt>
                <c:pt idx="8">
                  <c:v>2.0996135680549591E-2</c:v>
                </c:pt>
                <c:pt idx="9">
                  <c:v>2.1339630742808074E-2</c:v>
                </c:pt>
                <c:pt idx="10">
                  <c:v>2.9025332760841564E-2</c:v>
                </c:pt>
                <c:pt idx="11">
                  <c:v>2.0781451266638041E-2</c:v>
                </c:pt>
                <c:pt idx="12">
                  <c:v>0.31532846715328466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66B-4283-AA08-1A417183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19-49D7-8118-5D1EF8B4B859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19-49D7-8118-5D1EF8B4B85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19-49D7-8118-5D1EF8B4B85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B19-49D7-8118-5D1EF8B4B85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B19-49D7-8118-5D1EF8B4B85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B19-49D7-8118-5D1EF8B4B85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19-49D7-8118-5D1EF8B4B85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B19-49D7-8118-5D1EF8B4B8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287664</c:v>
                </c:pt>
                <c:pt idx="1">
                  <c:v>32990</c:v>
                </c:pt>
                <c:pt idx="2">
                  <c:v>254674</c:v>
                </c:pt>
                <c:pt idx="3">
                  <c:v>115809</c:v>
                </c:pt>
                <c:pt idx="4">
                  <c:v>21670</c:v>
                </c:pt>
                <c:pt idx="5">
                  <c:v>23656</c:v>
                </c:pt>
                <c:pt idx="6">
                  <c:v>5888</c:v>
                </c:pt>
                <c:pt idx="7">
                  <c:v>4631</c:v>
                </c:pt>
                <c:pt idx="8">
                  <c:v>3484</c:v>
                </c:pt>
                <c:pt idx="9">
                  <c:v>2253</c:v>
                </c:pt>
                <c:pt idx="10">
                  <c:v>77283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19-49D7-8118-5D1EF8B4B859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-2.3790532339170722E-3</c:v>
                </c:pt>
                <c:pt idx="1">
                  <c:v>0.12944640350576875</c:v>
                </c:pt>
                <c:pt idx="2">
                  <c:v>-1.7237720005711221E-2</c:v>
                </c:pt>
                <c:pt idx="3">
                  <c:v>-5.0858669599058715E-3</c:v>
                </c:pt>
                <c:pt idx="4">
                  <c:v>1.0162222636584062E-2</c:v>
                </c:pt>
                <c:pt idx="5">
                  <c:v>-3.8608469478988883E-2</c:v>
                </c:pt>
                <c:pt idx="6">
                  <c:v>-0.10202836663108128</c:v>
                </c:pt>
                <c:pt idx="7">
                  <c:v>-0.17170452512967271</c:v>
                </c:pt>
                <c:pt idx="8">
                  <c:v>3.444180522565321E-2</c:v>
                </c:pt>
                <c:pt idx="9">
                  <c:v>-0.20444915254237284</c:v>
                </c:pt>
                <c:pt idx="10">
                  <c:v>-1.3416907090152419E-2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19-49D7-8118-5D1EF8B4B859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B19-49D7-8118-5D1EF8B4B85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B19-49D7-8118-5D1EF8B4B85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B19-49D7-8118-5D1EF8B4B85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B19-49D7-8118-5D1EF8B4B859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B19-49D7-8118-5D1EF8B4B859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B19-49D7-8118-5D1EF8B4B859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B19-49D7-8118-5D1EF8B4B859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0.11468240725290617</c:v>
                </c:pt>
                <c:pt idx="2">
                  <c:v>0.88531759274709387</c:v>
                </c:pt>
                <c:pt idx="3">
                  <c:v>0.40258426497580513</c:v>
                </c:pt>
                <c:pt idx="4">
                  <c:v>7.5330941654152064E-2</c:v>
                </c:pt>
                <c:pt idx="5">
                  <c:v>8.2234829523332775E-2</c:v>
                </c:pt>
                <c:pt idx="6">
                  <c:v>2.0468324155959731E-2</c:v>
                </c:pt>
                <c:pt idx="7">
                  <c:v>1.6098642861115744E-2</c:v>
                </c:pt>
                <c:pt idx="8">
                  <c:v>1.2111352133044108E-2</c:v>
                </c:pt>
                <c:pt idx="9">
                  <c:v>7.832054063073586E-3</c:v>
                </c:pt>
                <c:pt idx="10">
                  <c:v>0.26865718338061073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B19-49D7-8118-5D1EF8B4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CB-4411-96DA-E9A69C818D7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CB-4411-96DA-E9A69C818D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CB-4411-96DA-E9A69C818D7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CB-4411-96DA-E9A69C818D7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CB-4411-96DA-E9A69C818D7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6CB-4411-96DA-E9A69C818D7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6CB-4411-96DA-E9A69C818D7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6CB-4411-96DA-E9A69C818D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232777</c:v>
                </c:pt>
                <c:pt idx="1">
                  <c:v>23745</c:v>
                </c:pt>
                <c:pt idx="2">
                  <c:v>209032</c:v>
                </c:pt>
                <c:pt idx="3">
                  <c:v>95395</c:v>
                </c:pt>
                <c:pt idx="4">
                  <c:v>18702</c:v>
                </c:pt>
                <c:pt idx="5">
                  <c:v>19537</c:v>
                </c:pt>
                <c:pt idx="6">
                  <c:v>4349</c:v>
                </c:pt>
                <c:pt idx="7">
                  <c:v>3731</c:v>
                </c:pt>
                <c:pt idx="8">
                  <c:v>2935</c:v>
                </c:pt>
                <c:pt idx="9">
                  <c:v>1666</c:v>
                </c:pt>
                <c:pt idx="10">
                  <c:v>62717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CB-4411-96DA-E9A69C818D77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-1.5617203027868176E-2</c:v>
                </c:pt>
                <c:pt idx="1">
                  <c:v>0.10524110966300504</c:v>
                </c:pt>
                <c:pt idx="2">
                  <c:v>-2.7694826639874215E-2</c:v>
                </c:pt>
                <c:pt idx="3">
                  <c:v>-2.1670016819132831E-2</c:v>
                </c:pt>
                <c:pt idx="4">
                  <c:v>5.4298156013117271E-3</c:v>
                </c:pt>
                <c:pt idx="5">
                  <c:v>-4.8738922972051846E-2</c:v>
                </c:pt>
                <c:pt idx="6">
                  <c:v>-0.15257209664848015</c:v>
                </c:pt>
                <c:pt idx="7">
                  <c:v>-0.21452631578947368</c:v>
                </c:pt>
                <c:pt idx="8">
                  <c:v>-3.1353135313531344E-2</c:v>
                </c:pt>
                <c:pt idx="9">
                  <c:v>-0.22403353516534696</c:v>
                </c:pt>
                <c:pt idx="10">
                  <c:v>-8.8969658659924233E-3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6CB-4411-96DA-E9A69C818D7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6CB-4411-96DA-E9A69C818D7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6CB-4411-96DA-E9A69C818D7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6CB-4411-96DA-E9A69C818D7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6CB-4411-96DA-E9A69C818D7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6CB-4411-96DA-E9A69C818D7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6CB-4411-96DA-E9A69C818D7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6CB-4411-96DA-E9A69C818D77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0.1020075007410526</c:v>
                </c:pt>
                <c:pt idx="2">
                  <c:v>0.89799249925894742</c:v>
                </c:pt>
                <c:pt idx="3">
                  <c:v>0.40981282515025108</c:v>
                </c:pt>
                <c:pt idx="4">
                  <c:v>8.0342989212851781E-2</c:v>
                </c:pt>
                <c:pt idx="5">
                  <c:v>8.3930113370307202E-2</c:v>
                </c:pt>
                <c:pt idx="6">
                  <c:v>1.8683117318291757E-2</c:v>
                </c:pt>
                <c:pt idx="7">
                  <c:v>1.6028215846067267E-2</c:v>
                </c:pt>
                <c:pt idx="8">
                  <c:v>1.2608634014528927E-2</c:v>
                </c:pt>
                <c:pt idx="9">
                  <c:v>7.1570644866116497E-3</c:v>
                </c:pt>
                <c:pt idx="10">
                  <c:v>0.2694295398600377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6CB-4411-96DA-E9A69C818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63-4047-993D-5E4C72197C5E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63-4047-993D-5E4C72197C5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F63-4047-993D-5E4C72197C5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F63-4047-993D-5E4C72197C5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F63-4047-993D-5E4C72197C5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F63-4047-993D-5E4C72197C5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F63-4047-993D-5E4C72197C5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F63-4047-993D-5E4C72197C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54887</c:v>
                </c:pt>
                <c:pt idx="1">
                  <c:v>9245</c:v>
                </c:pt>
                <c:pt idx="2">
                  <c:v>45642</c:v>
                </c:pt>
                <c:pt idx="3">
                  <c:v>20414</c:v>
                </c:pt>
                <c:pt idx="4">
                  <c:v>2968</c:v>
                </c:pt>
                <c:pt idx="5">
                  <c:v>4119</c:v>
                </c:pt>
                <c:pt idx="6">
                  <c:v>1539</c:v>
                </c:pt>
                <c:pt idx="7">
                  <c:v>900</c:v>
                </c:pt>
                <c:pt idx="8">
                  <c:v>549</c:v>
                </c:pt>
                <c:pt idx="9">
                  <c:v>587</c:v>
                </c:pt>
                <c:pt idx="10">
                  <c:v>14566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63-4047-993D-5E4C72197C5E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5.796067848882025E-2</c:v>
                </c:pt>
                <c:pt idx="1">
                  <c:v>0.19676375404530755</c:v>
                </c:pt>
                <c:pt idx="2">
                  <c:v>3.3676820292152687E-2</c:v>
                </c:pt>
                <c:pt idx="3">
                  <c:v>8.0506007516011113E-2</c:v>
                </c:pt>
                <c:pt idx="4">
                  <c:v>4.1038232199228419E-2</c:v>
                </c:pt>
                <c:pt idx="5">
                  <c:v>1.2536873156342221E-2</c:v>
                </c:pt>
                <c:pt idx="6">
                  <c:v>8.0000000000000071E-2</c:v>
                </c:pt>
                <c:pt idx="7">
                  <c:v>7.0154577883472014E-2</c:v>
                </c:pt>
                <c:pt idx="8">
                  <c:v>0.62426035502958577</c:v>
                </c:pt>
                <c:pt idx="9">
                  <c:v>-0.14306569343065689</c:v>
                </c:pt>
                <c:pt idx="10">
                  <c:v>-3.241663345290291E-2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63-4047-993D-5E4C72197C5E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F63-4047-993D-5E4C72197C5E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F63-4047-993D-5E4C72197C5E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F63-4047-993D-5E4C72197C5E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F63-4047-993D-5E4C72197C5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F63-4047-993D-5E4C72197C5E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F63-4047-993D-5E4C72197C5E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F63-4047-993D-5E4C72197C5E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0.1684369705030335</c:v>
                </c:pt>
                <c:pt idx="2">
                  <c:v>0.83156302949696648</c:v>
                </c:pt>
                <c:pt idx="3">
                  <c:v>0.3719277788911764</c:v>
                </c:pt>
                <c:pt idx="4">
                  <c:v>5.4074735365387067E-2</c:v>
                </c:pt>
                <c:pt idx="5">
                  <c:v>7.5045092644888595E-2</c:v>
                </c:pt>
                <c:pt idx="6">
                  <c:v>2.8039426457995519E-2</c:v>
                </c:pt>
                <c:pt idx="7">
                  <c:v>1.6397325414032465E-2</c:v>
                </c:pt>
                <c:pt idx="8">
                  <c:v>1.0002368502559804E-2</c:v>
                </c:pt>
                <c:pt idx="9">
                  <c:v>1.0694700020041175E-2</c:v>
                </c:pt>
                <c:pt idx="10">
                  <c:v>0.26538160220088547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F63-4047-993D-5E4C72197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D1-46A1-8FD8-80B0B2723DB0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D1-46A1-8FD8-80B0B2723DB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D1-46A1-8FD8-80B0B2723DB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AD1-46A1-8FD8-80B0B2723DB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AD1-46A1-8FD8-80B0B2723DB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AD1-46A1-8FD8-80B0B2723DB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AD1-46A1-8FD8-80B0B2723DB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AD1-46A1-8FD8-80B0B2723D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28492</c:v>
                </c:pt>
                <c:pt idx="1">
                  <c:v>2172</c:v>
                </c:pt>
                <c:pt idx="2">
                  <c:v>26320</c:v>
                </c:pt>
                <c:pt idx="3">
                  <c:v>10273</c:v>
                </c:pt>
                <c:pt idx="4">
                  <c:v>2470</c:v>
                </c:pt>
                <c:pt idx="5">
                  <c:v>1985</c:v>
                </c:pt>
                <c:pt idx="6">
                  <c:v>561</c:v>
                </c:pt>
                <c:pt idx="7">
                  <c:v>611</c:v>
                </c:pt>
                <c:pt idx="8">
                  <c:v>584</c:v>
                </c:pt>
                <c:pt idx="9">
                  <c:v>563</c:v>
                </c:pt>
                <c:pt idx="10">
                  <c:v>9273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D1-46A1-8FD8-80B0B2723DB0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4.8888234427919341E-2</c:v>
                </c:pt>
                <c:pt idx="1">
                  <c:v>0.41498371335504891</c:v>
                </c:pt>
                <c:pt idx="2">
                  <c:v>2.6961645011510438E-2</c:v>
                </c:pt>
                <c:pt idx="3">
                  <c:v>-4.65893271461717E-2</c:v>
                </c:pt>
                <c:pt idx="4">
                  <c:v>0.13563218390804588</c:v>
                </c:pt>
                <c:pt idx="5">
                  <c:v>0.2383031815346226</c:v>
                </c:pt>
                <c:pt idx="6">
                  <c:v>-5.0761421319796995E-2</c:v>
                </c:pt>
                <c:pt idx="7">
                  <c:v>7.0052539404553471E-2</c:v>
                </c:pt>
                <c:pt idx="8">
                  <c:v>-0.19780219780219777</c:v>
                </c:pt>
                <c:pt idx="9">
                  <c:v>-2.931034482758621E-2</c:v>
                </c:pt>
                <c:pt idx="10">
                  <c:v>7.7504066930048854E-2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D1-46A1-8FD8-80B0B2723DB0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D1-46A1-8FD8-80B0B2723DB0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AD1-46A1-8FD8-80B0B2723DB0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AD1-46A1-8FD8-80B0B2723DB0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AD1-46A1-8FD8-80B0B2723DB0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AD1-46A1-8FD8-80B0B2723DB0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AD1-46A1-8FD8-80B0B2723DB0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AD1-46A1-8FD8-80B0B2723DB0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7.6231924750807242E-2</c:v>
                </c:pt>
                <c:pt idx="2">
                  <c:v>0.9237680752491928</c:v>
                </c:pt>
                <c:pt idx="3">
                  <c:v>0.36055734943141937</c:v>
                </c:pt>
                <c:pt idx="4">
                  <c:v>8.6691000982731997E-2</c:v>
                </c:pt>
                <c:pt idx="5">
                  <c:v>6.9668678927418223E-2</c:v>
                </c:pt>
                <c:pt idx="6">
                  <c:v>1.9689737470167064E-2</c:v>
                </c:pt>
                <c:pt idx="7">
                  <c:v>2.1444616032570547E-2</c:v>
                </c:pt>
                <c:pt idx="8">
                  <c:v>2.0496981608872665E-2</c:v>
                </c:pt>
                <c:pt idx="9">
                  <c:v>1.9759932612663202E-2</c:v>
                </c:pt>
                <c:pt idx="10">
                  <c:v>0.3254597781833497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AD1-46A1-8FD8-80B0B272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C2-4688-AC5E-79F143927F75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6C2-4688-AC5E-79F143927F7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6C2-4688-AC5E-79F143927F7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6C2-4688-AC5E-79F143927F7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6C2-4688-AC5E-79F143927F7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6C2-4688-AC5E-79F143927F7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6C2-4688-AC5E-79F143927F7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6C2-4688-AC5E-79F143927F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342349</c:v>
                </c:pt>
                <c:pt idx="1">
                  <c:v>35577</c:v>
                </c:pt>
                <c:pt idx="2">
                  <c:v>20397</c:v>
                </c:pt>
                <c:pt idx="3">
                  <c:v>15180</c:v>
                </c:pt>
                <c:pt idx="4">
                  <c:v>306772</c:v>
                </c:pt>
                <c:pt idx="5">
                  <c:v>141364</c:v>
                </c:pt>
                <c:pt idx="6">
                  <c:v>26741</c:v>
                </c:pt>
                <c:pt idx="7">
                  <c:v>27469</c:v>
                </c:pt>
                <c:pt idx="8">
                  <c:v>7349</c:v>
                </c:pt>
                <c:pt idx="9">
                  <c:v>5655</c:v>
                </c:pt>
                <c:pt idx="10">
                  <c:v>4112</c:v>
                </c:pt>
                <c:pt idx="11">
                  <c:v>2760</c:v>
                </c:pt>
                <c:pt idx="12">
                  <c:v>91322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C2-4688-AC5E-79F143927F75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-9.3384578120581097E-4</c:v>
                </c:pt>
                <c:pt idx="1">
                  <c:v>0.12262156448202965</c:v>
                </c:pt>
                <c:pt idx="2">
                  <c:v>6.1348735560412093E-2</c:v>
                </c:pt>
                <c:pt idx="3">
                  <c:v>0.21702878216948607</c:v>
                </c:pt>
                <c:pt idx="4">
                  <c:v>-1.3525072513168146E-2</c:v>
                </c:pt>
                <c:pt idx="5">
                  <c:v>7.6124764783029875E-3</c:v>
                </c:pt>
                <c:pt idx="6">
                  <c:v>3.9043435822352368E-3</c:v>
                </c:pt>
                <c:pt idx="7">
                  <c:v>-5.9956880325793049E-2</c:v>
                </c:pt>
                <c:pt idx="8">
                  <c:v>-0.10715587413437011</c:v>
                </c:pt>
                <c:pt idx="9">
                  <c:v>-0.17179261862917394</c:v>
                </c:pt>
                <c:pt idx="10">
                  <c:v>5.1332192617941086E-3</c:v>
                </c:pt>
                <c:pt idx="11">
                  <c:v>-0.1879964695498676</c:v>
                </c:pt>
                <c:pt idx="12">
                  <c:v>-1.0327824437821764E-2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C2-4688-AC5E-79F143927F7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6C2-4688-AC5E-79F143927F7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6C2-4688-AC5E-79F143927F7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6C2-4688-AC5E-79F143927F7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6C2-4688-AC5E-79F143927F75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6C2-4688-AC5E-79F143927F75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6C2-4688-AC5E-79F143927F75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6C2-4688-AC5E-79F143927F75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0.10392026849793631</c:v>
                </c:pt>
                <c:pt idx="2">
                  <c:v>5.9579551860820389E-2</c:v>
                </c:pt>
                <c:pt idx="3">
                  <c:v>4.4340716637115925E-2</c:v>
                </c:pt>
                <c:pt idx="4">
                  <c:v>0.89607973150206366</c:v>
                </c:pt>
                <c:pt idx="5">
                  <c:v>0.41292365393209851</c:v>
                </c:pt>
                <c:pt idx="6">
                  <c:v>7.8110349380310737E-2</c:v>
                </c:pt>
                <c:pt idx="7">
                  <c:v>8.0236834341563729E-2</c:v>
                </c:pt>
                <c:pt idx="8">
                  <c:v>2.1466398324516793E-2</c:v>
                </c:pt>
                <c:pt idx="9">
                  <c:v>1.6518231395447336E-2</c:v>
                </c:pt>
                <c:pt idx="10">
                  <c:v>1.201113483608832E-2</c:v>
                </c:pt>
                <c:pt idx="11">
                  <c:v>8.0619484794756235E-3</c:v>
                </c:pt>
                <c:pt idx="12">
                  <c:v>0.2667511808125626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6C2-4688-AC5E-79F14392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CE-4FF0-AF4E-2CFE6D103A84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CE-4FF0-AF4E-2CFE6D103A8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ECE-4FF0-AF4E-2CFE6D103A8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CE-4FF0-AF4E-2CFE6D103A8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ECE-4FF0-AF4E-2CFE6D103A8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ECE-4FF0-AF4E-2CFE6D103A8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ECE-4FF0-AF4E-2CFE6D103A8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ECE-4FF0-AF4E-2CFE6D103A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293795</c:v>
                </c:pt>
                <c:pt idx="1">
                  <c:v>29467</c:v>
                </c:pt>
                <c:pt idx="2">
                  <c:v>264328</c:v>
                </c:pt>
                <c:pt idx="3">
                  <c:v>118432</c:v>
                </c:pt>
                <c:pt idx="4">
                  <c:v>21957</c:v>
                </c:pt>
                <c:pt idx="5">
                  <c:v>25136</c:v>
                </c:pt>
                <c:pt idx="6">
                  <c:v>6705</c:v>
                </c:pt>
                <c:pt idx="7">
                  <c:v>5718</c:v>
                </c:pt>
                <c:pt idx="8">
                  <c:v>3476</c:v>
                </c:pt>
                <c:pt idx="9">
                  <c:v>2916</c:v>
                </c:pt>
                <c:pt idx="10">
                  <c:v>79988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ECE-4FF0-AF4E-2CFE6D103A84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2.7938140722857829E-2</c:v>
                </c:pt>
                <c:pt idx="1">
                  <c:v>-0.13350192607404354</c:v>
                </c:pt>
                <c:pt idx="2">
                  <c:v>4.9741265989682315E-2</c:v>
                </c:pt>
                <c:pt idx="3">
                  <c:v>9.7425823310291149E-2</c:v>
                </c:pt>
                <c:pt idx="4">
                  <c:v>3.0554773303294924E-2</c:v>
                </c:pt>
                <c:pt idx="5">
                  <c:v>-8.5591448743738141E-3</c:v>
                </c:pt>
                <c:pt idx="6">
                  <c:v>-0.26592949419750378</c:v>
                </c:pt>
                <c:pt idx="7">
                  <c:v>1.8706574024585754E-2</c:v>
                </c:pt>
                <c:pt idx="8">
                  <c:v>-7.2572038420490981E-2</c:v>
                </c:pt>
                <c:pt idx="9">
                  <c:v>-1.9172552976791102E-2</c:v>
                </c:pt>
                <c:pt idx="10">
                  <c:v>5.5835687320151095E-2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ECE-4FF0-AF4E-2CFE6D103A8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ECE-4FF0-AF4E-2CFE6D103A84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ECE-4FF0-AF4E-2CFE6D103A84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ECE-4FF0-AF4E-2CFE6D103A8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ECE-4FF0-AF4E-2CFE6D103A8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ECE-4FF0-AF4E-2CFE6D103A8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ECE-4FF0-AF4E-2CFE6D103A84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ECE-4FF0-AF4E-2CFE6D103A84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0.10029782671590735</c:v>
                </c:pt>
                <c:pt idx="2">
                  <c:v>0.89970217328409263</c:v>
                </c:pt>
                <c:pt idx="3">
                  <c:v>0.40311101278102079</c:v>
                </c:pt>
                <c:pt idx="4">
                  <c:v>7.4735785156316473E-2</c:v>
                </c:pt>
                <c:pt idx="5">
                  <c:v>8.5556255211967525E-2</c:v>
                </c:pt>
                <c:pt idx="6">
                  <c:v>2.2822035773243248E-2</c:v>
                </c:pt>
                <c:pt idx="7">
                  <c:v>1.9462550417808335E-2</c:v>
                </c:pt>
                <c:pt idx="8">
                  <c:v>1.1831379022787998E-2</c:v>
                </c:pt>
                <c:pt idx="9">
                  <c:v>9.9252880409809556E-3</c:v>
                </c:pt>
                <c:pt idx="10">
                  <c:v>0.27225786687996734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ECE-4FF0-AF4E-2CFE6D103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CA-4BFF-983A-B05C436E1392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722</c:v>
                </c:pt>
                <c:pt idx="1">
                  <c:v>509</c:v>
                </c:pt>
                <c:pt idx="2">
                  <c:v>747</c:v>
                </c:pt>
                <c:pt idx="3">
                  <c:v>838</c:v>
                </c:pt>
                <c:pt idx="4">
                  <c:v>849</c:v>
                </c:pt>
                <c:pt idx="5">
                  <c:v>1281</c:v>
                </c:pt>
                <c:pt idx="6">
                  <c:v>1542</c:v>
                </c:pt>
                <c:pt idx="7">
                  <c:v>1534</c:v>
                </c:pt>
                <c:pt idx="8">
                  <c:v>1027</c:v>
                </c:pt>
                <c:pt idx="9">
                  <c:v>688</c:v>
                </c:pt>
                <c:pt idx="10">
                  <c:v>605</c:v>
                </c:pt>
                <c:pt idx="11">
                  <c:v>977</c:v>
                </c:pt>
                <c:pt idx="12">
                  <c:v>11319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A-4BFF-983A-B05C436E1392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2CA-4BFF-983A-B05C436E139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482</c:v>
                </c:pt>
                <c:pt idx="1">
                  <c:v>473</c:v>
                </c:pt>
                <c:pt idx="2">
                  <c:v>813</c:v>
                </c:pt>
                <c:pt idx="3">
                  <c:v>563</c:v>
                </c:pt>
                <c:pt idx="4">
                  <c:v>742</c:v>
                </c:pt>
                <c:pt idx="5">
                  <c:v>858</c:v>
                </c:pt>
                <c:pt idx="6">
                  <c:v>1216</c:v>
                </c:pt>
                <c:pt idx="7">
                  <c:v>1718</c:v>
                </c:pt>
                <c:pt idx="8">
                  <c:v>1147</c:v>
                </c:pt>
                <c:pt idx="9">
                  <c:v>932</c:v>
                </c:pt>
                <c:pt idx="10">
                  <c:v>937</c:v>
                </c:pt>
                <c:pt idx="11">
                  <c:v>952</c:v>
                </c:pt>
                <c:pt idx="12">
                  <c:v>10833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CA-4BFF-983A-B05C436E1392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CA-4BFF-983A-B05C436E139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CA-4BFF-983A-B05C436E139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603</c:v>
                </c:pt>
                <c:pt idx="1">
                  <c:v>400</c:v>
                </c:pt>
                <c:pt idx="2">
                  <c:v>604</c:v>
                </c:pt>
                <c:pt idx="3">
                  <c:v>1123</c:v>
                </c:pt>
                <c:pt idx="4">
                  <c:v>815</c:v>
                </c:pt>
                <c:pt idx="5">
                  <c:v>1243</c:v>
                </c:pt>
                <c:pt idx="6">
                  <c:v>1640</c:v>
                </c:pt>
                <c:pt idx="7">
                  <c:v>2020</c:v>
                </c:pt>
                <c:pt idx="8">
                  <c:v>1800</c:v>
                </c:pt>
                <c:pt idx="9">
                  <c:v>1091</c:v>
                </c:pt>
                <c:pt idx="10">
                  <c:v>941</c:v>
                </c:pt>
                <c:pt idx="11">
                  <c:v>1104</c:v>
                </c:pt>
                <c:pt idx="12">
                  <c:v>13384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CA-4BFF-983A-B05C436E1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2CA-4BFF-983A-B05C436E139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332</c:v>
                      </c:pt>
                      <c:pt idx="1">
                        <c:v>399</c:v>
                      </c:pt>
                      <c:pt idx="2">
                        <c:v>135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2124</c:v>
                      </c:pt>
                      <c:pt idx="8">
                        <c:v>1597</c:v>
                      </c:pt>
                      <c:pt idx="9">
                        <c:v>502</c:v>
                      </c:pt>
                      <c:pt idx="10">
                        <c:v>239</c:v>
                      </c:pt>
                      <c:pt idx="11">
                        <c:v>288</c:v>
                      </c:pt>
                      <c:pt idx="12">
                        <c:v>6781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2CA-4BFF-983A-B05C436E139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2CA-4BFF-983A-B05C436E139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2CA-4BFF-983A-B05C436E139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2CA-4BFF-983A-B05C436E139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2CA-4BFF-983A-B05C436E139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2CA-4BFF-983A-B05C436E139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2CA-4BFF-983A-B05C436E139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2CA-4BFF-983A-B05C436E139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2CA-4BFF-983A-B05C436E139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2CA-4BFF-983A-B05C436E139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2CA-4BFF-983A-B05C436E139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2CA-4BFF-983A-B05C436E139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2CA-4BFF-983A-B05C436E139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2CA-4BFF-983A-B05C436E1392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0.25103734439834025</c:v>
                </c:pt>
                <c:pt idx="1">
                  <c:v>-0.15433403805496826</c:v>
                </c:pt>
                <c:pt idx="2">
                  <c:v>-0.25707257072570722</c:v>
                </c:pt>
                <c:pt idx="3">
                  <c:v>0.99467140319715819</c:v>
                </c:pt>
                <c:pt idx="4">
                  <c:v>9.8382749326145547E-2</c:v>
                </c:pt>
                <c:pt idx="5">
                  <c:v>0.44871794871794868</c:v>
                </c:pt>
                <c:pt idx="6">
                  <c:v>0.34868421052631571</c:v>
                </c:pt>
                <c:pt idx="7">
                  <c:v>0.17578579743888234</c:v>
                </c:pt>
                <c:pt idx="8">
                  <c:v>0.56931124673060163</c:v>
                </c:pt>
                <c:pt idx="9">
                  <c:v>0.17060085836909877</c:v>
                </c:pt>
                <c:pt idx="10">
                  <c:v>4.2689434364995282E-3</c:v>
                </c:pt>
                <c:pt idx="11">
                  <c:v>0.15966386554621859</c:v>
                </c:pt>
                <c:pt idx="12">
                  <c:v>0.23548416874365374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2CA-4BFF-983A-B05C436E1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293795</c:v>
                </c:pt>
                <c:pt idx="1">
                  <c:v>285810</c:v>
                </c:pt>
                <c:pt idx="2">
                  <c:v>261644</c:v>
                </c:pt>
                <c:pt idx="3">
                  <c:v>141329</c:v>
                </c:pt>
                <c:pt idx="4">
                  <c:v>100783</c:v>
                </c:pt>
                <c:pt idx="5">
                  <c:v>254169</c:v>
                </c:pt>
                <c:pt idx="6">
                  <c:v>278407</c:v>
                </c:pt>
                <c:pt idx="7">
                  <c:v>269603</c:v>
                </c:pt>
                <c:pt idx="8">
                  <c:v>257746</c:v>
                </c:pt>
                <c:pt idx="9">
                  <c:v>240695</c:v>
                </c:pt>
                <c:pt idx="10">
                  <c:v>233271</c:v>
                </c:pt>
                <c:pt idx="11">
                  <c:v>229299</c:v>
                </c:pt>
                <c:pt idx="12">
                  <c:v>237289</c:v>
                </c:pt>
                <c:pt idx="13">
                  <c:v>239924</c:v>
                </c:pt>
                <c:pt idx="14">
                  <c:v>195119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D-440B-952E-229062EF0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2.7938140722857829E-2</c:v>
                </c:pt>
                <c:pt idx="1">
                  <c:v>9.2362140924309388E-2</c:v>
                </c:pt>
                <c:pt idx="2">
                  <c:v>0.85131147888968295</c:v>
                </c:pt>
                <c:pt idx="3">
                  <c:v>0.4023099133782484</c:v>
                </c:pt>
                <c:pt idx="4">
                  <c:v>-0.60348036149176343</c:v>
                </c:pt>
                <c:pt idx="5">
                  <c:v>-8.7059592610817971E-2</c:v>
                </c:pt>
                <c:pt idx="6">
                  <c:v>3.265542297377988E-2</c:v>
                </c:pt>
                <c:pt idx="7">
                  <c:v>4.6002653775422342E-2</c:v>
                </c:pt>
                <c:pt idx="8">
                  <c:v>7.084069050042574E-2</c:v>
                </c:pt>
                <c:pt idx="9">
                  <c:v>3.1825644850838719E-2</c:v>
                </c:pt>
                <c:pt idx="10">
                  <c:v>1.7322360760404498E-2</c:v>
                </c:pt>
                <c:pt idx="11">
                  <c:v>-3.3672020194783547E-2</c:v>
                </c:pt>
                <c:pt idx="12">
                  <c:v>-1.098264450409292E-2</c:v>
                </c:pt>
                <c:pt idx="13">
                  <c:v>0.22962909814010946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D-440B-952E-229062EF0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240915</c:v>
                </c:pt>
                <c:pt idx="1">
                  <c:v>235327</c:v>
                </c:pt>
                <c:pt idx="2">
                  <c:v>214946</c:v>
                </c:pt>
                <c:pt idx="3">
                  <c:v>117414</c:v>
                </c:pt>
                <c:pt idx="4">
                  <c:v>79713</c:v>
                </c:pt>
                <c:pt idx="5">
                  <c:v>182472</c:v>
                </c:pt>
                <c:pt idx="6">
                  <c:v>178261</c:v>
                </c:pt>
                <c:pt idx="7">
                  <c:v>173648</c:v>
                </c:pt>
                <c:pt idx="8">
                  <c:v>172628</c:v>
                </c:pt>
                <c:pt idx="9">
                  <c:v>172216</c:v>
                </c:pt>
                <c:pt idx="10">
                  <c:v>170635</c:v>
                </c:pt>
                <c:pt idx="11">
                  <c:v>165699</c:v>
                </c:pt>
                <c:pt idx="12">
                  <c:v>165065</c:v>
                </c:pt>
                <c:pt idx="13">
                  <c:v>156649</c:v>
                </c:pt>
                <c:pt idx="14">
                  <c:v>133394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6-4098-B142-91A4500F5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2.3745681541004648E-2</c:v>
                </c:pt>
                <c:pt idx="1">
                  <c:v>9.4819163883021806E-2</c:v>
                </c:pt>
                <c:pt idx="2">
                  <c:v>0.83066755242134671</c:v>
                </c:pt>
                <c:pt idx="3">
                  <c:v>0.4729592412780852</c:v>
                </c:pt>
                <c:pt idx="4">
                  <c:v>-0.5631494147047218</c:v>
                </c:pt>
                <c:pt idx="5">
                  <c:v>2.3622665641952034E-2</c:v>
                </c:pt>
                <c:pt idx="6">
                  <c:v>2.6565235418778199E-2</c:v>
                </c:pt>
                <c:pt idx="7">
                  <c:v>5.908659081956591E-3</c:v>
                </c:pt>
                <c:pt idx="8">
                  <c:v>2.3923444976077235E-3</c:v>
                </c:pt>
                <c:pt idx="9">
                  <c:v>9.265391039352977E-3</c:v>
                </c:pt>
                <c:pt idx="10">
                  <c:v>2.9788954670818768E-2</c:v>
                </c:pt>
                <c:pt idx="11">
                  <c:v>3.840911156211213E-3</c:v>
                </c:pt>
                <c:pt idx="12">
                  <c:v>5.3725207310611589E-2</c:v>
                </c:pt>
                <c:pt idx="13">
                  <c:v>0.17433317840382623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6-4098-B142-91A4500F5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187480</c:v>
                </c:pt>
                <c:pt idx="1">
                  <c:v>185624</c:v>
                </c:pt>
                <c:pt idx="2">
                  <c:v>166669</c:v>
                </c:pt>
                <c:pt idx="3">
                  <c:v>88152</c:v>
                </c:pt>
                <c:pt idx="4">
                  <c:v>0</c:v>
                </c:pt>
                <c:pt idx="5">
                  <c:v>152234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F-41E4-BE4B-E62272DEF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9.9987070637417297E-3</c:v>
                </c:pt>
                <c:pt idx="1">
                  <c:v>0.11372840780229088</c:v>
                </c:pt>
                <c:pt idx="2">
                  <c:v>0.89070015427897276</c:v>
                </c:pt>
                <c:pt idx="3">
                  <c:v>0</c:v>
                </c:pt>
                <c:pt idx="4">
                  <c:v>-1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F-41E4-BE4B-E62272DEF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82-493B-9E4D-068F098BD0DF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163920</c:v>
                </c:pt>
                <c:pt idx="1">
                  <c:v>156374</c:v>
                </c:pt>
                <c:pt idx="2">
                  <c:v>146134</c:v>
                </c:pt>
                <c:pt idx="3">
                  <c:v>144835</c:v>
                </c:pt>
                <c:pt idx="4">
                  <c:v>140451</c:v>
                </c:pt>
                <c:pt idx="5">
                  <c:v>142289</c:v>
                </c:pt>
                <c:pt idx="6">
                  <c:v>176921</c:v>
                </c:pt>
                <c:pt idx="7">
                  <c:v>181874</c:v>
                </c:pt>
                <c:pt idx="8">
                  <c:v>150809</c:v>
                </c:pt>
                <c:pt idx="9">
                  <c:v>170708</c:v>
                </c:pt>
                <c:pt idx="10">
                  <c:v>164389</c:v>
                </c:pt>
                <c:pt idx="11">
                  <c:v>158524</c:v>
                </c:pt>
                <c:pt idx="12">
                  <c:v>1897228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82-493B-9E4D-068F098BD0DF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82-493B-9E4D-068F098BD0D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175787</c:v>
                </c:pt>
                <c:pt idx="1">
                  <c:v>166759</c:v>
                </c:pt>
                <c:pt idx="2">
                  <c:v>176870</c:v>
                </c:pt>
                <c:pt idx="3">
                  <c:v>154662</c:v>
                </c:pt>
                <c:pt idx="4">
                  <c:v>159924</c:v>
                </c:pt>
                <c:pt idx="5">
                  <c:v>157113</c:v>
                </c:pt>
                <c:pt idx="6">
                  <c:v>173767</c:v>
                </c:pt>
                <c:pt idx="7">
                  <c:v>179514</c:v>
                </c:pt>
                <c:pt idx="8">
                  <c:v>145872</c:v>
                </c:pt>
                <c:pt idx="9">
                  <c:v>177711</c:v>
                </c:pt>
                <c:pt idx="10">
                  <c:v>162641</c:v>
                </c:pt>
                <c:pt idx="11">
                  <c:v>160539</c:v>
                </c:pt>
                <c:pt idx="12">
                  <c:v>1991159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82-493B-9E4D-068F098BD0DF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82-493B-9E4D-068F098BD0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82-493B-9E4D-068F098BD0D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169944</c:v>
                </c:pt>
                <c:pt idx="1">
                  <c:v>168166</c:v>
                </c:pt>
                <c:pt idx="2">
                  <c:v>166403</c:v>
                </c:pt>
                <c:pt idx="3">
                  <c:v>160144</c:v>
                </c:pt>
                <c:pt idx="4">
                  <c:v>143215</c:v>
                </c:pt>
                <c:pt idx="5">
                  <c:v>156124</c:v>
                </c:pt>
                <c:pt idx="6">
                  <c:v>187387</c:v>
                </c:pt>
                <c:pt idx="7">
                  <c:v>189132</c:v>
                </c:pt>
                <c:pt idx="8">
                  <c:v>164231</c:v>
                </c:pt>
                <c:pt idx="9">
                  <c:v>182092</c:v>
                </c:pt>
                <c:pt idx="10">
                  <c:v>162859</c:v>
                </c:pt>
                <c:pt idx="11">
                  <c:v>163498</c:v>
                </c:pt>
                <c:pt idx="12">
                  <c:v>2013195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82-493B-9E4D-068F098BD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182-493B-9E4D-068F098BD0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157800</c:v>
                      </c:pt>
                      <c:pt idx="1">
                        <c:v>172884</c:v>
                      </c:pt>
                      <c:pt idx="2">
                        <c:v>82007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60513</c:v>
                      </c:pt>
                      <c:pt idx="8">
                        <c:v>22909</c:v>
                      </c:pt>
                      <c:pt idx="9">
                        <c:v>24343</c:v>
                      </c:pt>
                      <c:pt idx="10">
                        <c:v>30656</c:v>
                      </c:pt>
                      <c:pt idx="11">
                        <c:v>33192</c:v>
                      </c:pt>
                      <c:pt idx="12">
                        <c:v>610766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182-493B-9E4D-068F098BD0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182-493B-9E4D-068F098BD0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182-493B-9E4D-068F098BD0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182-493B-9E4D-068F098BD0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182-493B-9E4D-068F098BD0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182-493B-9E4D-068F098BD0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182-493B-9E4D-068F098BD0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182-493B-9E4D-068F098BD0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182-493B-9E4D-068F098BD0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182-493B-9E4D-068F098BD0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182-493B-9E4D-068F098BD0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182-493B-9E4D-068F098BD0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182-493B-9E4D-068F098BD0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182-493B-9E4D-068F098BD0DF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-3.3239090490195466E-2</c:v>
                </c:pt>
                <c:pt idx="1">
                  <c:v>8.437325721550204E-3</c:v>
                </c:pt>
                <c:pt idx="2">
                  <c:v>-5.9179058065245704E-2</c:v>
                </c:pt>
                <c:pt idx="3">
                  <c:v>3.5445034979503687E-2</c:v>
                </c:pt>
                <c:pt idx="4">
                  <c:v>-0.10448087841724818</c:v>
                </c:pt>
                <c:pt idx="5">
                  <c:v>-6.2948323817888507E-3</c:v>
                </c:pt>
                <c:pt idx="6">
                  <c:v>7.8380820293841857E-2</c:v>
                </c:pt>
                <c:pt idx="7">
                  <c:v>5.3577993916908984E-2</c:v>
                </c:pt>
                <c:pt idx="8">
                  <c:v>0.12585691565207857</c:v>
                </c:pt>
                <c:pt idx="9">
                  <c:v>2.4652385052135184E-2</c:v>
                </c:pt>
                <c:pt idx="10">
                  <c:v>1.3403754280900682E-3</c:v>
                </c:pt>
                <c:pt idx="11">
                  <c:v>1.8431658350930302E-2</c:v>
                </c:pt>
                <c:pt idx="12">
                  <c:v>1.1066921325720402E-2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182-493B-9E4D-068F098BD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38-40B1-9DEC-407B47A21579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7684</c:v>
                </c:pt>
                <c:pt idx="1">
                  <c:v>4631</c:v>
                </c:pt>
                <c:pt idx="2">
                  <c:v>6445</c:v>
                </c:pt>
                <c:pt idx="3">
                  <c:v>11356</c:v>
                </c:pt>
                <c:pt idx="4">
                  <c:v>8116</c:v>
                </c:pt>
                <c:pt idx="5">
                  <c:v>11716</c:v>
                </c:pt>
                <c:pt idx="6">
                  <c:v>23991</c:v>
                </c:pt>
                <c:pt idx="7">
                  <c:v>17040</c:v>
                </c:pt>
                <c:pt idx="8">
                  <c:v>12268</c:v>
                </c:pt>
                <c:pt idx="9">
                  <c:v>7638</c:v>
                </c:pt>
                <c:pt idx="10">
                  <c:v>4428</c:v>
                </c:pt>
                <c:pt idx="11">
                  <c:v>6411</c:v>
                </c:pt>
                <c:pt idx="12">
                  <c:v>121724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8-40B1-9DEC-407B47A21579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38-40B1-9DEC-407B47A2157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4696</c:v>
                </c:pt>
                <c:pt idx="1">
                  <c:v>3359</c:v>
                </c:pt>
                <c:pt idx="2">
                  <c:v>7332</c:v>
                </c:pt>
                <c:pt idx="3">
                  <c:v>5241</c:v>
                </c:pt>
                <c:pt idx="4">
                  <c:v>6651</c:v>
                </c:pt>
                <c:pt idx="5">
                  <c:v>9313</c:v>
                </c:pt>
                <c:pt idx="6">
                  <c:v>15147</c:v>
                </c:pt>
                <c:pt idx="7">
                  <c:v>17997</c:v>
                </c:pt>
                <c:pt idx="8">
                  <c:v>11247</c:v>
                </c:pt>
                <c:pt idx="9">
                  <c:v>11565</c:v>
                </c:pt>
                <c:pt idx="10">
                  <c:v>5701</c:v>
                </c:pt>
                <c:pt idx="11">
                  <c:v>5544</c:v>
                </c:pt>
                <c:pt idx="12">
                  <c:v>103793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8-40B1-9DEC-407B47A21579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38-40B1-9DEC-407B47A2157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38-40B1-9DEC-407B47A2157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4190</c:v>
                </c:pt>
                <c:pt idx="1">
                  <c:v>2494</c:v>
                </c:pt>
                <c:pt idx="2">
                  <c:v>3474</c:v>
                </c:pt>
                <c:pt idx="3">
                  <c:v>8301</c:v>
                </c:pt>
                <c:pt idx="4">
                  <c:v>7050</c:v>
                </c:pt>
                <c:pt idx="5">
                  <c:v>9472</c:v>
                </c:pt>
                <c:pt idx="6">
                  <c:v>20797</c:v>
                </c:pt>
                <c:pt idx="7">
                  <c:v>22722</c:v>
                </c:pt>
                <c:pt idx="8">
                  <c:v>20603</c:v>
                </c:pt>
                <c:pt idx="9">
                  <c:v>10139</c:v>
                </c:pt>
                <c:pt idx="10">
                  <c:v>6011</c:v>
                </c:pt>
                <c:pt idx="11">
                  <c:v>7404</c:v>
                </c:pt>
                <c:pt idx="12">
                  <c:v>122657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38-40B1-9DEC-407B47A21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A38-40B1-9DEC-407B47A215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2810</c:v>
                      </c:pt>
                      <c:pt idx="1">
                        <c:v>4481</c:v>
                      </c:pt>
                      <c:pt idx="2">
                        <c:v>1861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24732</c:v>
                      </c:pt>
                      <c:pt idx="8">
                        <c:v>10533</c:v>
                      </c:pt>
                      <c:pt idx="9">
                        <c:v>9331</c:v>
                      </c:pt>
                      <c:pt idx="10">
                        <c:v>6163</c:v>
                      </c:pt>
                      <c:pt idx="11">
                        <c:v>4505</c:v>
                      </c:pt>
                      <c:pt idx="12">
                        <c:v>77176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A38-40B1-9DEC-407B47A2157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A38-40B1-9DEC-407B47A215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A38-40B1-9DEC-407B47A215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A38-40B1-9DEC-407B47A215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A38-40B1-9DEC-407B47A215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A38-40B1-9DEC-407B47A215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A38-40B1-9DEC-407B47A215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A38-40B1-9DEC-407B47A215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A38-40B1-9DEC-407B47A215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A38-40B1-9DEC-407B47A215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A38-40B1-9DEC-407B47A215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A38-40B1-9DEC-407B47A215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A38-40B1-9DEC-407B47A215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A38-40B1-9DEC-407B47A21579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-0.10775127768313453</c:v>
                </c:pt>
                <c:pt idx="1">
                  <c:v>-0.2575171181899375</c:v>
                </c:pt>
                <c:pt idx="2">
                  <c:v>-0.52618657937806868</c:v>
                </c:pt>
                <c:pt idx="3">
                  <c:v>0.58385804235832861</c:v>
                </c:pt>
                <c:pt idx="4">
                  <c:v>5.999097880018045E-2</c:v>
                </c:pt>
                <c:pt idx="5">
                  <c:v>1.7072908837109324E-2</c:v>
                </c:pt>
                <c:pt idx="6">
                  <c:v>0.37301115732488288</c:v>
                </c:pt>
                <c:pt idx="7">
                  <c:v>0.26254375729288215</c:v>
                </c:pt>
                <c:pt idx="8">
                  <c:v>0.83186627545123137</c:v>
                </c:pt>
                <c:pt idx="9">
                  <c:v>-0.12330306960657156</c:v>
                </c:pt>
                <c:pt idx="10">
                  <c:v>5.4376425188563449E-2</c:v>
                </c:pt>
                <c:pt idx="11">
                  <c:v>0.33549783549783552</c:v>
                </c:pt>
                <c:pt idx="12">
                  <c:v>0.18174636054454529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A38-40B1-9DEC-407B47A21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BB-416A-80CE-5776678FC338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3641</c:v>
                </c:pt>
                <c:pt idx="1">
                  <c:v>2303</c:v>
                </c:pt>
                <c:pt idx="2">
                  <c:v>3123</c:v>
                </c:pt>
                <c:pt idx="3">
                  <c:v>3426</c:v>
                </c:pt>
                <c:pt idx="4">
                  <c:v>3361</c:v>
                </c:pt>
                <c:pt idx="5">
                  <c:v>5560</c:v>
                </c:pt>
                <c:pt idx="6">
                  <c:v>8300</c:v>
                </c:pt>
                <c:pt idx="7">
                  <c:v>8609</c:v>
                </c:pt>
                <c:pt idx="8">
                  <c:v>5659</c:v>
                </c:pt>
                <c:pt idx="9">
                  <c:v>3348</c:v>
                </c:pt>
                <c:pt idx="10">
                  <c:v>2681</c:v>
                </c:pt>
                <c:pt idx="11">
                  <c:v>4117</c:v>
                </c:pt>
                <c:pt idx="12">
                  <c:v>54128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BB-416A-80CE-5776678FC338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3BB-416A-80CE-5776678FC33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2726</c:v>
                </c:pt>
                <c:pt idx="1">
                  <c:v>1677</c:v>
                </c:pt>
                <c:pt idx="2">
                  <c:v>3345</c:v>
                </c:pt>
                <c:pt idx="3">
                  <c:v>2702</c:v>
                </c:pt>
                <c:pt idx="4">
                  <c:v>3660</c:v>
                </c:pt>
                <c:pt idx="5">
                  <c:v>4118</c:v>
                </c:pt>
                <c:pt idx="6">
                  <c:v>7349</c:v>
                </c:pt>
                <c:pt idx="7">
                  <c:v>10060</c:v>
                </c:pt>
                <c:pt idx="8">
                  <c:v>6716</c:v>
                </c:pt>
                <c:pt idx="9">
                  <c:v>4738</c:v>
                </c:pt>
                <c:pt idx="10">
                  <c:v>4224</c:v>
                </c:pt>
                <c:pt idx="11">
                  <c:v>4590</c:v>
                </c:pt>
                <c:pt idx="12">
                  <c:v>55905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BB-416A-80CE-5776678FC338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BB-416A-80CE-5776678FC33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BB-416A-80CE-5776678FC33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3585</c:v>
                </c:pt>
                <c:pt idx="1">
                  <c:v>1820</c:v>
                </c:pt>
                <c:pt idx="2">
                  <c:v>2781</c:v>
                </c:pt>
                <c:pt idx="3">
                  <c:v>5202</c:v>
                </c:pt>
                <c:pt idx="4">
                  <c:v>4562</c:v>
                </c:pt>
                <c:pt idx="5">
                  <c:v>5916</c:v>
                </c:pt>
                <c:pt idx="6">
                  <c:v>8907</c:v>
                </c:pt>
                <c:pt idx="7">
                  <c:v>11833</c:v>
                </c:pt>
                <c:pt idx="8">
                  <c:v>9450</c:v>
                </c:pt>
                <c:pt idx="9">
                  <c:v>5385</c:v>
                </c:pt>
                <c:pt idx="10">
                  <c:v>4881</c:v>
                </c:pt>
                <c:pt idx="11">
                  <c:v>5024</c:v>
                </c:pt>
                <c:pt idx="12">
                  <c:v>69346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BB-416A-80CE-5776678FC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3BB-416A-80CE-5776678FC33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1602</c:v>
                      </c:pt>
                      <c:pt idx="1">
                        <c:v>1729</c:v>
                      </c:pt>
                      <c:pt idx="2">
                        <c:v>789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8054</c:v>
                      </c:pt>
                      <c:pt idx="8">
                        <c:v>4755</c:v>
                      </c:pt>
                      <c:pt idx="9">
                        <c:v>2420</c:v>
                      </c:pt>
                      <c:pt idx="10">
                        <c:v>1179</c:v>
                      </c:pt>
                      <c:pt idx="11">
                        <c:v>1230</c:v>
                      </c:pt>
                      <c:pt idx="12">
                        <c:v>26118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3BB-416A-80CE-5776678FC33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3BB-416A-80CE-5776678FC33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3BB-416A-80CE-5776678FC33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3BB-416A-80CE-5776678FC33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BB-416A-80CE-5776678FC33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3BB-416A-80CE-5776678FC33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3BB-416A-80CE-5776678FC33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3BB-416A-80CE-5776678FC33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BB-416A-80CE-5776678FC33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3BB-416A-80CE-5776678FC33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3BB-416A-80CE-5776678FC33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3BB-416A-80CE-5776678FC33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BB-416A-80CE-5776678FC33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3BB-416A-80CE-5776678FC338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0.31511371973587665</c:v>
                </c:pt>
                <c:pt idx="1">
                  <c:v>8.5271317829457294E-2</c:v>
                </c:pt>
                <c:pt idx="2">
                  <c:v>-0.16860986547085199</c:v>
                </c:pt>
                <c:pt idx="3">
                  <c:v>0.92524056254626208</c:v>
                </c:pt>
                <c:pt idx="4">
                  <c:v>0.24644808743169389</c:v>
                </c:pt>
                <c:pt idx="5">
                  <c:v>0.43661971830985924</c:v>
                </c:pt>
                <c:pt idx="6">
                  <c:v>0.21200163287522122</c:v>
                </c:pt>
                <c:pt idx="7">
                  <c:v>0.17624254473161027</c:v>
                </c:pt>
                <c:pt idx="8">
                  <c:v>0.40708755211435377</c:v>
                </c:pt>
                <c:pt idx="9">
                  <c:v>0.13655550865344024</c:v>
                </c:pt>
                <c:pt idx="10">
                  <c:v>0.15553977272727271</c:v>
                </c:pt>
                <c:pt idx="11">
                  <c:v>9.4553376906318043E-2</c:v>
                </c:pt>
                <c:pt idx="12">
                  <c:v>0.24042572220731606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3BB-416A-80CE-5776678FC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1B-41CC-8725-AAE4687ABE68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4043</c:v>
                </c:pt>
                <c:pt idx="1">
                  <c:v>2328</c:v>
                </c:pt>
                <c:pt idx="2">
                  <c:v>3322</c:v>
                </c:pt>
                <c:pt idx="3">
                  <c:v>7930</c:v>
                </c:pt>
                <c:pt idx="4">
                  <c:v>4755</c:v>
                </c:pt>
                <c:pt idx="5">
                  <c:v>6156</c:v>
                </c:pt>
                <c:pt idx="6">
                  <c:v>15691</c:v>
                </c:pt>
                <c:pt idx="7">
                  <c:v>8431</c:v>
                </c:pt>
                <c:pt idx="8">
                  <c:v>6609</c:v>
                </c:pt>
                <c:pt idx="9">
                  <c:v>4290</c:v>
                </c:pt>
                <c:pt idx="10">
                  <c:v>1747</c:v>
                </c:pt>
                <c:pt idx="11">
                  <c:v>2294</c:v>
                </c:pt>
                <c:pt idx="12">
                  <c:v>67596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B-41CC-8725-AAE4687ABE68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11B-41CC-8725-AAE4687ABE6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1970</c:v>
                </c:pt>
                <c:pt idx="1">
                  <c:v>1682</c:v>
                </c:pt>
                <c:pt idx="2">
                  <c:v>3987</c:v>
                </c:pt>
                <c:pt idx="3">
                  <c:v>2539</c:v>
                </c:pt>
                <c:pt idx="4">
                  <c:v>2991</c:v>
                </c:pt>
                <c:pt idx="5">
                  <c:v>5195</c:v>
                </c:pt>
                <c:pt idx="6">
                  <c:v>7798</c:v>
                </c:pt>
                <c:pt idx="7">
                  <c:v>7937</c:v>
                </c:pt>
                <c:pt idx="8">
                  <c:v>4531</c:v>
                </c:pt>
                <c:pt idx="9">
                  <c:v>6827</c:v>
                </c:pt>
                <c:pt idx="10">
                  <c:v>1477</c:v>
                </c:pt>
                <c:pt idx="11">
                  <c:v>954</c:v>
                </c:pt>
                <c:pt idx="12">
                  <c:v>47888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1B-41CC-8725-AAE4687ABE68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1B-41CC-8725-AAE4687ABE6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11B-41CC-8725-AAE4687ABE6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605</c:v>
                </c:pt>
                <c:pt idx="1">
                  <c:v>674</c:v>
                </c:pt>
                <c:pt idx="2">
                  <c:v>693</c:v>
                </c:pt>
                <c:pt idx="3">
                  <c:v>3099</c:v>
                </c:pt>
                <c:pt idx="4">
                  <c:v>2488</c:v>
                </c:pt>
                <c:pt idx="5">
                  <c:v>3556</c:v>
                </c:pt>
                <c:pt idx="6">
                  <c:v>11890</c:v>
                </c:pt>
                <c:pt idx="7">
                  <c:v>10889</c:v>
                </c:pt>
                <c:pt idx="8">
                  <c:v>11153</c:v>
                </c:pt>
                <c:pt idx="9">
                  <c:v>4754</c:v>
                </c:pt>
                <c:pt idx="10">
                  <c:v>1130</c:v>
                </c:pt>
                <c:pt idx="11">
                  <c:v>2380</c:v>
                </c:pt>
                <c:pt idx="12">
                  <c:v>53311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11B-41CC-8725-AAE4687AB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11B-41CC-8725-AAE4687ABE6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1208</c:v>
                      </c:pt>
                      <c:pt idx="1">
                        <c:v>2752</c:v>
                      </c:pt>
                      <c:pt idx="2">
                        <c:v>1072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16678</c:v>
                      </c:pt>
                      <c:pt idx="8">
                        <c:v>5778</c:v>
                      </c:pt>
                      <c:pt idx="9">
                        <c:v>6911</c:v>
                      </c:pt>
                      <c:pt idx="10">
                        <c:v>4984</c:v>
                      </c:pt>
                      <c:pt idx="11">
                        <c:v>3275</c:v>
                      </c:pt>
                      <c:pt idx="12">
                        <c:v>51058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11B-41CC-8725-AAE4687ABE6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11B-41CC-8725-AAE4687ABE6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11B-41CC-8725-AAE4687ABE6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11B-41CC-8725-AAE4687ABE6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11B-41CC-8725-AAE4687ABE6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11B-41CC-8725-AAE4687ABE6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11B-41CC-8725-AAE4687ABE6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11B-41CC-8725-AAE4687ABE6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11B-41CC-8725-AAE4687ABE6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11B-41CC-8725-AAE4687ABE6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11B-41CC-8725-AAE4687ABE6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11B-41CC-8725-AAE4687ABE6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11B-41CC-8725-AAE4687ABE6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11B-41CC-8725-AAE4687ABE68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-0.69289340101522845</c:v>
                </c:pt>
                <c:pt idx="1">
                  <c:v>-0.59928656361474442</c:v>
                </c:pt>
                <c:pt idx="2">
                  <c:v>-0.82618510158013547</c:v>
                </c:pt>
                <c:pt idx="3">
                  <c:v>0.22055927530523833</c:v>
                </c:pt>
                <c:pt idx="4">
                  <c:v>-0.1681711802072885</c:v>
                </c:pt>
                <c:pt idx="5">
                  <c:v>-0.31549566891241576</c:v>
                </c:pt>
                <c:pt idx="6">
                  <c:v>0.52474993588099506</c:v>
                </c:pt>
                <c:pt idx="7">
                  <c:v>0.37192894040569491</c:v>
                </c:pt>
                <c:pt idx="8">
                  <c:v>1.4614875303465018</c:v>
                </c:pt>
                <c:pt idx="9">
                  <c:v>-0.30364728284751719</c:v>
                </c:pt>
                <c:pt idx="10">
                  <c:v>-0.23493568043331081</c:v>
                </c:pt>
                <c:pt idx="11">
                  <c:v>1.4947589098532497</c:v>
                </c:pt>
                <c:pt idx="12">
                  <c:v>0.11324340126962906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11B-41CC-8725-AAE4687AB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9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1D-423F-8ECA-2911BED89A6D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156236</c:v>
                </c:pt>
                <c:pt idx="1">
                  <c:v>151743</c:v>
                </c:pt>
                <c:pt idx="2">
                  <c:v>139689</c:v>
                </c:pt>
                <c:pt idx="3">
                  <c:v>133479</c:v>
                </c:pt>
                <c:pt idx="4">
                  <c:v>132335</c:v>
                </c:pt>
                <c:pt idx="5">
                  <c:v>130573</c:v>
                </c:pt>
                <c:pt idx="6">
                  <c:v>152930</c:v>
                </c:pt>
                <c:pt idx="7">
                  <c:v>164834</c:v>
                </c:pt>
                <c:pt idx="8">
                  <c:v>138541</c:v>
                </c:pt>
                <c:pt idx="9">
                  <c:v>163070</c:v>
                </c:pt>
                <c:pt idx="10">
                  <c:v>159961</c:v>
                </c:pt>
                <c:pt idx="11">
                  <c:v>152113</c:v>
                </c:pt>
                <c:pt idx="12">
                  <c:v>1775504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1D-423F-8ECA-2911BED89A6D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1D-423F-8ECA-2911BED89A6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171091</c:v>
                </c:pt>
                <c:pt idx="1">
                  <c:v>163400</c:v>
                </c:pt>
                <c:pt idx="2">
                  <c:v>169538</c:v>
                </c:pt>
                <c:pt idx="3">
                  <c:v>149421</c:v>
                </c:pt>
                <c:pt idx="4">
                  <c:v>153273</c:v>
                </c:pt>
                <c:pt idx="5">
                  <c:v>147800</c:v>
                </c:pt>
                <c:pt idx="6">
                  <c:v>158620</c:v>
                </c:pt>
                <c:pt idx="7">
                  <c:v>161517</c:v>
                </c:pt>
                <c:pt idx="8">
                  <c:v>134625</c:v>
                </c:pt>
                <c:pt idx="9">
                  <c:v>166146</c:v>
                </c:pt>
                <c:pt idx="10">
                  <c:v>156940</c:v>
                </c:pt>
                <c:pt idx="11">
                  <c:v>154995</c:v>
                </c:pt>
                <c:pt idx="12">
                  <c:v>1887366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1D-423F-8ECA-2911BED89A6D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1D-423F-8ECA-2911BED89A6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1D-423F-8ECA-2911BED89A6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165754</c:v>
                </c:pt>
                <c:pt idx="1">
                  <c:v>165672</c:v>
                </c:pt>
                <c:pt idx="2">
                  <c:v>162929</c:v>
                </c:pt>
                <c:pt idx="3">
                  <c:v>151843</c:v>
                </c:pt>
                <c:pt idx="4">
                  <c:v>136165</c:v>
                </c:pt>
                <c:pt idx="5">
                  <c:v>146652</c:v>
                </c:pt>
                <c:pt idx="6">
                  <c:v>166590</c:v>
                </c:pt>
                <c:pt idx="7">
                  <c:v>166410</c:v>
                </c:pt>
                <c:pt idx="8">
                  <c:v>143628</c:v>
                </c:pt>
                <c:pt idx="9">
                  <c:v>171953</c:v>
                </c:pt>
                <c:pt idx="10">
                  <c:v>156848</c:v>
                </c:pt>
                <c:pt idx="11">
                  <c:v>156094</c:v>
                </c:pt>
                <c:pt idx="12">
                  <c:v>1890538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1D-423F-8ECA-2911BED8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91D-423F-8ECA-2911BED89A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154990</c:v>
                      </c:pt>
                      <c:pt idx="1">
                        <c:v>168403</c:v>
                      </c:pt>
                      <c:pt idx="2">
                        <c:v>80146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35781</c:v>
                      </c:pt>
                      <c:pt idx="8">
                        <c:v>12376</c:v>
                      </c:pt>
                      <c:pt idx="9">
                        <c:v>15012</c:v>
                      </c:pt>
                      <c:pt idx="10">
                        <c:v>24493</c:v>
                      </c:pt>
                      <c:pt idx="11">
                        <c:v>28687</c:v>
                      </c:pt>
                      <c:pt idx="12">
                        <c:v>533590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91D-423F-8ECA-2911BED89A6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91D-423F-8ECA-2911BED89A6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1D-423F-8ECA-2911BED89A6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91D-423F-8ECA-2911BED89A6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91D-423F-8ECA-2911BED89A6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1D-423F-8ECA-2911BED89A6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91D-423F-8ECA-2911BED89A6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91D-423F-8ECA-2911BED89A6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91D-423F-8ECA-2911BED89A6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91D-423F-8ECA-2911BED89A6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91D-423F-8ECA-2911BED89A6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91D-423F-8ECA-2911BED89A6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91D-423F-8ECA-2911BED89A6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91D-423F-8ECA-2911BED89A6D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-3.1193926039359221E-2</c:v>
                </c:pt>
                <c:pt idx="1">
                  <c:v>1.3904528763769797E-2</c:v>
                </c:pt>
                <c:pt idx="2">
                  <c:v>-3.8982411022897567E-2</c:v>
                </c:pt>
                <c:pt idx="3">
                  <c:v>1.6209234311107545E-2</c:v>
                </c:pt>
                <c:pt idx="4">
                  <c:v>-0.11161783223398769</c:v>
                </c:pt>
                <c:pt idx="5">
                  <c:v>-7.7672530446549759E-3</c:v>
                </c:pt>
                <c:pt idx="6">
                  <c:v>5.0245870634220147E-2</c:v>
                </c:pt>
                <c:pt idx="7">
                  <c:v>3.0294024777577588E-2</c:v>
                </c:pt>
                <c:pt idx="8">
                  <c:v>6.687465181058494E-2</c:v>
                </c:pt>
                <c:pt idx="9">
                  <c:v>3.4951187509780546E-2</c:v>
                </c:pt>
                <c:pt idx="10">
                  <c:v>-5.862112909391648E-4</c:v>
                </c:pt>
                <c:pt idx="11">
                  <c:v>7.0905513081067628E-3</c:v>
                </c:pt>
                <c:pt idx="12">
                  <c:v>1.6806491162817405E-3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91D-423F-8ECA-2911BED8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92-4404-A0FF-4D083E3F2583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59113</c:v>
                </c:pt>
                <c:pt idx="1">
                  <c:v>57709</c:v>
                </c:pt>
                <c:pt idx="2">
                  <c:v>46927</c:v>
                </c:pt>
                <c:pt idx="3">
                  <c:v>48951</c:v>
                </c:pt>
                <c:pt idx="4">
                  <c:v>59272</c:v>
                </c:pt>
                <c:pt idx="5">
                  <c:v>59708</c:v>
                </c:pt>
                <c:pt idx="6">
                  <c:v>69784</c:v>
                </c:pt>
                <c:pt idx="7">
                  <c:v>76684</c:v>
                </c:pt>
                <c:pt idx="8">
                  <c:v>69941</c:v>
                </c:pt>
                <c:pt idx="9">
                  <c:v>76376</c:v>
                </c:pt>
                <c:pt idx="10">
                  <c:v>64734</c:v>
                </c:pt>
                <c:pt idx="11">
                  <c:v>58399</c:v>
                </c:pt>
                <c:pt idx="12">
                  <c:v>747598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2-4404-A0FF-4D083E3F2583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992-4404-A0FF-4D083E3F258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68773</c:v>
                </c:pt>
                <c:pt idx="1">
                  <c:v>68185</c:v>
                </c:pt>
                <c:pt idx="2">
                  <c:v>62209</c:v>
                </c:pt>
                <c:pt idx="3">
                  <c:v>65140</c:v>
                </c:pt>
                <c:pt idx="4">
                  <c:v>74566</c:v>
                </c:pt>
                <c:pt idx="5">
                  <c:v>77243</c:v>
                </c:pt>
                <c:pt idx="6">
                  <c:v>76495</c:v>
                </c:pt>
                <c:pt idx="7">
                  <c:v>82370</c:v>
                </c:pt>
                <c:pt idx="8">
                  <c:v>69701</c:v>
                </c:pt>
                <c:pt idx="9">
                  <c:v>81903</c:v>
                </c:pt>
                <c:pt idx="10">
                  <c:v>69290</c:v>
                </c:pt>
                <c:pt idx="11">
                  <c:v>63488</c:v>
                </c:pt>
                <c:pt idx="12">
                  <c:v>859363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92-4404-A0FF-4D083E3F2583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92-4404-A0FF-4D083E3F258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92-4404-A0FF-4D083E3F258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72901</c:v>
                </c:pt>
                <c:pt idx="1">
                  <c:v>72176</c:v>
                </c:pt>
                <c:pt idx="2">
                  <c:v>65836</c:v>
                </c:pt>
                <c:pt idx="3">
                  <c:v>70585</c:v>
                </c:pt>
                <c:pt idx="4">
                  <c:v>74655</c:v>
                </c:pt>
                <c:pt idx="5">
                  <c:v>76127</c:v>
                </c:pt>
                <c:pt idx="6">
                  <c:v>80250</c:v>
                </c:pt>
                <c:pt idx="7">
                  <c:v>87951</c:v>
                </c:pt>
                <c:pt idx="8">
                  <c:v>74942</c:v>
                </c:pt>
                <c:pt idx="9">
                  <c:v>83011</c:v>
                </c:pt>
                <c:pt idx="10">
                  <c:v>66356</c:v>
                </c:pt>
                <c:pt idx="11">
                  <c:v>63934</c:v>
                </c:pt>
                <c:pt idx="12">
                  <c:v>888724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92-4404-A0FF-4D083E3F2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992-4404-A0FF-4D083E3F258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75091</c:v>
                      </c:pt>
                      <c:pt idx="1">
                        <c:v>81036</c:v>
                      </c:pt>
                      <c:pt idx="2">
                        <c:v>42067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2044</c:v>
                      </c:pt>
                      <c:pt idx="8">
                        <c:v>1376</c:v>
                      </c:pt>
                      <c:pt idx="9">
                        <c:v>2708</c:v>
                      </c:pt>
                      <c:pt idx="10">
                        <c:v>10487</c:v>
                      </c:pt>
                      <c:pt idx="11">
                        <c:v>8843</c:v>
                      </c:pt>
                      <c:pt idx="12">
                        <c:v>226701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992-4404-A0FF-4D083E3F258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992-4404-A0FF-4D083E3F258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992-4404-A0FF-4D083E3F258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992-4404-A0FF-4D083E3F258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992-4404-A0FF-4D083E3F258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992-4404-A0FF-4D083E3F258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992-4404-A0FF-4D083E3F258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992-4404-A0FF-4D083E3F258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992-4404-A0FF-4D083E3F258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992-4404-A0FF-4D083E3F258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992-4404-A0FF-4D083E3F258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992-4404-A0FF-4D083E3F258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992-4404-A0FF-4D083E3F258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992-4404-A0FF-4D083E3F2583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6.0023555755892577E-2</c:v>
                </c:pt>
                <c:pt idx="1">
                  <c:v>5.8531935176358463E-2</c:v>
                </c:pt>
                <c:pt idx="2">
                  <c:v>5.8303460914015615E-2</c:v>
                </c:pt>
                <c:pt idx="3">
                  <c:v>8.3589192508443322E-2</c:v>
                </c:pt>
                <c:pt idx="4">
                  <c:v>1.1935734785291086E-3</c:v>
                </c:pt>
                <c:pt idx="5">
                  <c:v>-1.4447911137578817E-2</c:v>
                </c:pt>
                <c:pt idx="6">
                  <c:v>4.9088175697757919E-2</c:v>
                </c:pt>
                <c:pt idx="7">
                  <c:v>6.7755250698069647E-2</c:v>
                </c:pt>
                <c:pt idx="8">
                  <c:v>7.51926084274257E-2</c:v>
                </c:pt>
                <c:pt idx="9">
                  <c:v>1.352819799030569E-2</c:v>
                </c:pt>
                <c:pt idx="10">
                  <c:v>-4.2343772550151537E-2</c:v>
                </c:pt>
                <c:pt idx="11">
                  <c:v>7.0249495967742437E-3</c:v>
                </c:pt>
                <c:pt idx="12">
                  <c:v>3.4166004354388102E-2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992-4404-A0FF-4D083E3F2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9C-40B9-927C-6099651ACAEA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13510</c:v>
                </c:pt>
                <c:pt idx="1">
                  <c:v>15201</c:v>
                </c:pt>
                <c:pt idx="2">
                  <c:v>17535</c:v>
                </c:pt>
                <c:pt idx="3">
                  <c:v>12234</c:v>
                </c:pt>
                <c:pt idx="4">
                  <c:v>12664</c:v>
                </c:pt>
                <c:pt idx="5">
                  <c:v>14038</c:v>
                </c:pt>
                <c:pt idx="6">
                  <c:v>14285</c:v>
                </c:pt>
                <c:pt idx="7">
                  <c:v>15009</c:v>
                </c:pt>
                <c:pt idx="8">
                  <c:v>12732</c:v>
                </c:pt>
                <c:pt idx="9">
                  <c:v>18958</c:v>
                </c:pt>
                <c:pt idx="10">
                  <c:v>19377</c:v>
                </c:pt>
                <c:pt idx="11">
                  <c:v>16292</c:v>
                </c:pt>
                <c:pt idx="12">
                  <c:v>181835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C-40B9-927C-6099651ACAEA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C9C-40B9-927C-6099651ACAE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15329</c:v>
                </c:pt>
                <c:pt idx="1">
                  <c:v>18617</c:v>
                </c:pt>
                <c:pt idx="2">
                  <c:v>27146</c:v>
                </c:pt>
                <c:pt idx="3">
                  <c:v>15780</c:v>
                </c:pt>
                <c:pt idx="4">
                  <c:v>15299</c:v>
                </c:pt>
                <c:pt idx="5">
                  <c:v>12045</c:v>
                </c:pt>
                <c:pt idx="6">
                  <c:v>11369</c:v>
                </c:pt>
                <c:pt idx="7">
                  <c:v>11599</c:v>
                </c:pt>
                <c:pt idx="8">
                  <c:v>10309</c:v>
                </c:pt>
                <c:pt idx="9">
                  <c:v>17259</c:v>
                </c:pt>
                <c:pt idx="10">
                  <c:v>20409</c:v>
                </c:pt>
                <c:pt idx="11">
                  <c:v>15069</c:v>
                </c:pt>
                <c:pt idx="12">
                  <c:v>190230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9C-40B9-927C-6099651ACAEA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9C-40B9-927C-6099651ACAE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9C-40B9-927C-6099651ACAE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14398</c:v>
                </c:pt>
                <c:pt idx="1">
                  <c:v>15634</c:v>
                </c:pt>
                <c:pt idx="2">
                  <c:v>19555</c:v>
                </c:pt>
                <c:pt idx="3">
                  <c:v>16806</c:v>
                </c:pt>
                <c:pt idx="4">
                  <c:v>10398</c:v>
                </c:pt>
                <c:pt idx="5">
                  <c:v>14419</c:v>
                </c:pt>
                <c:pt idx="6">
                  <c:v>15851</c:v>
                </c:pt>
                <c:pt idx="7">
                  <c:v>14741</c:v>
                </c:pt>
                <c:pt idx="8">
                  <c:v>13426</c:v>
                </c:pt>
                <c:pt idx="9">
                  <c:v>19414</c:v>
                </c:pt>
                <c:pt idx="10">
                  <c:v>19041</c:v>
                </c:pt>
                <c:pt idx="11">
                  <c:v>16167</c:v>
                </c:pt>
                <c:pt idx="12">
                  <c:v>189850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9C-40B9-927C-6099651AC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C9C-40B9-927C-6099651ACA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10425</c:v>
                      </c:pt>
                      <c:pt idx="1">
                        <c:v>8886</c:v>
                      </c:pt>
                      <c:pt idx="2">
                        <c:v>6218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6670</c:v>
                      </c:pt>
                      <c:pt idx="8">
                        <c:v>1355</c:v>
                      </c:pt>
                      <c:pt idx="9">
                        <c:v>926</c:v>
                      </c:pt>
                      <c:pt idx="10">
                        <c:v>4663</c:v>
                      </c:pt>
                      <c:pt idx="11">
                        <c:v>3478</c:v>
                      </c:pt>
                      <c:pt idx="12">
                        <c:v>45672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C9C-40B9-927C-6099651ACAE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C9C-40B9-927C-6099651ACAE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C9C-40B9-927C-6099651ACAE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C9C-40B9-927C-6099651ACAE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C9C-40B9-927C-6099651ACAE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C9C-40B9-927C-6099651ACAE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C9C-40B9-927C-6099651ACAE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C9C-40B9-927C-6099651ACAE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C9C-40B9-927C-6099651ACAE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C9C-40B9-927C-6099651ACAE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C9C-40B9-927C-6099651ACAE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C9C-40B9-927C-6099651ACAE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C9C-40B9-927C-6099651ACAE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C9C-40B9-927C-6099651ACAEA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-6.0734555417835456E-2</c:v>
                </c:pt>
                <c:pt idx="1">
                  <c:v>-0.16022989740559701</c:v>
                </c:pt>
                <c:pt idx="2">
                  <c:v>-0.27963604214248872</c:v>
                </c:pt>
                <c:pt idx="3">
                  <c:v>6.5019011406844074E-2</c:v>
                </c:pt>
                <c:pt idx="4">
                  <c:v>-0.32034773514608794</c:v>
                </c:pt>
                <c:pt idx="5">
                  <c:v>0.19709422997094239</c:v>
                </c:pt>
                <c:pt idx="6">
                  <c:v>0.39422992347611929</c:v>
                </c:pt>
                <c:pt idx="7">
                  <c:v>0.27088542115699621</c:v>
                </c:pt>
                <c:pt idx="8">
                  <c:v>0.30235716364341836</c:v>
                </c:pt>
                <c:pt idx="9">
                  <c:v>0.12486239063676918</c:v>
                </c:pt>
                <c:pt idx="10">
                  <c:v>-6.7029251800676204E-2</c:v>
                </c:pt>
                <c:pt idx="11">
                  <c:v>7.2864821819629721E-2</c:v>
                </c:pt>
                <c:pt idx="12">
                  <c:v>-1.9975818745728846E-3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C9C-40B9-927C-6099651AC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0A-4BAA-898E-BC435EA07A11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927</c:v>
                </c:pt>
                <c:pt idx="1">
                  <c:v>637</c:v>
                </c:pt>
                <c:pt idx="2">
                  <c:v>1036</c:v>
                </c:pt>
                <c:pt idx="3">
                  <c:v>3146</c:v>
                </c:pt>
                <c:pt idx="4">
                  <c:v>1623</c:v>
                </c:pt>
                <c:pt idx="5">
                  <c:v>2218</c:v>
                </c:pt>
                <c:pt idx="6">
                  <c:v>4412</c:v>
                </c:pt>
                <c:pt idx="7">
                  <c:v>2724</c:v>
                </c:pt>
                <c:pt idx="8">
                  <c:v>2355</c:v>
                </c:pt>
                <c:pt idx="9">
                  <c:v>1689</c:v>
                </c:pt>
                <c:pt idx="10">
                  <c:v>679</c:v>
                </c:pt>
                <c:pt idx="11">
                  <c:v>906</c:v>
                </c:pt>
                <c:pt idx="12">
                  <c:v>22352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A-4BAA-898E-BC435EA07A11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0A-4BAA-898E-BC435EA07A1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571</c:v>
                </c:pt>
                <c:pt idx="1">
                  <c:v>870</c:v>
                </c:pt>
                <c:pt idx="2">
                  <c:v>1527</c:v>
                </c:pt>
                <c:pt idx="3">
                  <c:v>820</c:v>
                </c:pt>
                <c:pt idx="4">
                  <c:v>1464</c:v>
                </c:pt>
                <c:pt idx="5">
                  <c:v>1876</c:v>
                </c:pt>
                <c:pt idx="6">
                  <c:v>2896</c:v>
                </c:pt>
                <c:pt idx="7">
                  <c:v>3290</c:v>
                </c:pt>
                <c:pt idx="8">
                  <c:v>1691</c:v>
                </c:pt>
                <c:pt idx="9">
                  <c:v>2557</c:v>
                </c:pt>
                <c:pt idx="10">
                  <c:v>367</c:v>
                </c:pt>
                <c:pt idx="11">
                  <c:v>447</c:v>
                </c:pt>
                <c:pt idx="12">
                  <c:v>18376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0A-4BAA-898E-BC435EA07A11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0A-4BAA-898E-BC435EA07A1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0A-4BAA-898E-BC435EA07A1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248</c:v>
                </c:pt>
                <c:pt idx="1">
                  <c:v>270</c:v>
                </c:pt>
                <c:pt idx="2">
                  <c:v>325</c:v>
                </c:pt>
                <c:pt idx="3">
                  <c:v>1127</c:v>
                </c:pt>
                <c:pt idx="4">
                  <c:v>1032</c:v>
                </c:pt>
                <c:pt idx="5">
                  <c:v>1679</c:v>
                </c:pt>
                <c:pt idx="6">
                  <c:v>4560</c:v>
                </c:pt>
                <c:pt idx="7">
                  <c:v>3389</c:v>
                </c:pt>
                <c:pt idx="8">
                  <c:v>3661</c:v>
                </c:pt>
                <c:pt idx="9">
                  <c:v>1834</c:v>
                </c:pt>
                <c:pt idx="10">
                  <c:v>514</c:v>
                </c:pt>
                <c:pt idx="11">
                  <c:v>967</c:v>
                </c:pt>
                <c:pt idx="12">
                  <c:v>19606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0A-4BAA-898E-BC435EA07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80A-4BAA-898E-BC435EA07A1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495</c:v>
                      </c:pt>
                      <c:pt idx="1">
                        <c:v>917</c:v>
                      </c:pt>
                      <c:pt idx="2">
                        <c:v>351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5921</c:v>
                      </c:pt>
                      <c:pt idx="8">
                        <c:v>2381</c:v>
                      </c:pt>
                      <c:pt idx="9">
                        <c:v>3254</c:v>
                      </c:pt>
                      <c:pt idx="10">
                        <c:v>1323</c:v>
                      </c:pt>
                      <c:pt idx="11">
                        <c:v>1567</c:v>
                      </c:pt>
                      <c:pt idx="12">
                        <c:v>20058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80A-4BAA-898E-BC435EA07A1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80A-4BAA-898E-BC435EA07A1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80A-4BAA-898E-BC435EA07A1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80A-4BAA-898E-BC435EA07A1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80A-4BAA-898E-BC435EA07A1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80A-4BAA-898E-BC435EA07A1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80A-4BAA-898E-BC435EA07A1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80A-4BAA-898E-BC435EA07A1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80A-4BAA-898E-BC435EA07A1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80A-4BAA-898E-BC435EA07A1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80A-4BAA-898E-BC435EA07A1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80A-4BAA-898E-BC435EA07A1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80A-4BAA-898E-BC435EA07A1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80A-4BAA-898E-BC435EA07A11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-0.56567425569176888</c:v>
                </c:pt>
                <c:pt idx="1">
                  <c:v>-0.68965517241379315</c:v>
                </c:pt>
                <c:pt idx="2">
                  <c:v>-0.78716437459070066</c:v>
                </c:pt>
                <c:pt idx="3">
                  <c:v>0.37439024390243913</c:v>
                </c:pt>
                <c:pt idx="4">
                  <c:v>-0.29508196721311475</c:v>
                </c:pt>
                <c:pt idx="5">
                  <c:v>-0.10501066098081024</c:v>
                </c:pt>
                <c:pt idx="6">
                  <c:v>0.57458563535911611</c:v>
                </c:pt>
                <c:pt idx="7">
                  <c:v>3.0091185410334287E-2</c:v>
                </c:pt>
                <c:pt idx="8">
                  <c:v>1.1649911295091662</c:v>
                </c:pt>
                <c:pt idx="9">
                  <c:v>-0.28275322643723111</c:v>
                </c:pt>
                <c:pt idx="10">
                  <c:v>0.40054495912806543</c:v>
                </c:pt>
                <c:pt idx="11">
                  <c:v>1.1633109619686799</c:v>
                </c:pt>
                <c:pt idx="12">
                  <c:v>6.693513278188945E-2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80A-4BAA-898E-BC435EA07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B1-4EA3-8083-60CB2074468F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11164</c:v>
                </c:pt>
                <c:pt idx="1">
                  <c:v>13725</c:v>
                </c:pt>
                <c:pt idx="2">
                  <c:v>12285</c:v>
                </c:pt>
                <c:pt idx="3">
                  <c:v>17559</c:v>
                </c:pt>
                <c:pt idx="4">
                  <c:v>15901</c:v>
                </c:pt>
                <c:pt idx="5">
                  <c:v>11816</c:v>
                </c:pt>
                <c:pt idx="6">
                  <c:v>13479</c:v>
                </c:pt>
                <c:pt idx="7">
                  <c:v>16431</c:v>
                </c:pt>
                <c:pt idx="8">
                  <c:v>13438</c:v>
                </c:pt>
                <c:pt idx="9">
                  <c:v>15664</c:v>
                </c:pt>
                <c:pt idx="10">
                  <c:v>10572</c:v>
                </c:pt>
                <c:pt idx="11">
                  <c:v>10446</c:v>
                </c:pt>
                <c:pt idx="12">
                  <c:v>162480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1-4EA3-8083-60CB2074468F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B1-4EA3-8083-60CB2074468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11817</c:v>
                </c:pt>
                <c:pt idx="1">
                  <c:v>12570</c:v>
                </c:pt>
                <c:pt idx="2">
                  <c:v>17270</c:v>
                </c:pt>
                <c:pt idx="3">
                  <c:v>18946</c:v>
                </c:pt>
                <c:pt idx="4">
                  <c:v>17473</c:v>
                </c:pt>
                <c:pt idx="5">
                  <c:v>11749</c:v>
                </c:pt>
                <c:pt idx="6">
                  <c:v>14161</c:v>
                </c:pt>
                <c:pt idx="7">
                  <c:v>16901</c:v>
                </c:pt>
                <c:pt idx="8">
                  <c:v>10957</c:v>
                </c:pt>
                <c:pt idx="9">
                  <c:v>17244</c:v>
                </c:pt>
                <c:pt idx="10">
                  <c:v>7982</c:v>
                </c:pt>
                <c:pt idx="11">
                  <c:v>9423</c:v>
                </c:pt>
                <c:pt idx="12">
                  <c:v>166493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B1-4EA3-8083-60CB2074468F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B1-4EA3-8083-60CB2074468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B1-4EA3-8083-60CB2074468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11295</c:v>
                </c:pt>
                <c:pt idx="1">
                  <c:v>14802</c:v>
                </c:pt>
                <c:pt idx="2">
                  <c:v>13070</c:v>
                </c:pt>
                <c:pt idx="3">
                  <c:v>13583</c:v>
                </c:pt>
                <c:pt idx="4">
                  <c:v>12618</c:v>
                </c:pt>
                <c:pt idx="5">
                  <c:v>12238</c:v>
                </c:pt>
                <c:pt idx="6">
                  <c:v>15027</c:v>
                </c:pt>
                <c:pt idx="7">
                  <c:v>16604</c:v>
                </c:pt>
                <c:pt idx="8">
                  <c:v>12394</c:v>
                </c:pt>
                <c:pt idx="9">
                  <c:v>18386</c:v>
                </c:pt>
                <c:pt idx="10">
                  <c:v>9277</c:v>
                </c:pt>
                <c:pt idx="11">
                  <c:v>10324</c:v>
                </c:pt>
                <c:pt idx="12">
                  <c:v>159618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FB1-4EA3-8083-60CB20744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FB1-4EA3-8083-60CB207446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7789</c:v>
                      </c:pt>
                      <c:pt idx="1">
                        <c:v>9927</c:v>
                      </c:pt>
                      <c:pt idx="2">
                        <c:v>5151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6745</c:v>
                      </c:pt>
                      <c:pt idx="8">
                        <c:v>2045</c:v>
                      </c:pt>
                      <c:pt idx="9">
                        <c:v>5235</c:v>
                      </c:pt>
                      <c:pt idx="10">
                        <c:v>480</c:v>
                      </c:pt>
                      <c:pt idx="11">
                        <c:v>3888</c:v>
                      </c:pt>
                      <c:pt idx="12">
                        <c:v>42455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FB1-4EA3-8083-60CB2074468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FB1-4EA3-8083-60CB2074468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FB1-4EA3-8083-60CB2074468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FB1-4EA3-8083-60CB2074468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FB1-4EA3-8083-60CB2074468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FB1-4EA3-8083-60CB2074468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FB1-4EA3-8083-60CB2074468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FB1-4EA3-8083-60CB2074468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FB1-4EA3-8083-60CB2074468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FB1-4EA3-8083-60CB2074468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FB1-4EA3-8083-60CB2074468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FB1-4EA3-8083-60CB2074468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FB1-4EA3-8083-60CB2074468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FB1-4EA3-8083-60CB2074468F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-4.4173648134044119E-2</c:v>
                </c:pt>
                <c:pt idx="1">
                  <c:v>0.17756563245823398</c:v>
                </c:pt>
                <c:pt idx="2">
                  <c:v>-0.24319629415170818</c:v>
                </c:pt>
                <c:pt idx="3">
                  <c:v>-0.28306766599809985</c:v>
                </c:pt>
                <c:pt idx="4">
                  <c:v>-0.27785726549533563</c:v>
                </c:pt>
                <c:pt idx="5">
                  <c:v>4.1620563452208659E-2</c:v>
                </c:pt>
                <c:pt idx="6">
                  <c:v>6.1153873314031548E-2</c:v>
                </c:pt>
                <c:pt idx="7">
                  <c:v>-1.7572924679013058E-2</c:v>
                </c:pt>
                <c:pt idx="8">
                  <c:v>0.13114903714520398</c:v>
                </c:pt>
                <c:pt idx="9">
                  <c:v>6.6225933658083935E-2</c:v>
                </c:pt>
                <c:pt idx="10">
                  <c:v>0.16224004009020287</c:v>
                </c:pt>
                <c:pt idx="11">
                  <c:v>9.5617107078425079E-2</c:v>
                </c:pt>
                <c:pt idx="12">
                  <c:v>-4.1293027334482479E-2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FB1-4EA3-8083-60CB20744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60-463F-82F4-BC1A4BD4C24F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3157</c:v>
                </c:pt>
                <c:pt idx="1">
                  <c:v>3342</c:v>
                </c:pt>
                <c:pt idx="2">
                  <c:v>2951</c:v>
                </c:pt>
                <c:pt idx="3">
                  <c:v>2782</c:v>
                </c:pt>
                <c:pt idx="4">
                  <c:v>3918</c:v>
                </c:pt>
                <c:pt idx="5">
                  <c:v>2826</c:v>
                </c:pt>
                <c:pt idx="6">
                  <c:v>4699</c:v>
                </c:pt>
                <c:pt idx="7">
                  <c:v>3754</c:v>
                </c:pt>
                <c:pt idx="8">
                  <c:v>2600</c:v>
                </c:pt>
                <c:pt idx="9">
                  <c:v>3994</c:v>
                </c:pt>
                <c:pt idx="10">
                  <c:v>3416</c:v>
                </c:pt>
                <c:pt idx="11">
                  <c:v>3610</c:v>
                </c:pt>
                <c:pt idx="12">
                  <c:v>41049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0-463F-82F4-BC1A4BD4C24F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60-463F-82F4-BC1A4BD4C24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3441</c:v>
                </c:pt>
                <c:pt idx="1">
                  <c:v>3536</c:v>
                </c:pt>
                <c:pt idx="2">
                  <c:v>4561</c:v>
                </c:pt>
                <c:pt idx="3">
                  <c:v>3507</c:v>
                </c:pt>
                <c:pt idx="4">
                  <c:v>4860</c:v>
                </c:pt>
                <c:pt idx="5">
                  <c:v>4328</c:v>
                </c:pt>
                <c:pt idx="6">
                  <c:v>4658</c:v>
                </c:pt>
                <c:pt idx="7">
                  <c:v>3150</c:v>
                </c:pt>
                <c:pt idx="8">
                  <c:v>1713</c:v>
                </c:pt>
                <c:pt idx="9">
                  <c:v>2226</c:v>
                </c:pt>
                <c:pt idx="10">
                  <c:v>2752</c:v>
                </c:pt>
                <c:pt idx="11">
                  <c:v>3325</c:v>
                </c:pt>
                <c:pt idx="12">
                  <c:v>42057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60-463F-82F4-BC1A4BD4C24F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60-463F-82F4-BC1A4BD4C24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60-463F-82F4-BC1A4BD4C24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2559</c:v>
                </c:pt>
                <c:pt idx="1">
                  <c:v>2201</c:v>
                </c:pt>
                <c:pt idx="2">
                  <c:v>2940</c:v>
                </c:pt>
                <c:pt idx="3">
                  <c:v>3393</c:v>
                </c:pt>
                <c:pt idx="4">
                  <c:v>2524</c:v>
                </c:pt>
                <c:pt idx="5">
                  <c:v>2367</c:v>
                </c:pt>
                <c:pt idx="6">
                  <c:v>4292</c:v>
                </c:pt>
                <c:pt idx="7">
                  <c:v>2359</c:v>
                </c:pt>
                <c:pt idx="8">
                  <c:v>1481</c:v>
                </c:pt>
                <c:pt idx="9">
                  <c:v>3035</c:v>
                </c:pt>
                <c:pt idx="10">
                  <c:v>2708</c:v>
                </c:pt>
                <c:pt idx="11">
                  <c:v>3493</c:v>
                </c:pt>
                <c:pt idx="12">
                  <c:v>33352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60-463F-82F4-BC1A4BD4C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E60-463F-82F4-BC1A4BD4C24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2917</c:v>
                      </c:pt>
                      <c:pt idx="1">
                        <c:v>2019</c:v>
                      </c:pt>
                      <c:pt idx="2">
                        <c:v>1630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2699</c:v>
                      </c:pt>
                      <c:pt idx="8">
                        <c:v>1017</c:v>
                      </c:pt>
                      <c:pt idx="9">
                        <c:v>641</c:v>
                      </c:pt>
                      <c:pt idx="10">
                        <c:v>395</c:v>
                      </c:pt>
                      <c:pt idx="11">
                        <c:v>659</c:v>
                      </c:pt>
                      <c:pt idx="12">
                        <c:v>12571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E60-463F-82F4-BC1A4BD4C24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60-463F-82F4-BC1A4BD4C24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60-463F-82F4-BC1A4BD4C24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E60-463F-82F4-BC1A4BD4C24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E60-463F-82F4-BC1A4BD4C24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E60-463F-82F4-BC1A4BD4C24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E60-463F-82F4-BC1A4BD4C24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E60-463F-82F4-BC1A4BD4C24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E60-463F-82F4-BC1A4BD4C24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E60-463F-82F4-BC1A4BD4C24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E60-463F-82F4-BC1A4BD4C24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E60-463F-82F4-BC1A4BD4C24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E60-463F-82F4-BC1A4BD4C24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60-463F-82F4-BC1A4BD4C24F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-0.25632083696599828</c:v>
                </c:pt>
                <c:pt idx="1">
                  <c:v>-0.37754524886877827</c:v>
                </c:pt>
                <c:pt idx="2">
                  <c:v>-0.35540451655338745</c:v>
                </c:pt>
                <c:pt idx="3">
                  <c:v>-3.2506415739948724E-2</c:v>
                </c:pt>
                <c:pt idx="4">
                  <c:v>-0.48065843621399174</c:v>
                </c:pt>
                <c:pt idx="5">
                  <c:v>-0.45309611829944552</c:v>
                </c:pt>
                <c:pt idx="6">
                  <c:v>-7.8574495491627316E-2</c:v>
                </c:pt>
                <c:pt idx="7">
                  <c:v>-0.25111111111111106</c:v>
                </c:pt>
                <c:pt idx="8">
                  <c:v>-0.13543490951546988</c:v>
                </c:pt>
                <c:pt idx="9">
                  <c:v>0.36343216531895783</c:v>
                </c:pt>
                <c:pt idx="10">
                  <c:v>-1.5988372093023284E-2</c:v>
                </c:pt>
                <c:pt idx="11">
                  <c:v>5.0526315789473752E-2</c:v>
                </c:pt>
                <c:pt idx="12">
                  <c:v>-0.2069810019735121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60-463F-82F4-BC1A4BD4C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89-42D1-86E3-DB6CE5B85AEE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5017</c:v>
                </c:pt>
                <c:pt idx="1">
                  <c:v>4633</c:v>
                </c:pt>
                <c:pt idx="2">
                  <c:v>4750</c:v>
                </c:pt>
                <c:pt idx="3">
                  <c:v>7114</c:v>
                </c:pt>
                <c:pt idx="4">
                  <c:v>5786</c:v>
                </c:pt>
                <c:pt idx="5">
                  <c:v>5430</c:v>
                </c:pt>
                <c:pt idx="6">
                  <c:v>9073</c:v>
                </c:pt>
                <c:pt idx="7">
                  <c:v>11019</c:v>
                </c:pt>
                <c:pt idx="8">
                  <c:v>7531</c:v>
                </c:pt>
                <c:pt idx="9">
                  <c:v>7404</c:v>
                </c:pt>
                <c:pt idx="10">
                  <c:v>5727</c:v>
                </c:pt>
                <c:pt idx="11">
                  <c:v>5808</c:v>
                </c:pt>
                <c:pt idx="12">
                  <c:v>79292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9-42D1-86E3-DB6CE5B85AEE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089-42D1-86E3-DB6CE5B85AE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5676</c:v>
                </c:pt>
                <c:pt idx="1">
                  <c:v>6436</c:v>
                </c:pt>
                <c:pt idx="2">
                  <c:v>4950</c:v>
                </c:pt>
                <c:pt idx="3">
                  <c:v>4758</c:v>
                </c:pt>
                <c:pt idx="4">
                  <c:v>5717</c:v>
                </c:pt>
                <c:pt idx="5">
                  <c:v>5221</c:v>
                </c:pt>
                <c:pt idx="6">
                  <c:v>5284</c:v>
                </c:pt>
                <c:pt idx="7">
                  <c:v>4873</c:v>
                </c:pt>
                <c:pt idx="8">
                  <c:v>3763</c:v>
                </c:pt>
                <c:pt idx="9">
                  <c:v>5114</c:v>
                </c:pt>
                <c:pt idx="10">
                  <c:v>3398</c:v>
                </c:pt>
                <c:pt idx="11">
                  <c:v>3856</c:v>
                </c:pt>
                <c:pt idx="12">
                  <c:v>59046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89-42D1-86E3-DB6CE5B85AEE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89-42D1-86E3-DB6CE5B85AE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89-42D1-86E3-DB6CE5B85AE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4517</c:v>
                </c:pt>
                <c:pt idx="1">
                  <c:v>4373</c:v>
                </c:pt>
                <c:pt idx="2">
                  <c:v>4108</c:v>
                </c:pt>
                <c:pt idx="3">
                  <c:v>4247</c:v>
                </c:pt>
                <c:pt idx="4">
                  <c:v>3153</c:v>
                </c:pt>
                <c:pt idx="5">
                  <c:v>3653</c:v>
                </c:pt>
                <c:pt idx="6">
                  <c:v>5938</c:v>
                </c:pt>
                <c:pt idx="7">
                  <c:v>5372</c:v>
                </c:pt>
                <c:pt idx="8">
                  <c:v>4657</c:v>
                </c:pt>
                <c:pt idx="9">
                  <c:v>6487</c:v>
                </c:pt>
                <c:pt idx="10">
                  <c:v>6448</c:v>
                </c:pt>
                <c:pt idx="11">
                  <c:v>4138</c:v>
                </c:pt>
                <c:pt idx="12">
                  <c:v>57091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89-42D1-86E3-DB6CE5B85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089-42D1-86E3-DB6CE5B85AE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2259</c:v>
                      </c:pt>
                      <c:pt idx="1">
                        <c:v>1854</c:v>
                      </c:pt>
                      <c:pt idx="2">
                        <c:v>1287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1357</c:v>
                      </c:pt>
                      <c:pt idx="8">
                        <c:v>57</c:v>
                      </c:pt>
                      <c:pt idx="9">
                        <c:v>87</c:v>
                      </c:pt>
                      <c:pt idx="10">
                        <c:v>659</c:v>
                      </c:pt>
                      <c:pt idx="11">
                        <c:v>515</c:v>
                      </c:pt>
                      <c:pt idx="12">
                        <c:v>8958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089-42D1-86E3-DB6CE5B85AE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089-42D1-86E3-DB6CE5B85AE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089-42D1-86E3-DB6CE5B85AE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089-42D1-86E3-DB6CE5B85AE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089-42D1-86E3-DB6CE5B85AE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089-42D1-86E3-DB6CE5B85AE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089-42D1-86E3-DB6CE5B85AE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089-42D1-86E3-DB6CE5B85AE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089-42D1-86E3-DB6CE5B85AE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089-42D1-86E3-DB6CE5B85AE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089-42D1-86E3-DB6CE5B85AE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089-42D1-86E3-DB6CE5B85AE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089-42D1-86E3-DB6CE5B85AE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089-42D1-86E3-DB6CE5B85AEE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-0.20419309372797745</c:v>
                </c:pt>
                <c:pt idx="1">
                  <c:v>-0.32054070851460537</c:v>
                </c:pt>
                <c:pt idx="2">
                  <c:v>-0.17010101010101009</c:v>
                </c:pt>
                <c:pt idx="3">
                  <c:v>-0.10739806641445981</c:v>
                </c:pt>
                <c:pt idx="4">
                  <c:v>-0.44848696868987226</c:v>
                </c:pt>
                <c:pt idx="5">
                  <c:v>-0.30032560812104958</c:v>
                </c:pt>
                <c:pt idx="6">
                  <c:v>0.12376987130961403</c:v>
                </c:pt>
                <c:pt idx="7">
                  <c:v>0.10240098501949513</c:v>
                </c:pt>
                <c:pt idx="8">
                  <c:v>0.23757640180706874</c:v>
                </c:pt>
                <c:pt idx="9">
                  <c:v>0.2684786859601096</c:v>
                </c:pt>
                <c:pt idx="10">
                  <c:v>0.8975868157739848</c:v>
                </c:pt>
                <c:pt idx="11">
                  <c:v>7.3132780082987514E-2</c:v>
                </c:pt>
                <c:pt idx="12">
                  <c:v>-3.3109778816515889E-2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089-42D1-86E3-DB6CE5B85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A0-4378-A55D-4C79E0966D89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6826</c:v>
                </c:pt>
                <c:pt idx="1">
                  <c:v>5937</c:v>
                </c:pt>
                <c:pt idx="2">
                  <c:v>3783</c:v>
                </c:pt>
                <c:pt idx="3">
                  <c:v>1857</c:v>
                </c:pt>
                <c:pt idx="4">
                  <c:v>46</c:v>
                </c:pt>
                <c:pt idx="5">
                  <c:v>6</c:v>
                </c:pt>
                <c:pt idx="6">
                  <c:v>55</c:v>
                </c:pt>
                <c:pt idx="7">
                  <c:v>110</c:v>
                </c:pt>
                <c:pt idx="8">
                  <c:v>46</c:v>
                </c:pt>
                <c:pt idx="9">
                  <c:v>545</c:v>
                </c:pt>
                <c:pt idx="10">
                  <c:v>4889</c:v>
                </c:pt>
                <c:pt idx="11">
                  <c:v>4075</c:v>
                </c:pt>
                <c:pt idx="12">
                  <c:v>28175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A0-4378-A55D-4C79E0966D89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A0-4378-A55D-4C79E0966D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4848</c:v>
                </c:pt>
                <c:pt idx="1">
                  <c:v>5083</c:v>
                </c:pt>
                <c:pt idx="2">
                  <c:v>4024</c:v>
                </c:pt>
                <c:pt idx="3">
                  <c:v>1498</c:v>
                </c:pt>
                <c:pt idx="4">
                  <c:v>193</c:v>
                </c:pt>
                <c:pt idx="5">
                  <c:v>28</c:v>
                </c:pt>
                <c:pt idx="6">
                  <c:v>144</c:v>
                </c:pt>
                <c:pt idx="7">
                  <c:v>161</c:v>
                </c:pt>
                <c:pt idx="8">
                  <c:v>94</c:v>
                </c:pt>
                <c:pt idx="9">
                  <c:v>1114</c:v>
                </c:pt>
                <c:pt idx="10">
                  <c:v>3947</c:v>
                </c:pt>
                <c:pt idx="11">
                  <c:v>4912</c:v>
                </c:pt>
                <c:pt idx="12">
                  <c:v>26046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A0-4378-A55D-4C79E0966D89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A0-4378-A55D-4C79E0966D8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A0-4378-A55D-4C79E0966D8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5194</c:v>
                </c:pt>
                <c:pt idx="1">
                  <c:v>4547</c:v>
                </c:pt>
                <c:pt idx="2">
                  <c:v>5135</c:v>
                </c:pt>
                <c:pt idx="3">
                  <c:v>2670</c:v>
                </c:pt>
                <c:pt idx="4">
                  <c:v>122</c:v>
                </c:pt>
                <c:pt idx="5">
                  <c:v>136</c:v>
                </c:pt>
                <c:pt idx="6">
                  <c:v>513</c:v>
                </c:pt>
                <c:pt idx="7">
                  <c:v>114</c:v>
                </c:pt>
                <c:pt idx="8">
                  <c:v>167</c:v>
                </c:pt>
                <c:pt idx="9">
                  <c:v>947</c:v>
                </c:pt>
                <c:pt idx="10">
                  <c:v>3414</c:v>
                </c:pt>
                <c:pt idx="11">
                  <c:v>3725</c:v>
                </c:pt>
                <c:pt idx="12">
                  <c:v>26684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A0-4378-A55D-4C79E0966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8A0-4378-A55D-4C79E0966D8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4664</c:v>
                      </c:pt>
                      <c:pt idx="1">
                        <c:v>7381</c:v>
                      </c:pt>
                      <c:pt idx="2">
                        <c:v>3235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3</c:v>
                      </c:pt>
                      <c:pt idx="10">
                        <c:v>11</c:v>
                      </c:pt>
                      <c:pt idx="11">
                        <c:v>51</c:v>
                      </c:pt>
                      <c:pt idx="12">
                        <c:v>15372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8A0-4378-A55D-4C79E0966D8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8A0-4378-A55D-4C79E0966D8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8A0-4378-A55D-4C79E0966D8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8A0-4378-A55D-4C79E0966D8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8A0-4378-A55D-4C79E0966D8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8A0-4378-A55D-4C79E0966D8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8A0-4378-A55D-4C79E0966D8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8A0-4378-A55D-4C79E0966D8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8A0-4378-A55D-4C79E0966D8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8A0-4378-A55D-4C79E0966D8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8A0-4378-A55D-4C79E0966D8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8A0-4378-A55D-4C79E0966D8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8A0-4378-A55D-4C79E0966D8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8A0-4378-A55D-4C79E0966D89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7.136963696369647E-2</c:v>
                </c:pt>
                <c:pt idx="1">
                  <c:v>-0.10544953767460163</c:v>
                </c:pt>
                <c:pt idx="2">
                  <c:v>0.27609343936381703</c:v>
                </c:pt>
                <c:pt idx="3">
                  <c:v>0.78237650200267028</c:v>
                </c:pt>
                <c:pt idx="4">
                  <c:v>-0.36787564766839376</c:v>
                </c:pt>
                <c:pt idx="5">
                  <c:v>3.8571428571428568</c:v>
                </c:pt>
                <c:pt idx="6">
                  <c:v>2.5625</c:v>
                </c:pt>
                <c:pt idx="7">
                  <c:v>-0.29192546583850931</c:v>
                </c:pt>
                <c:pt idx="8">
                  <c:v>0.77659574468085113</c:v>
                </c:pt>
                <c:pt idx="9">
                  <c:v>-0.14991023339317777</c:v>
                </c:pt>
                <c:pt idx="10">
                  <c:v>-0.13503927033189767</c:v>
                </c:pt>
                <c:pt idx="11">
                  <c:v>-0.24165309446254069</c:v>
                </c:pt>
                <c:pt idx="12">
                  <c:v>2.4495124011364444E-2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8A0-4378-A55D-4C79E0966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3C-4657-B31F-1798501A3467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4002</c:v>
                </c:pt>
                <c:pt idx="1">
                  <c:v>3629</c:v>
                </c:pt>
                <c:pt idx="2">
                  <c:v>2337</c:v>
                </c:pt>
                <c:pt idx="3">
                  <c:v>2417</c:v>
                </c:pt>
                <c:pt idx="4">
                  <c:v>133</c:v>
                </c:pt>
                <c:pt idx="5">
                  <c:v>42</c:v>
                </c:pt>
                <c:pt idx="6">
                  <c:v>126</c:v>
                </c:pt>
                <c:pt idx="7">
                  <c:v>188</c:v>
                </c:pt>
                <c:pt idx="8">
                  <c:v>53</c:v>
                </c:pt>
                <c:pt idx="9">
                  <c:v>560</c:v>
                </c:pt>
                <c:pt idx="10">
                  <c:v>3991</c:v>
                </c:pt>
                <c:pt idx="11">
                  <c:v>3911</c:v>
                </c:pt>
                <c:pt idx="12">
                  <c:v>21389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C-4657-B31F-1798501A3467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3C-4657-B31F-1798501A346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4204</c:v>
                </c:pt>
                <c:pt idx="1">
                  <c:v>3238</c:v>
                </c:pt>
                <c:pt idx="2">
                  <c:v>2853</c:v>
                </c:pt>
                <c:pt idx="3">
                  <c:v>920</c:v>
                </c:pt>
                <c:pt idx="4">
                  <c:v>71</c:v>
                </c:pt>
                <c:pt idx="5">
                  <c:v>24</c:v>
                </c:pt>
                <c:pt idx="6">
                  <c:v>146</c:v>
                </c:pt>
                <c:pt idx="7">
                  <c:v>3</c:v>
                </c:pt>
                <c:pt idx="8">
                  <c:v>102</c:v>
                </c:pt>
                <c:pt idx="9">
                  <c:v>1129</c:v>
                </c:pt>
                <c:pt idx="10">
                  <c:v>3568</c:v>
                </c:pt>
                <c:pt idx="11">
                  <c:v>3681</c:v>
                </c:pt>
                <c:pt idx="12">
                  <c:v>19939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3C-4657-B31F-1798501A3467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3C-4657-B31F-1798501A346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3C-4657-B31F-1798501A346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2656</c:v>
                </c:pt>
                <c:pt idx="1">
                  <c:v>2572</c:v>
                </c:pt>
                <c:pt idx="2">
                  <c:v>2401</c:v>
                </c:pt>
                <c:pt idx="3">
                  <c:v>897</c:v>
                </c:pt>
                <c:pt idx="4">
                  <c:v>79</c:v>
                </c:pt>
                <c:pt idx="5">
                  <c:v>166</c:v>
                </c:pt>
                <c:pt idx="6">
                  <c:v>161</c:v>
                </c:pt>
                <c:pt idx="7">
                  <c:v>76</c:v>
                </c:pt>
                <c:pt idx="8">
                  <c:v>26</c:v>
                </c:pt>
                <c:pt idx="9">
                  <c:v>1277</c:v>
                </c:pt>
                <c:pt idx="10">
                  <c:v>3157</c:v>
                </c:pt>
                <c:pt idx="11">
                  <c:v>3291</c:v>
                </c:pt>
                <c:pt idx="12">
                  <c:v>16759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3C-4657-B31F-1798501A3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33C-4657-B31F-1798501A34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9860</c:v>
                      </c:pt>
                      <c:pt idx="1">
                        <c:v>14874</c:v>
                      </c:pt>
                      <c:pt idx="2">
                        <c:v>4046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</c:v>
                      </c:pt>
                      <c:pt idx="8">
                        <c:v>0</c:v>
                      </c:pt>
                      <c:pt idx="9">
                        <c:v>331</c:v>
                      </c:pt>
                      <c:pt idx="10">
                        <c:v>300</c:v>
                      </c:pt>
                      <c:pt idx="11">
                        <c:v>55</c:v>
                      </c:pt>
                      <c:pt idx="12">
                        <c:v>29519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33C-4657-B31F-1798501A346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33C-4657-B31F-1798501A346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33C-4657-B31F-1798501A346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33C-4657-B31F-1798501A346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33C-4657-B31F-1798501A346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33C-4657-B31F-1798501A346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33C-4657-B31F-1798501A346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33C-4657-B31F-1798501A346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33C-4657-B31F-1798501A346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33C-4657-B31F-1798501A346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33C-4657-B31F-1798501A346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33C-4657-B31F-1798501A346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33C-4657-B31F-1798501A346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33C-4657-B31F-1798501A3467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-0.36822074215033307</c:v>
                </c:pt>
                <c:pt idx="1">
                  <c:v>-0.2056825200741198</c:v>
                </c:pt>
                <c:pt idx="2">
                  <c:v>-0.15842972309849279</c:v>
                </c:pt>
                <c:pt idx="3">
                  <c:v>-2.5000000000000022E-2</c:v>
                </c:pt>
                <c:pt idx="4">
                  <c:v>0.11267605633802824</c:v>
                </c:pt>
                <c:pt idx="5">
                  <c:v>5.916666666666667</c:v>
                </c:pt>
                <c:pt idx="6">
                  <c:v>0.10273972602739723</c:v>
                </c:pt>
                <c:pt idx="7">
                  <c:v>24.333333333333332</c:v>
                </c:pt>
                <c:pt idx="8">
                  <c:v>-0.74509803921568629</c:v>
                </c:pt>
                <c:pt idx="9">
                  <c:v>0.13108945969884855</c:v>
                </c:pt>
                <c:pt idx="10">
                  <c:v>-0.11519058295964124</c:v>
                </c:pt>
                <c:pt idx="11">
                  <c:v>-0.10594947025264878</c:v>
                </c:pt>
                <c:pt idx="12">
                  <c:v>-0.15948643362254877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33C-4657-B31F-1798501A3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EF-4FED-AA53-D62B43E5C740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163920</c:v>
                </c:pt>
                <c:pt idx="1">
                  <c:v>156374</c:v>
                </c:pt>
                <c:pt idx="2">
                  <c:v>146134</c:v>
                </c:pt>
                <c:pt idx="3">
                  <c:v>144835</c:v>
                </c:pt>
                <c:pt idx="4">
                  <c:v>140451</c:v>
                </c:pt>
                <c:pt idx="5">
                  <c:v>142289</c:v>
                </c:pt>
                <c:pt idx="6">
                  <c:v>176921</c:v>
                </c:pt>
                <c:pt idx="7">
                  <c:v>181874</c:v>
                </c:pt>
                <c:pt idx="8">
                  <c:v>150809</c:v>
                </c:pt>
                <c:pt idx="9">
                  <c:v>170708</c:v>
                </c:pt>
                <c:pt idx="10">
                  <c:v>164389</c:v>
                </c:pt>
                <c:pt idx="11">
                  <c:v>158524</c:v>
                </c:pt>
                <c:pt idx="12">
                  <c:v>1897228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EF-4FED-AA53-D62B43E5C740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EF-4FED-AA53-D62B43E5C74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175787</c:v>
                </c:pt>
                <c:pt idx="1">
                  <c:v>166759</c:v>
                </c:pt>
                <c:pt idx="2">
                  <c:v>176870</c:v>
                </c:pt>
                <c:pt idx="3">
                  <c:v>154662</c:v>
                </c:pt>
                <c:pt idx="4">
                  <c:v>159924</c:v>
                </c:pt>
                <c:pt idx="5">
                  <c:v>157113</c:v>
                </c:pt>
                <c:pt idx="6">
                  <c:v>173767</c:v>
                </c:pt>
                <c:pt idx="7">
                  <c:v>179514</c:v>
                </c:pt>
                <c:pt idx="8">
                  <c:v>145872</c:v>
                </c:pt>
                <c:pt idx="9">
                  <c:v>177711</c:v>
                </c:pt>
                <c:pt idx="10">
                  <c:v>162641</c:v>
                </c:pt>
                <c:pt idx="11">
                  <c:v>160539</c:v>
                </c:pt>
                <c:pt idx="12">
                  <c:v>1991159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EF-4FED-AA53-D62B43E5C740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EF-4FED-AA53-D62B43E5C74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EF-4FED-AA53-D62B43E5C74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169944</c:v>
                </c:pt>
                <c:pt idx="1">
                  <c:v>168166</c:v>
                </c:pt>
                <c:pt idx="2">
                  <c:v>166403</c:v>
                </c:pt>
                <c:pt idx="3">
                  <c:v>160144</c:v>
                </c:pt>
                <c:pt idx="4">
                  <c:v>143215</c:v>
                </c:pt>
                <c:pt idx="5">
                  <c:v>156124</c:v>
                </c:pt>
                <c:pt idx="6">
                  <c:v>187387</c:v>
                </c:pt>
                <c:pt idx="7">
                  <c:v>189132</c:v>
                </c:pt>
                <c:pt idx="8">
                  <c:v>164231</c:v>
                </c:pt>
                <c:pt idx="9">
                  <c:v>182092</c:v>
                </c:pt>
                <c:pt idx="10">
                  <c:v>162859</c:v>
                </c:pt>
                <c:pt idx="11">
                  <c:v>163498</c:v>
                </c:pt>
                <c:pt idx="12">
                  <c:v>2013195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EF-4FED-AA53-D62B43E5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EEF-4FED-AA53-D62B43E5C74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157800</c:v>
                      </c:pt>
                      <c:pt idx="1">
                        <c:v>172884</c:v>
                      </c:pt>
                      <c:pt idx="2">
                        <c:v>82007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60513</c:v>
                      </c:pt>
                      <c:pt idx="8">
                        <c:v>22909</c:v>
                      </c:pt>
                      <c:pt idx="9">
                        <c:v>24343</c:v>
                      </c:pt>
                      <c:pt idx="10">
                        <c:v>30656</c:v>
                      </c:pt>
                      <c:pt idx="11">
                        <c:v>33192</c:v>
                      </c:pt>
                      <c:pt idx="12">
                        <c:v>610766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EEF-4FED-AA53-D62B43E5C74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EF-4FED-AA53-D62B43E5C74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EF-4FED-AA53-D62B43E5C74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EF-4FED-AA53-D62B43E5C74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EF-4FED-AA53-D62B43E5C74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EEF-4FED-AA53-D62B43E5C74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EEF-4FED-AA53-D62B43E5C74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EEF-4FED-AA53-D62B43E5C74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EEF-4FED-AA53-D62B43E5C74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EEF-4FED-AA53-D62B43E5C74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EEF-4FED-AA53-D62B43E5C74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EEF-4FED-AA53-D62B43E5C74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EEF-4FED-AA53-D62B43E5C74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EEF-4FED-AA53-D62B43E5C740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-3.3239090490195466E-2</c:v>
                </c:pt>
                <c:pt idx="1">
                  <c:v>8.437325721550204E-3</c:v>
                </c:pt>
                <c:pt idx="2">
                  <c:v>-5.9179058065245704E-2</c:v>
                </c:pt>
                <c:pt idx="3">
                  <c:v>3.5445034979503687E-2</c:v>
                </c:pt>
                <c:pt idx="4">
                  <c:v>-0.10448087841724818</c:v>
                </c:pt>
                <c:pt idx="5">
                  <c:v>-6.2948323817888507E-3</c:v>
                </c:pt>
                <c:pt idx="6">
                  <c:v>7.8380820293841857E-2</c:v>
                </c:pt>
                <c:pt idx="7">
                  <c:v>5.3577993916908984E-2</c:v>
                </c:pt>
                <c:pt idx="8">
                  <c:v>0.12585691565207857</c:v>
                </c:pt>
                <c:pt idx="9">
                  <c:v>2.4652385052135184E-2</c:v>
                </c:pt>
                <c:pt idx="10">
                  <c:v>1.3403754280900682E-3</c:v>
                </c:pt>
                <c:pt idx="11">
                  <c:v>1.8431658350930302E-2</c:v>
                </c:pt>
                <c:pt idx="12">
                  <c:v>1.1066921325720402E-2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EF-4FED-AA53-D62B43E5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C7-42EB-8D8A-B0885DC6A8ED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134558</c:v>
                </c:pt>
                <c:pt idx="1">
                  <c:v>128079</c:v>
                </c:pt>
                <c:pt idx="2">
                  <c:v>117104</c:v>
                </c:pt>
                <c:pt idx="3">
                  <c:v>120355</c:v>
                </c:pt>
                <c:pt idx="4">
                  <c:v>122105</c:v>
                </c:pt>
                <c:pt idx="5">
                  <c:v>123362</c:v>
                </c:pt>
                <c:pt idx="6">
                  <c:v>150409</c:v>
                </c:pt>
                <c:pt idx="7">
                  <c:v>150474</c:v>
                </c:pt>
                <c:pt idx="8">
                  <c:v>126900</c:v>
                </c:pt>
                <c:pt idx="9">
                  <c:v>143241</c:v>
                </c:pt>
                <c:pt idx="10">
                  <c:v>135531</c:v>
                </c:pt>
                <c:pt idx="11">
                  <c:v>128235</c:v>
                </c:pt>
                <c:pt idx="12">
                  <c:v>1580353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C7-42EB-8D8A-B0885DC6A8ED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EC7-42EB-8D8A-B0885DC6A8E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144668</c:v>
                </c:pt>
                <c:pt idx="1">
                  <c:v>141936</c:v>
                </c:pt>
                <c:pt idx="2">
                  <c:v>145867</c:v>
                </c:pt>
                <c:pt idx="3">
                  <c:v>131033</c:v>
                </c:pt>
                <c:pt idx="4">
                  <c:v>138860</c:v>
                </c:pt>
                <c:pt idx="5">
                  <c:v>137217</c:v>
                </c:pt>
                <c:pt idx="6">
                  <c:v>146858</c:v>
                </c:pt>
                <c:pt idx="7">
                  <c:v>148337</c:v>
                </c:pt>
                <c:pt idx="8">
                  <c:v>122477</c:v>
                </c:pt>
                <c:pt idx="9">
                  <c:v>149661</c:v>
                </c:pt>
                <c:pt idx="10">
                  <c:v>131764</c:v>
                </c:pt>
                <c:pt idx="11">
                  <c:v>130081</c:v>
                </c:pt>
                <c:pt idx="12">
                  <c:v>1668759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C7-42EB-8D8A-B0885DC6A8ED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C7-42EB-8D8A-B0885DC6A8E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C7-42EB-8D8A-B0885DC6A8E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138341</c:v>
                </c:pt>
                <c:pt idx="1">
                  <c:v>137229</c:v>
                </c:pt>
                <c:pt idx="2">
                  <c:v>134131</c:v>
                </c:pt>
                <c:pt idx="3">
                  <c:v>131324</c:v>
                </c:pt>
                <c:pt idx="4">
                  <c:v>120839</c:v>
                </c:pt>
                <c:pt idx="5">
                  <c:v>131926</c:v>
                </c:pt>
                <c:pt idx="6">
                  <c:v>152938</c:v>
                </c:pt>
                <c:pt idx="7">
                  <c:v>149422</c:v>
                </c:pt>
                <c:pt idx="8">
                  <c:v>136310</c:v>
                </c:pt>
                <c:pt idx="9">
                  <c:v>149403</c:v>
                </c:pt>
                <c:pt idx="10">
                  <c:v>130371</c:v>
                </c:pt>
                <c:pt idx="11">
                  <c:v>131091</c:v>
                </c:pt>
                <c:pt idx="12">
                  <c:v>1643325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C7-42EB-8D8A-B0885DC6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EC7-42EB-8D8A-B0885DC6A8E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114606</c:v>
                      </c:pt>
                      <c:pt idx="1">
                        <c:v>133643</c:v>
                      </c:pt>
                      <c:pt idx="2">
                        <c:v>58888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52066</c:v>
                      </c:pt>
                      <c:pt idx="8">
                        <c:v>18190</c:v>
                      </c:pt>
                      <c:pt idx="9">
                        <c:v>20865</c:v>
                      </c:pt>
                      <c:pt idx="10">
                        <c:v>26883</c:v>
                      </c:pt>
                      <c:pt idx="11">
                        <c:v>28481</c:v>
                      </c:pt>
                      <c:pt idx="12">
                        <c:v>473644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EC7-42EB-8D8A-B0885DC6A8E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EC7-42EB-8D8A-B0885DC6A8E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EC7-42EB-8D8A-B0885DC6A8E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EC7-42EB-8D8A-B0885DC6A8E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EC7-42EB-8D8A-B0885DC6A8E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EC7-42EB-8D8A-B0885DC6A8E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EC7-42EB-8D8A-B0885DC6A8E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EC7-42EB-8D8A-B0885DC6A8E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EC7-42EB-8D8A-B0885DC6A8E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EC7-42EB-8D8A-B0885DC6A8E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EC7-42EB-8D8A-B0885DC6A8E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EC7-42EB-8D8A-B0885DC6A8E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EC7-42EB-8D8A-B0885DC6A8E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EC7-42EB-8D8A-B0885DC6A8ED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-4.3734619957419785E-2</c:v>
                </c:pt>
                <c:pt idx="1">
                  <c:v>-3.3162833953331083E-2</c:v>
                </c:pt>
                <c:pt idx="2">
                  <c:v>-8.0456854531868016E-2</c:v>
                </c:pt>
                <c:pt idx="3">
                  <c:v>2.2208146039546239E-3</c:v>
                </c:pt>
                <c:pt idx="4">
                  <c:v>-0.12977819386432377</c:v>
                </c:pt>
                <c:pt idx="5">
                  <c:v>-3.8559362178155809E-2</c:v>
                </c:pt>
                <c:pt idx="6">
                  <c:v>4.1400536572743674E-2</c:v>
                </c:pt>
                <c:pt idx="7">
                  <c:v>7.3144259355386598E-3</c:v>
                </c:pt>
                <c:pt idx="8">
                  <c:v>0.11294365472700996</c:v>
                </c:pt>
                <c:pt idx="9">
                  <c:v>-1.7238960049712482E-3</c:v>
                </c:pt>
                <c:pt idx="10">
                  <c:v>-1.0571931635348086E-2</c:v>
                </c:pt>
                <c:pt idx="11">
                  <c:v>7.7643929551587387E-3</c:v>
                </c:pt>
                <c:pt idx="12">
                  <c:v>-1.5241266114519814E-2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EC7-42EB-8D8A-B0885DC6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0-46C5-AF5D-AD278CD9430F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113052</c:v>
                </c:pt>
                <c:pt idx="1">
                  <c:v>109569</c:v>
                </c:pt>
                <c:pt idx="2">
                  <c:v>96770</c:v>
                </c:pt>
                <c:pt idx="3">
                  <c:v>98829</c:v>
                </c:pt>
                <c:pt idx="4">
                  <c:v>95544</c:v>
                </c:pt>
                <c:pt idx="5">
                  <c:v>98589</c:v>
                </c:pt>
                <c:pt idx="6">
                  <c:v>121506</c:v>
                </c:pt>
                <c:pt idx="7">
                  <c:v>120661</c:v>
                </c:pt>
                <c:pt idx="8">
                  <c:v>98874</c:v>
                </c:pt>
                <c:pt idx="9">
                  <c:v>116543</c:v>
                </c:pt>
                <c:pt idx="10">
                  <c:v>110808</c:v>
                </c:pt>
                <c:pt idx="11">
                  <c:v>103266</c:v>
                </c:pt>
                <c:pt idx="12">
                  <c:v>1284011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6C5-AF5D-AD278CD9430F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A0-46C5-AF5D-AD278CD9430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116120</c:v>
                </c:pt>
                <c:pt idx="1">
                  <c:v>113810</c:v>
                </c:pt>
                <c:pt idx="2">
                  <c:v>116605</c:v>
                </c:pt>
                <c:pt idx="3">
                  <c:v>107032</c:v>
                </c:pt>
                <c:pt idx="4">
                  <c:v>108036</c:v>
                </c:pt>
                <c:pt idx="5">
                  <c:v>106021</c:v>
                </c:pt>
                <c:pt idx="6">
                  <c:v>115402</c:v>
                </c:pt>
                <c:pt idx="7">
                  <c:v>117130</c:v>
                </c:pt>
                <c:pt idx="8">
                  <c:v>96825</c:v>
                </c:pt>
                <c:pt idx="9">
                  <c:v>123226</c:v>
                </c:pt>
                <c:pt idx="10">
                  <c:v>105403</c:v>
                </c:pt>
                <c:pt idx="11">
                  <c:v>105060</c:v>
                </c:pt>
                <c:pt idx="12">
                  <c:v>1330670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A0-46C5-AF5D-AD278CD9430F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A0-46C5-AF5D-AD278CD9430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A0-46C5-AF5D-AD278CD9430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109525</c:v>
                </c:pt>
                <c:pt idx="1">
                  <c:v>111410</c:v>
                </c:pt>
                <c:pt idx="2">
                  <c:v>110011</c:v>
                </c:pt>
                <c:pt idx="3">
                  <c:v>107149</c:v>
                </c:pt>
                <c:pt idx="4">
                  <c:v>94476</c:v>
                </c:pt>
                <c:pt idx="5">
                  <c:v>106243</c:v>
                </c:pt>
                <c:pt idx="6">
                  <c:v>123116</c:v>
                </c:pt>
                <c:pt idx="7">
                  <c:v>119132</c:v>
                </c:pt>
                <c:pt idx="8">
                  <c:v>109093</c:v>
                </c:pt>
                <c:pt idx="9">
                  <c:v>119510</c:v>
                </c:pt>
                <c:pt idx="10">
                  <c:v>104384</c:v>
                </c:pt>
                <c:pt idx="11">
                  <c:v>108080</c:v>
                </c:pt>
                <c:pt idx="12">
                  <c:v>1322129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A0-46C5-AF5D-AD278CD94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A0-46C5-AF5D-AD278CD9430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88467</c:v>
                      </c:pt>
                      <c:pt idx="1">
                        <c:v>107490</c:v>
                      </c:pt>
                      <c:pt idx="2">
                        <c:v>46120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39936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A0-46C5-AF5D-AD278CD9430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A0-46C5-AF5D-AD278CD9430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A0-46C5-AF5D-AD278CD9430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A0-46C5-AF5D-AD278CD9430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A0-46C5-AF5D-AD278CD9430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A0-46C5-AF5D-AD278CD9430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A0-46C5-AF5D-AD278CD9430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A0-46C5-AF5D-AD278CD9430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A0-46C5-AF5D-AD278CD9430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A0-46C5-AF5D-AD278CD9430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A0-46C5-AF5D-AD278CD9430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A0-46C5-AF5D-AD278CD9430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A0-46C5-AF5D-AD278CD9430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A0-46C5-AF5D-AD278CD9430F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-5.6794695142955542E-2</c:v>
                </c:pt>
                <c:pt idx="1">
                  <c:v>-2.1087777875406388E-2</c:v>
                </c:pt>
                <c:pt idx="2">
                  <c:v>-5.6549890656489854E-2</c:v>
                </c:pt>
                <c:pt idx="3">
                  <c:v>1.0931310262352056E-3</c:v>
                </c:pt>
                <c:pt idx="4">
                  <c:v>-0.12551371764967234</c:v>
                </c:pt>
                <c:pt idx="5">
                  <c:v>2.0939247884852463E-3</c:v>
                </c:pt>
                <c:pt idx="6">
                  <c:v>6.6844595414290886E-2</c:v>
                </c:pt>
                <c:pt idx="7">
                  <c:v>1.7092119866814581E-2</c:v>
                </c:pt>
                <c:pt idx="8">
                  <c:v>0.12670281435579644</c:v>
                </c:pt>
                <c:pt idx="9">
                  <c:v>-3.0155973577004835E-2</c:v>
                </c:pt>
                <c:pt idx="10">
                  <c:v>-9.6676565183154706E-3</c:v>
                </c:pt>
                <c:pt idx="11">
                  <c:v>2.8745478774033995E-2</c:v>
                </c:pt>
                <c:pt idx="12">
                  <c:v>-6.4185710957638253E-3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A0-46C5-AF5D-AD278CD94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E0-44A3-A414-C324F49BB92E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21506</c:v>
                </c:pt>
                <c:pt idx="1">
                  <c:v>18510</c:v>
                </c:pt>
                <c:pt idx="2">
                  <c:v>20334</c:v>
                </c:pt>
                <c:pt idx="3">
                  <c:v>21526</c:v>
                </c:pt>
                <c:pt idx="4">
                  <c:v>26561</c:v>
                </c:pt>
                <c:pt idx="5">
                  <c:v>24773</c:v>
                </c:pt>
                <c:pt idx="6">
                  <c:v>28903</c:v>
                </c:pt>
                <c:pt idx="7">
                  <c:v>29813</c:v>
                </c:pt>
                <c:pt idx="8">
                  <c:v>28026</c:v>
                </c:pt>
                <c:pt idx="9">
                  <c:v>26698</c:v>
                </c:pt>
                <c:pt idx="10">
                  <c:v>24723</c:v>
                </c:pt>
                <c:pt idx="11">
                  <c:v>24969</c:v>
                </c:pt>
                <c:pt idx="12">
                  <c:v>296342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0-44A3-A414-C324F49BB92E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E0-44A3-A414-C324F49BB92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28548</c:v>
                </c:pt>
                <c:pt idx="1">
                  <c:v>28126</c:v>
                </c:pt>
                <c:pt idx="2">
                  <c:v>29262</c:v>
                </c:pt>
                <c:pt idx="3">
                  <c:v>24001</c:v>
                </c:pt>
                <c:pt idx="4">
                  <c:v>30824</c:v>
                </c:pt>
                <c:pt idx="5">
                  <c:v>31196</c:v>
                </c:pt>
                <c:pt idx="6">
                  <c:v>31456</c:v>
                </c:pt>
                <c:pt idx="7">
                  <c:v>31207</c:v>
                </c:pt>
                <c:pt idx="8">
                  <c:v>25652</c:v>
                </c:pt>
                <c:pt idx="9">
                  <c:v>26435</c:v>
                </c:pt>
                <c:pt idx="10">
                  <c:v>26361</c:v>
                </c:pt>
                <c:pt idx="11">
                  <c:v>25021</c:v>
                </c:pt>
                <c:pt idx="12">
                  <c:v>338089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E0-44A3-A414-C324F49BB92E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E0-44A3-A414-C324F49BB92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E0-44A3-A414-C324F49BB92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28816</c:v>
                </c:pt>
                <c:pt idx="1">
                  <c:v>25819</c:v>
                </c:pt>
                <c:pt idx="2">
                  <c:v>24120</c:v>
                </c:pt>
                <c:pt idx="3">
                  <c:v>24175</c:v>
                </c:pt>
                <c:pt idx="4">
                  <c:v>26363</c:v>
                </c:pt>
                <c:pt idx="5">
                  <c:v>25683</c:v>
                </c:pt>
                <c:pt idx="6">
                  <c:v>29822</c:v>
                </c:pt>
                <c:pt idx="7">
                  <c:v>30290</c:v>
                </c:pt>
                <c:pt idx="8">
                  <c:v>27217</c:v>
                </c:pt>
                <c:pt idx="9">
                  <c:v>29893</c:v>
                </c:pt>
                <c:pt idx="10">
                  <c:v>25987</c:v>
                </c:pt>
                <c:pt idx="11">
                  <c:v>23011</c:v>
                </c:pt>
                <c:pt idx="12">
                  <c:v>321196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E0-44A3-A414-C324F49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E0-44A3-A414-C324F49BB92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26139</c:v>
                      </c:pt>
                      <c:pt idx="1">
                        <c:v>26153</c:v>
                      </c:pt>
                      <c:pt idx="2">
                        <c:v>12768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12130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E0-44A3-A414-C324F49BB92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E0-44A3-A414-C324F49BB92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E0-44A3-A414-C324F49BB92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E0-44A3-A414-C324F49BB92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E0-44A3-A414-C324F49BB92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E0-44A3-A414-C324F49BB92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E0-44A3-A414-C324F49BB92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E0-44A3-A414-C324F49BB92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E0-44A3-A414-C324F49BB92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E0-44A3-A414-C324F49BB92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E0-44A3-A414-C324F49BB92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E0-44A3-A414-C324F49BB92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E0-44A3-A414-C324F49BB92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E0-44A3-A414-C324F49BB92E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9.3876979122879955E-3</c:v>
                </c:pt>
                <c:pt idx="1">
                  <c:v>-8.2023750266657203E-2</c:v>
                </c:pt>
                <c:pt idx="2">
                  <c:v>-0.17572278039778555</c:v>
                </c:pt>
                <c:pt idx="3">
                  <c:v>7.2496979292528962E-3</c:v>
                </c:pt>
                <c:pt idx="4">
                  <c:v>-0.14472488969634056</c:v>
                </c:pt>
                <c:pt idx="5">
                  <c:v>-0.17672137453519687</c:v>
                </c:pt>
                <c:pt idx="6">
                  <c:v>-5.1945574771108838E-2</c:v>
                </c:pt>
                <c:pt idx="7">
                  <c:v>-2.9384432979780217E-2</c:v>
                </c:pt>
                <c:pt idx="8">
                  <c:v>6.1008888195852151E-2</c:v>
                </c:pt>
                <c:pt idx="9">
                  <c:v>0.13081142424815595</c:v>
                </c:pt>
                <c:pt idx="10">
                  <c:v>-1.4187625659117686E-2</c:v>
                </c:pt>
                <c:pt idx="11">
                  <c:v>-8.033252068262664E-2</c:v>
                </c:pt>
                <c:pt idx="12">
                  <c:v>-4.9966133177950178E-2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E0-44A3-A414-C324F49B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65-4F91-BE6A-A61FD36EB2E9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29362</c:v>
                </c:pt>
                <c:pt idx="1">
                  <c:v>28295</c:v>
                </c:pt>
                <c:pt idx="2">
                  <c:v>29030</c:v>
                </c:pt>
                <c:pt idx="3">
                  <c:v>24480</c:v>
                </c:pt>
                <c:pt idx="4">
                  <c:v>18346</c:v>
                </c:pt>
                <c:pt idx="5">
                  <c:v>18927</c:v>
                </c:pt>
                <c:pt idx="6">
                  <c:v>26512</c:v>
                </c:pt>
                <c:pt idx="7">
                  <c:v>31400</c:v>
                </c:pt>
                <c:pt idx="8">
                  <c:v>23909</c:v>
                </c:pt>
                <c:pt idx="9">
                  <c:v>27467</c:v>
                </c:pt>
                <c:pt idx="10">
                  <c:v>28858</c:v>
                </c:pt>
                <c:pt idx="11">
                  <c:v>30289</c:v>
                </c:pt>
                <c:pt idx="12">
                  <c:v>316875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65-4F91-BE6A-A61FD36EB2E9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5-4F91-BE6A-A61FD36EB2E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31119</c:v>
                </c:pt>
                <c:pt idx="1">
                  <c:v>24823</c:v>
                </c:pt>
                <c:pt idx="2">
                  <c:v>31003</c:v>
                </c:pt>
                <c:pt idx="3">
                  <c:v>23629</c:v>
                </c:pt>
                <c:pt idx="4">
                  <c:v>21064</c:v>
                </c:pt>
                <c:pt idx="5">
                  <c:v>19896</c:v>
                </c:pt>
                <c:pt idx="6">
                  <c:v>26909</c:v>
                </c:pt>
                <c:pt idx="7">
                  <c:v>31177</c:v>
                </c:pt>
                <c:pt idx="8">
                  <c:v>23395</c:v>
                </c:pt>
                <c:pt idx="9">
                  <c:v>28050</c:v>
                </c:pt>
                <c:pt idx="10">
                  <c:v>30877</c:v>
                </c:pt>
                <c:pt idx="11">
                  <c:v>30458</c:v>
                </c:pt>
                <c:pt idx="12">
                  <c:v>322400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65-4F91-BE6A-A61FD36EB2E9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65-4F91-BE6A-A61FD36EB2E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65-4F91-BE6A-A61FD36EB2E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31603</c:v>
                </c:pt>
                <c:pt idx="1">
                  <c:v>30937</c:v>
                </c:pt>
                <c:pt idx="2">
                  <c:v>32272</c:v>
                </c:pt>
                <c:pt idx="3">
                  <c:v>28820</c:v>
                </c:pt>
                <c:pt idx="4">
                  <c:v>22376</c:v>
                </c:pt>
                <c:pt idx="5">
                  <c:v>24198</c:v>
                </c:pt>
                <c:pt idx="6">
                  <c:v>34449</c:v>
                </c:pt>
                <c:pt idx="7">
                  <c:v>39710</c:v>
                </c:pt>
                <c:pt idx="8">
                  <c:v>27921</c:v>
                </c:pt>
                <c:pt idx="9">
                  <c:v>32689</c:v>
                </c:pt>
                <c:pt idx="10">
                  <c:v>32488</c:v>
                </c:pt>
                <c:pt idx="11">
                  <c:v>32407</c:v>
                </c:pt>
                <c:pt idx="12">
                  <c:v>369870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265-4F91-BE6A-A61FD36EB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265-4F91-BE6A-A61FD36EB2E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43194</c:v>
                      </c:pt>
                      <c:pt idx="1">
                        <c:v>39241</c:v>
                      </c:pt>
                      <c:pt idx="2">
                        <c:v>23119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8447</c:v>
                      </c:pt>
                      <c:pt idx="8">
                        <c:v>4719</c:v>
                      </c:pt>
                      <c:pt idx="9">
                        <c:v>3478</c:v>
                      </c:pt>
                      <c:pt idx="10">
                        <c:v>3773</c:v>
                      </c:pt>
                      <c:pt idx="11">
                        <c:v>4711</c:v>
                      </c:pt>
                      <c:pt idx="12">
                        <c:v>137122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265-4F91-BE6A-A61FD36EB2E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265-4F91-BE6A-A61FD36EB2E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265-4F91-BE6A-A61FD36EB2E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265-4F91-BE6A-A61FD36EB2E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265-4F91-BE6A-A61FD36EB2E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265-4F91-BE6A-A61FD36EB2E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265-4F91-BE6A-A61FD36EB2E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265-4F91-BE6A-A61FD36EB2E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265-4F91-BE6A-A61FD36EB2E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265-4F91-BE6A-A61FD36EB2E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265-4F91-BE6A-A61FD36EB2E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265-4F91-BE6A-A61FD36EB2E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265-4F91-BE6A-A61FD36EB2E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265-4F91-BE6A-A61FD36EB2E9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1.5553199010250873E-2</c:v>
                </c:pt>
                <c:pt idx="1">
                  <c:v>0.24630383112436038</c:v>
                </c:pt>
                <c:pt idx="2">
                  <c:v>4.0931522755862426E-2</c:v>
                </c:pt>
                <c:pt idx="3">
                  <c:v>0.21968767192856231</c:v>
                </c:pt>
                <c:pt idx="4">
                  <c:v>6.2286365362704155E-2</c:v>
                </c:pt>
                <c:pt idx="5">
                  <c:v>0.21622436670687573</c:v>
                </c:pt>
                <c:pt idx="6">
                  <c:v>0.28020364933665309</c:v>
                </c:pt>
                <c:pt idx="7">
                  <c:v>0.27369535234307341</c:v>
                </c:pt>
                <c:pt idx="8">
                  <c:v>0.19346014105578124</c:v>
                </c:pt>
                <c:pt idx="9">
                  <c:v>0.16538324420677353</c:v>
                </c:pt>
                <c:pt idx="10">
                  <c:v>5.2174757910418812E-2</c:v>
                </c:pt>
                <c:pt idx="11">
                  <c:v>6.39897563858427E-2</c:v>
                </c:pt>
                <c:pt idx="12">
                  <c:v>0.14723945409429273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265-4F91-BE6A-A61FD36EB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FA-4F50-A7CB-30B9F66C07D2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20841</c:v>
                </c:pt>
                <c:pt idx="1">
                  <c:v>21940</c:v>
                </c:pt>
                <c:pt idx="2">
                  <c:v>19906</c:v>
                </c:pt>
                <c:pt idx="3">
                  <c:v>19500</c:v>
                </c:pt>
                <c:pt idx="4">
                  <c:v>19075</c:v>
                </c:pt>
                <c:pt idx="5">
                  <c:v>17566</c:v>
                </c:pt>
                <c:pt idx="6">
                  <c:v>20497</c:v>
                </c:pt>
                <c:pt idx="7">
                  <c:v>21237</c:v>
                </c:pt>
                <c:pt idx="8">
                  <c:v>18724</c:v>
                </c:pt>
                <c:pt idx="9">
                  <c:v>22630</c:v>
                </c:pt>
                <c:pt idx="10">
                  <c:v>22923</c:v>
                </c:pt>
                <c:pt idx="11">
                  <c:v>22259</c:v>
                </c:pt>
                <c:pt idx="12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A-4F50-A7CB-30B9F66C07D2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FA-4F50-A7CB-30B9F66C07D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22137</c:v>
                </c:pt>
                <c:pt idx="1">
                  <c:v>22578</c:v>
                </c:pt>
                <c:pt idx="2">
                  <c:v>25016</c:v>
                </c:pt>
                <c:pt idx="3">
                  <c:v>20822</c:v>
                </c:pt>
                <c:pt idx="4">
                  <c:v>21243</c:v>
                </c:pt>
                <c:pt idx="5">
                  <c:v>20107</c:v>
                </c:pt>
                <c:pt idx="6">
                  <c:v>20781</c:v>
                </c:pt>
                <c:pt idx="7">
                  <c:v>20311</c:v>
                </c:pt>
                <c:pt idx="8">
                  <c:v>18344</c:v>
                </c:pt>
                <c:pt idx="9">
                  <c:v>23852</c:v>
                </c:pt>
                <c:pt idx="10">
                  <c:v>22059</c:v>
                </c:pt>
                <c:pt idx="11">
                  <c:v>21891</c:v>
                </c:pt>
                <c:pt idx="12">
                  <c:v>259141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FA-4F50-A7CB-30B9F66C07D2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FA-4F50-A7CB-30B9F66C07D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FA-4F50-A7CB-30B9F66C07D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21677</c:v>
                </c:pt>
                <c:pt idx="1">
                  <c:v>22615</c:v>
                </c:pt>
                <c:pt idx="2">
                  <c:v>23125</c:v>
                </c:pt>
                <c:pt idx="3">
                  <c:v>21253</c:v>
                </c:pt>
                <c:pt idx="4">
                  <c:v>17689</c:v>
                </c:pt>
                <c:pt idx="5">
                  <c:v>20237</c:v>
                </c:pt>
                <c:pt idx="6">
                  <c:v>21752</c:v>
                </c:pt>
                <c:pt idx="7">
                  <c:v>20050</c:v>
                </c:pt>
                <c:pt idx="8">
                  <c:v>18796</c:v>
                </c:pt>
                <c:pt idx="9">
                  <c:v>23557</c:v>
                </c:pt>
                <c:pt idx="10">
                  <c:v>21920</c:v>
                </c:pt>
                <c:pt idx="11">
                  <c:v>22003</c:v>
                </c:pt>
                <c:pt idx="12">
                  <c:v>254674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FA-4F50-A7CB-30B9F66C0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FA-4F50-A7CB-30B9F66C07D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20204</c:v>
                      </c:pt>
                      <c:pt idx="1">
                        <c:v>21087</c:v>
                      </c:pt>
                      <c:pt idx="2">
                        <c:v>8379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5250</c:v>
                      </c:pt>
                      <c:pt idx="8">
                        <c:v>1747</c:v>
                      </c:pt>
                      <c:pt idx="9">
                        <c:v>2909</c:v>
                      </c:pt>
                      <c:pt idx="10">
                        <c:v>3366</c:v>
                      </c:pt>
                      <c:pt idx="11">
                        <c:v>4406</c:v>
                      </c:pt>
                      <c:pt idx="12">
                        <c:v>69842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FA-4F50-A7CB-30B9F66C07D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FA-4F50-A7CB-30B9F66C07D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FA-4F50-A7CB-30B9F66C07D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FA-4F50-A7CB-30B9F66C07D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FA-4F50-A7CB-30B9F66C07D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FA-4F50-A7CB-30B9F66C07D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FA-4F50-A7CB-30B9F66C07D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FA-4F50-A7CB-30B9F66C07D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FA-4F50-A7CB-30B9F66C07D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FA-4F50-A7CB-30B9F66C07D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FA-4F50-A7CB-30B9F66C07D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FA-4F50-A7CB-30B9F66C07D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FA-4F50-A7CB-30B9F66C07D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FA-4F50-A7CB-30B9F66C07D2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-2.0779690111577875E-2</c:v>
                </c:pt>
                <c:pt idx="1">
                  <c:v>1.6387633979979555E-3</c:v>
                </c:pt>
                <c:pt idx="2">
                  <c:v>-7.559162136232811E-2</c:v>
                </c:pt>
                <c:pt idx="3">
                  <c:v>2.0699260397656349E-2</c:v>
                </c:pt>
                <c:pt idx="4">
                  <c:v>-0.16730217012662996</c:v>
                </c:pt>
                <c:pt idx="5">
                  <c:v>6.4654100561993832E-3</c:v>
                </c:pt>
                <c:pt idx="6">
                  <c:v>4.6725374139839237E-2</c:v>
                </c:pt>
                <c:pt idx="7">
                  <c:v>-1.2850179705578224E-2</c:v>
                </c:pt>
                <c:pt idx="8">
                  <c:v>2.4640209332751795E-2</c:v>
                </c:pt>
                <c:pt idx="9">
                  <c:v>-1.2367935602884406E-2</c:v>
                </c:pt>
                <c:pt idx="10">
                  <c:v>-6.301282923069973E-3</c:v>
                </c:pt>
                <c:pt idx="11">
                  <c:v>5.1162578228496347E-3</c:v>
                </c:pt>
                <c:pt idx="12">
                  <c:v>-1.7237720005711221E-2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FA-4F50-A7CB-30B9F66C0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24-4CCD-8A74-A21F1A5C206E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7.2885726989773234</c:v>
                </c:pt>
                <c:pt idx="1">
                  <c:v>6.7735424066533829</c:v>
                </c:pt>
                <c:pt idx="2">
                  <c:v>6.7377011388261332</c:v>
                </c:pt>
                <c:pt idx="3">
                  <c:v>6.1673905637881115</c:v>
                </c:pt>
                <c:pt idx="4">
                  <c:v>6.5183552234649831</c:v>
                </c:pt>
                <c:pt idx="5">
                  <c:v>6.7547590790410634</c:v>
                </c:pt>
                <c:pt idx="6">
                  <c:v>6.6886318097614454</c:v>
                </c:pt>
                <c:pt idx="7">
                  <c:v>7.1337124926456168</c:v>
                </c:pt>
                <c:pt idx="8">
                  <c:v>6.8220845019451737</c:v>
                </c:pt>
                <c:pt idx="9">
                  <c:v>6.8264086055904345</c:v>
                </c:pt>
                <c:pt idx="10">
                  <c:v>6.7909695542611646</c:v>
                </c:pt>
                <c:pt idx="11">
                  <c:v>6.5663159638803741</c:v>
                </c:pt>
                <c:pt idx="12">
                  <c:v>6.757255964867916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4-4CCD-8A74-A21F1A5C206E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524-4CCD-8A74-A21F1A5C206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7.5802932298404482</c:v>
                </c:pt>
                <c:pt idx="1">
                  <c:v>6.9712386605911121</c:v>
                </c:pt>
                <c:pt idx="2">
                  <c:v>6.4654920309986839</c:v>
                </c:pt>
                <c:pt idx="3">
                  <c:v>6.965188020716055</c:v>
                </c:pt>
                <c:pt idx="4">
                  <c:v>6.820077615250117</c:v>
                </c:pt>
                <c:pt idx="5">
                  <c:v>6.8785517271573049</c:v>
                </c:pt>
                <c:pt idx="6">
                  <c:v>6.9805567830313739</c:v>
                </c:pt>
                <c:pt idx="7">
                  <c:v>7.0900904459101861</c:v>
                </c:pt>
                <c:pt idx="8">
                  <c:v>6.8866018317439339</c:v>
                </c:pt>
                <c:pt idx="9">
                  <c:v>6.499798836911598</c:v>
                </c:pt>
                <c:pt idx="10">
                  <c:v>6.9614775499721784</c:v>
                </c:pt>
                <c:pt idx="11">
                  <c:v>6.8930442249892661</c:v>
                </c:pt>
                <c:pt idx="12">
                  <c:v>6.9053546037801281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4-4CCD-8A74-A21F1A5C206E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24-4CCD-8A74-A21F1A5C206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24-4CCD-8A74-A21F1A5C206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7.5436789772727275</c:v>
                </c:pt>
                <c:pt idx="1">
                  <c:v>7.2220742967575688</c:v>
                </c:pt>
                <c:pt idx="2">
                  <c:v>6.9178930739170204</c:v>
                </c:pt>
                <c:pt idx="3">
                  <c:v>6.8137684550908393</c:v>
                </c:pt>
                <c:pt idx="4">
                  <c:v>7.3308251433251437</c:v>
                </c:pt>
                <c:pt idx="5">
                  <c:v>6.7413964333520449</c:v>
                </c:pt>
                <c:pt idx="6">
                  <c:v>6.7038852318259874</c:v>
                </c:pt>
                <c:pt idx="7">
                  <c:v>7.4288856592953376</c:v>
                </c:pt>
                <c:pt idx="8">
                  <c:v>6.7704580121202129</c:v>
                </c:pt>
                <c:pt idx="9">
                  <c:v>6.8760667623291294</c:v>
                </c:pt>
                <c:pt idx="10">
                  <c:v>6.9672299465240641</c:v>
                </c:pt>
                <c:pt idx="11">
                  <c:v>6.7914762814654814</c:v>
                </c:pt>
                <c:pt idx="12">
                  <c:v>6.9984252461204735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24-4CCD-8A74-A21F1A5C2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524-4CCD-8A74-A21F1A5C206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7.5032095478103749</c:v>
                      </c:pt>
                      <c:pt idx="1">
                        <c:v>7.7170021872070702</c:v>
                      </c:pt>
                      <c:pt idx="2">
                        <c:v>9.2506486181613088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4.5515607371192175</c:v>
                      </c:pt>
                      <c:pt idx="8">
                        <c:v>4.0015720524017464</c:v>
                      </c:pt>
                      <c:pt idx="9">
                        <c:v>3.6523630907726932</c:v>
                      </c:pt>
                      <c:pt idx="10">
                        <c:v>6.220779220779221</c:v>
                      </c:pt>
                      <c:pt idx="11">
                        <c:v>5.3013895543842837</c:v>
                      </c:pt>
                      <c:pt idx="12">
                        <c:v>6.3173322576307651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524-4CCD-8A74-A21F1A5C206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524-4CCD-8A74-A21F1A5C206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524-4CCD-8A74-A21F1A5C206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524-4CCD-8A74-A21F1A5C206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524-4CCD-8A74-A21F1A5C206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524-4CCD-8A74-A21F1A5C206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524-4CCD-8A74-A21F1A5C206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524-4CCD-8A74-A21F1A5C206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524-4CCD-8A74-A21F1A5C206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524-4CCD-8A74-A21F1A5C206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524-4CCD-8A74-A21F1A5C206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524-4CCD-8A74-A21F1A5C206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524-4CCD-8A74-A21F1A5C206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524-4CCD-8A74-A21F1A5C206E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-3.6614252567720662E-2</c:v>
                </c:pt>
                <c:pt idx="1">
                  <c:v>0.25083563616645677</c:v>
                </c:pt>
                <c:pt idx="2">
                  <c:v>0.45240104291833649</c:v>
                </c:pt>
                <c:pt idx="3">
                  <c:v>-0.15141956562521575</c:v>
                </c:pt>
                <c:pt idx="4">
                  <c:v>0.51074752807502666</c:v>
                </c:pt>
                <c:pt idx="5">
                  <c:v>-0.13715529380526004</c:v>
                </c:pt>
                <c:pt idx="6">
                  <c:v>-0.27667155120538656</c:v>
                </c:pt>
                <c:pt idx="7">
                  <c:v>0.33879521338515151</c:v>
                </c:pt>
                <c:pt idx="8">
                  <c:v>-0.116143819623721</c:v>
                </c:pt>
                <c:pt idx="9">
                  <c:v>0.3762679254175314</c:v>
                </c:pt>
                <c:pt idx="10">
                  <c:v>5.7523965518857523E-3</c:v>
                </c:pt>
                <c:pt idx="11">
                  <c:v>-0.10156794352378462</c:v>
                </c:pt>
                <c:pt idx="12">
                  <c:v>9.3070642340345344E-2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524-4CCD-8A74-A21F1A5C2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24-4ED6-AB07-BBC6E105C0CD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4.65979381443299</c:v>
                </c:pt>
                <c:pt idx="1">
                  <c:v>4.0410122164048863</c:v>
                </c:pt>
                <c:pt idx="2">
                  <c:v>3.6146943353897925</c:v>
                </c:pt>
                <c:pt idx="3">
                  <c:v>2.8504016064257027</c:v>
                </c:pt>
                <c:pt idx="4">
                  <c:v>3.2831715210355985</c:v>
                </c:pt>
                <c:pt idx="5">
                  <c:v>3.3483852529294085</c:v>
                </c:pt>
                <c:pt idx="6">
                  <c:v>4.0293920053745378</c:v>
                </c:pt>
                <c:pt idx="7">
                  <c:v>4.0018788163457026</c:v>
                </c:pt>
                <c:pt idx="8">
                  <c:v>3.6274393849793021</c:v>
                </c:pt>
                <c:pt idx="9">
                  <c:v>3.2132940681531341</c:v>
                </c:pt>
                <c:pt idx="10">
                  <c:v>3.4485981308411215</c:v>
                </c:pt>
                <c:pt idx="11">
                  <c:v>3.404673393520977</c:v>
                </c:pt>
                <c:pt idx="12">
                  <c:v>3.6150990466573609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4-4ED6-AB07-BBC6E105C0CD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24-4ED6-AB07-BBC6E105C0C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4.4596391263057926</c:v>
                </c:pt>
                <c:pt idx="1">
                  <c:v>2.5011169024571855</c:v>
                </c:pt>
                <c:pt idx="2">
                  <c:v>3.1333333333333333</c:v>
                </c:pt>
                <c:pt idx="3">
                  <c:v>3.7895878524945772</c:v>
                </c:pt>
                <c:pt idx="4">
                  <c:v>3.0149592021758838</c:v>
                </c:pt>
                <c:pt idx="5">
                  <c:v>3.406364301389905</c:v>
                </c:pt>
                <c:pt idx="6">
                  <c:v>3.6836089494163424</c:v>
                </c:pt>
                <c:pt idx="7">
                  <c:v>3.593650159744409</c:v>
                </c:pt>
                <c:pt idx="8">
                  <c:v>3.963002114164905</c:v>
                </c:pt>
                <c:pt idx="9">
                  <c:v>3.3147033533963888</c:v>
                </c:pt>
                <c:pt idx="10">
                  <c:v>4.3719325153374236</c:v>
                </c:pt>
                <c:pt idx="11">
                  <c:v>3.9628305932809149</c:v>
                </c:pt>
                <c:pt idx="12">
                  <c:v>3.5534595501386561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24-4ED6-AB07-BBC6E105C0CD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24-4ED6-AB07-BBC6E105C0C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24-4ED6-AB07-BBC6E105C0C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4.9236192714453582</c:v>
                </c:pt>
                <c:pt idx="1">
                  <c:v>3.7223880597014927</c:v>
                </c:pt>
                <c:pt idx="2">
                  <c:v>3.7395048439181915</c:v>
                </c:pt>
                <c:pt idx="3">
                  <c:v>3.6893333333333334</c:v>
                </c:pt>
                <c:pt idx="4">
                  <c:v>3.8170005414185164</c:v>
                </c:pt>
                <c:pt idx="5">
                  <c:v>3.2416153319644079</c:v>
                </c:pt>
                <c:pt idx="6">
                  <c:v>3.3543548387096775</c:v>
                </c:pt>
                <c:pt idx="7">
                  <c:v>4.2007764836383803</c:v>
                </c:pt>
                <c:pt idx="8">
                  <c:v>3.7727522431789051</c:v>
                </c:pt>
                <c:pt idx="9">
                  <c:v>3.4663247863247864</c:v>
                </c:pt>
                <c:pt idx="10">
                  <c:v>4.1312714776632307</c:v>
                </c:pt>
                <c:pt idx="11">
                  <c:v>3.5750845002414291</c:v>
                </c:pt>
                <c:pt idx="12">
                  <c:v>3.7180054561988483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24-4ED6-AB07-BBC6E105C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424-4ED6-AB07-BBC6E105C0C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3.3978234582829505</c:v>
                      </c:pt>
                      <c:pt idx="1">
                        <c:v>3.4050151975683889</c:v>
                      </c:pt>
                      <c:pt idx="2">
                        <c:v>3.8292181069958846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3.0742075823492852</c:v>
                      </c:pt>
                      <c:pt idx="8">
                        <c:v>2.647812971342383</c:v>
                      </c:pt>
                      <c:pt idx="9">
                        <c:v>2.4842917997870075</c:v>
                      </c:pt>
                      <c:pt idx="10">
                        <c:v>3.945582586427657</c:v>
                      </c:pt>
                      <c:pt idx="11">
                        <c:v>2.4285714285714284</c:v>
                      </c:pt>
                      <c:pt idx="12">
                        <c:v>2.875516971571221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424-4ED6-AB07-BBC6E105C0C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424-4ED6-AB07-BBC6E105C0C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424-4ED6-AB07-BBC6E105C0C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424-4ED6-AB07-BBC6E105C0C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424-4ED6-AB07-BBC6E105C0C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424-4ED6-AB07-BBC6E105C0C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424-4ED6-AB07-BBC6E105C0C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424-4ED6-AB07-BBC6E105C0C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424-4ED6-AB07-BBC6E105C0C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424-4ED6-AB07-BBC6E105C0C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424-4ED6-AB07-BBC6E105C0C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424-4ED6-AB07-BBC6E105C0C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424-4ED6-AB07-BBC6E105C0C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424-4ED6-AB07-BBC6E105C0CD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0.46398014513956554</c:v>
                </c:pt>
                <c:pt idx="1">
                  <c:v>1.2212711572443071</c:v>
                </c:pt>
                <c:pt idx="2">
                  <c:v>0.60617151058485819</c:v>
                </c:pt>
                <c:pt idx="3">
                  <c:v>-0.10025451916124384</c:v>
                </c:pt>
                <c:pt idx="4">
                  <c:v>0.80204133924263266</c:v>
                </c:pt>
                <c:pt idx="5">
                  <c:v>-0.1647489694254971</c:v>
                </c:pt>
                <c:pt idx="6">
                  <c:v>-0.32925411070666488</c:v>
                </c:pt>
                <c:pt idx="7">
                  <c:v>0.60712632389397125</c:v>
                </c:pt>
                <c:pt idx="8">
                  <c:v>-0.19024987098599988</c:v>
                </c:pt>
                <c:pt idx="9">
                  <c:v>0.15162143292839758</c:v>
                </c:pt>
                <c:pt idx="10">
                  <c:v>-0.24066103767419289</c:v>
                </c:pt>
                <c:pt idx="11">
                  <c:v>-0.38774609303948582</c:v>
                </c:pt>
                <c:pt idx="12">
                  <c:v>0.16454590606019215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24-4ED6-AB07-BBC6E105C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4A-4639-8051-706EEB8B2B15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5.0429362880886428</c:v>
                </c:pt>
                <c:pt idx="1">
                  <c:v>4.5245579567779961</c:v>
                </c:pt>
                <c:pt idx="2">
                  <c:v>4.1807228915662646</c:v>
                </c:pt>
                <c:pt idx="3">
                  <c:v>4.0883054892601436</c:v>
                </c:pt>
                <c:pt idx="4">
                  <c:v>3.9587750294464077</c:v>
                </c:pt>
                <c:pt idx="5">
                  <c:v>4.3403590944574555</c:v>
                </c:pt>
                <c:pt idx="6">
                  <c:v>5.3826199740596632</c:v>
                </c:pt>
                <c:pt idx="7">
                  <c:v>5.612125162972621</c:v>
                </c:pt>
                <c:pt idx="8">
                  <c:v>5.5102239532619279</c:v>
                </c:pt>
                <c:pt idx="9">
                  <c:v>4.8662790697674421</c:v>
                </c:pt>
                <c:pt idx="10">
                  <c:v>4.4314049586776862</c:v>
                </c:pt>
                <c:pt idx="11">
                  <c:v>4.2139201637666321</c:v>
                </c:pt>
                <c:pt idx="12">
                  <c:v>4.7820478840887004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A-4639-8051-706EEB8B2B15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4A-4639-8051-706EEB8B2B1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5.6556016597510377</c:v>
                </c:pt>
                <c:pt idx="1">
                  <c:v>3.5454545454545454</c:v>
                </c:pt>
                <c:pt idx="2">
                  <c:v>4.1143911439114387</c:v>
                </c:pt>
                <c:pt idx="3">
                  <c:v>4.7992895204262878</c:v>
                </c:pt>
                <c:pt idx="4">
                  <c:v>4.9326145552560643</c:v>
                </c:pt>
                <c:pt idx="5">
                  <c:v>4.7995337995337994</c:v>
                </c:pt>
                <c:pt idx="6">
                  <c:v>6.0435855263157894</c:v>
                </c:pt>
                <c:pt idx="7">
                  <c:v>5.8556461001164148</c:v>
                </c:pt>
                <c:pt idx="8">
                  <c:v>5.8552746294681777</c:v>
                </c:pt>
                <c:pt idx="9">
                  <c:v>5.0836909871244638</c:v>
                </c:pt>
                <c:pt idx="10">
                  <c:v>4.5080042689434361</c:v>
                </c:pt>
                <c:pt idx="11">
                  <c:v>4.8214285714285712</c:v>
                </c:pt>
                <c:pt idx="12">
                  <c:v>5.1606203267792852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4A-4639-8051-706EEB8B2B15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4A-4639-8051-706EEB8B2B1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4A-4639-8051-706EEB8B2B1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5.9452736318407959</c:v>
                </c:pt>
                <c:pt idx="1">
                  <c:v>4.55</c:v>
                </c:pt>
                <c:pt idx="2">
                  <c:v>4.6043046357615891</c:v>
                </c:pt>
                <c:pt idx="3">
                  <c:v>4.6322350845948357</c:v>
                </c:pt>
                <c:pt idx="4">
                  <c:v>5.5975460122699383</c:v>
                </c:pt>
                <c:pt idx="5">
                  <c:v>4.7594529364440872</c:v>
                </c:pt>
                <c:pt idx="6">
                  <c:v>5.4310975609756094</c:v>
                </c:pt>
                <c:pt idx="7">
                  <c:v>5.8579207920792076</c:v>
                </c:pt>
                <c:pt idx="8">
                  <c:v>5.25</c:v>
                </c:pt>
                <c:pt idx="9">
                  <c:v>4.9358386801099909</c:v>
                </c:pt>
                <c:pt idx="10">
                  <c:v>5.1870350690754519</c:v>
                </c:pt>
                <c:pt idx="11">
                  <c:v>4.5507246376811592</c:v>
                </c:pt>
                <c:pt idx="12">
                  <c:v>5.1812612074118354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44A-4639-8051-706EEB8B2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44A-4639-8051-706EEB8B2B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4.8253012048192767</c:v>
                      </c:pt>
                      <c:pt idx="1">
                        <c:v>4.333333333333333</c:v>
                      </c:pt>
                      <c:pt idx="2">
                        <c:v>5.8444444444444441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3.7919020715630887</c:v>
                      </c:pt>
                      <c:pt idx="8">
                        <c:v>2.9774577332498433</c:v>
                      </c:pt>
                      <c:pt idx="9">
                        <c:v>4.8207171314741037</c:v>
                      </c:pt>
                      <c:pt idx="10">
                        <c:v>4.9330543933054392</c:v>
                      </c:pt>
                      <c:pt idx="11">
                        <c:v>4.270833333333333</c:v>
                      </c:pt>
                      <c:pt idx="12">
                        <c:v>3.8516443002507006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44A-4639-8051-706EEB8B2B1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44A-4639-8051-706EEB8B2B1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44A-4639-8051-706EEB8B2B1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44A-4639-8051-706EEB8B2B1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44A-4639-8051-706EEB8B2B1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44A-4639-8051-706EEB8B2B1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44A-4639-8051-706EEB8B2B1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44A-4639-8051-706EEB8B2B1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44A-4639-8051-706EEB8B2B1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44A-4639-8051-706EEB8B2B1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44A-4639-8051-706EEB8B2B1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44A-4639-8051-706EEB8B2B1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44A-4639-8051-706EEB8B2B1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44A-4639-8051-706EEB8B2B15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0.28967197208975826</c:v>
                </c:pt>
                <c:pt idx="1">
                  <c:v>1.0045454545454544</c:v>
                </c:pt>
                <c:pt idx="2">
                  <c:v>0.48991349185015043</c:v>
                </c:pt>
                <c:pt idx="3">
                  <c:v>-0.16705443583145207</c:v>
                </c:pt>
                <c:pt idx="4">
                  <c:v>0.66493145701387402</c:v>
                </c:pt>
                <c:pt idx="5">
                  <c:v>-4.008086308971226E-2</c:v>
                </c:pt>
                <c:pt idx="6">
                  <c:v>-0.61248796534018002</c:v>
                </c:pt>
                <c:pt idx="7">
                  <c:v>2.2746919627927298E-3</c:v>
                </c:pt>
                <c:pt idx="8">
                  <c:v>-0.60527462946817767</c:v>
                </c:pt>
                <c:pt idx="9">
                  <c:v>-0.14785230701447283</c:v>
                </c:pt>
                <c:pt idx="10">
                  <c:v>0.67903080013201578</c:v>
                </c:pt>
                <c:pt idx="11">
                  <c:v>-0.27070393374741197</c:v>
                </c:pt>
                <c:pt idx="12">
                  <c:v>2.0640880632550207E-2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44A-4639-8051-706EEB8B2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B2-41A9-8462-DFDA0AA74E40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4.361380798274002</c:v>
                </c:pt>
                <c:pt idx="1">
                  <c:v>3.6546310832025117</c:v>
                </c:pt>
                <c:pt idx="2">
                  <c:v>3.2065637065637067</c:v>
                </c:pt>
                <c:pt idx="3">
                  <c:v>2.5206611570247932</c:v>
                </c:pt>
                <c:pt idx="4">
                  <c:v>2.9297597042513863</c:v>
                </c:pt>
                <c:pt idx="5">
                  <c:v>2.775473399458972</c:v>
                </c:pt>
                <c:pt idx="6">
                  <c:v>3.5564369900271986</c:v>
                </c:pt>
                <c:pt idx="7">
                  <c:v>3.095080763582966</c:v>
                </c:pt>
                <c:pt idx="8">
                  <c:v>2.8063694267515924</c:v>
                </c:pt>
                <c:pt idx="9">
                  <c:v>2.5399644760213143</c:v>
                </c:pt>
                <c:pt idx="10">
                  <c:v>2.5729013254786453</c:v>
                </c:pt>
                <c:pt idx="11">
                  <c:v>2.5320088300220749</c:v>
                </c:pt>
                <c:pt idx="12">
                  <c:v>3.0241589119541876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B2-41A9-8462-DFDA0AA74E40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B2-41A9-8462-DFDA0AA74E4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3.4500875656742558</c:v>
                </c:pt>
                <c:pt idx="1">
                  <c:v>1.9333333333333333</c:v>
                </c:pt>
                <c:pt idx="2">
                  <c:v>2.6110019646365421</c:v>
                </c:pt>
                <c:pt idx="3">
                  <c:v>3.096341463414634</c:v>
                </c:pt>
                <c:pt idx="4">
                  <c:v>2.043032786885246</c:v>
                </c:pt>
                <c:pt idx="5">
                  <c:v>2.7691897654584223</c:v>
                </c:pt>
                <c:pt idx="6">
                  <c:v>2.6926795580110499</c:v>
                </c:pt>
                <c:pt idx="7">
                  <c:v>2.4124620060790272</c:v>
                </c:pt>
                <c:pt idx="8">
                  <c:v>2.6794795978710821</c:v>
                </c:pt>
                <c:pt idx="9">
                  <c:v>2.6699256941728589</c:v>
                </c:pt>
                <c:pt idx="10">
                  <c:v>4.0245231607629428</c:v>
                </c:pt>
                <c:pt idx="11">
                  <c:v>2.1342281879194629</c:v>
                </c:pt>
                <c:pt idx="12">
                  <c:v>2.606007836308228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B2-41A9-8462-DFDA0AA74E40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B2-41A9-8462-DFDA0AA74E4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B2-41A9-8462-DFDA0AA74E4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2.439516129032258</c:v>
                </c:pt>
                <c:pt idx="1">
                  <c:v>2.4962962962962965</c:v>
                </c:pt>
                <c:pt idx="2">
                  <c:v>2.1323076923076925</c:v>
                </c:pt>
                <c:pt idx="3">
                  <c:v>2.7497781721384205</c:v>
                </c:pt>
                <c:pt idx="4">
                  <c:v>2.4108527131782944</c:v>
                </c:pt>
                <c:pt idx="5">
                  <c:v>2.1179273377010124</c:v>
                </c:pt>
                <c:pt idx="6">
                  <c:v>2.6074561403508771</c:v>
                </c:pt>
                <c:pt idx="7">
                  <c:v>3.2130421953378576</c:v>
                </c:pt>
                <c:pt idx="8">
                  <c:v>3.0464354001638898</c:v>
                </c:pt>
                <c:pt idx="9">
                  <c:v>2.5921483097055615</c:v>
                </c:pt>
                <c:pt idx="10">
                  <c:v>2.1984435797665371</c:v>
                </c:pt>
                <c:pt idx="11">
                  <c:v>2.4612202688728027</c:v>
                </c:pt>
                <c:pt idx="12">
                  <c:v>2.7191165969601143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EB2-41A9-8462-DFDA0AA74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EB2-41A9-8462-DFDA0AA74E4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2.4404040404040406</c:v>
                      </c:pt>
                      <c:pt idx="1">
                        <c:v>3.0010905125408942</c:v>
                      </c:pt>
                      <c:pt idx="2">
                        <c:v>3.0541310541310542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2.8167539267015709</c:v>
                      </c:pt>
                      <c:pt idx="8">
                        <c:v>2.4267114657706848</c:v>
                      </c:pt>
                      <c:pt idx="9">
                        <c:v>2.1238475722188075</c:v>
                      </c:pt>
                      <c:pt idx="10">
                        <c:v>3.767195767195767</c:v>
                      </c:pt>
                      <c:pt idx="11">
                        <c:v>2.0899808551372048</c:v>
                      </c:pt>
                      <c:pt idx="12">
                        <c:v>2.5455179978063613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EB2-41A9-8462-DFDA0AA74E4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EB2-41A9-8462-DFDA0AA74E4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EB2-41A9-8462-DFDA0AA74E4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EB2-41A9-8462-DFDA0AA74E4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EB2-41A9-8462-DFDA0AA74E4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EB2-41A9-8462-DFDA0AA74E4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EB2-41A9-8462-DFDA0AA74E4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EB2-41A9-8462-DFDA0AA74E4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EB2-41A9-8462-DFDA0AA74E4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EB2-41A9-8462-DFDA0AA74E4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EB2-41A9-8462-DFDA0AA74E4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EB2-41A9-8462-DFDA0AA74E4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EB2-41A9-8462-DFDA0AA74E4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EB2-41A9-8462-DFDA0AA74E40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-1.0105714366419978</c:v>
                </c:pt>
                <c:pt idx="1">
                  <c:v>0.56296296296296311</c:v>
                </c:pt>
                <c:pt idx="2">
                  <c:v>-0.47869427232884965</c:v>
                </c:pt>
                <c:pt idx="3">
                  <c:v>-0.34656329127621355</c:v>
                </c:pt>
                <c:pt idx="4">
                  <c:v>0.36781992629304838</c:v>
                </c:pt>
                <c:pt idx="5">
                  <c:v>-0.65126242775740995</c:v>
                </c:pt>
                <c:pt idx="6">
                  <c:v>-8.5223417660172718E-2</c:v>
                </c:pt>
                <c:pt idx="7">
                  <c:v>0.80058018925883045</c:v>
                </c:pt>
                <c:pt idx="8">
                  <c:v>0.36695580229280766</c:v>
                </c:pt>
                <c:pt idx="9">
                  <c:v>-7.7777384467297317E-2</c:v>
                </c:pt>
                <c:pt idx="10">
                  <c:v>-1.8260795809964057</c:v>
                </c:pt>
                <c:pt idx="11">
                  <c:v>0.32699208095333976</c:v>
                </c:pt>
                <c:pt idx="12">
                  <c:v>0.11310876065188635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EB2-41A9-8462-DFDA0AA74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84-4655-9909-98407618EC02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7.4965692625113958</c:v>
                </c:pt>
                <c:pt idx="1">
                  <c:v>6.916271649954421</c:v>
                </c:pt>
                <c:pt idx="2">
                  <c:v>7.0174319300713357</c:v>
                </c:pt>
                <c:pt idx="3">
                  <c:v>6.8450769230769231</c:v>
                </c:pt>
                <c:pt idx="4">
                  <c:v>6.9376146788990827</c:v>
                </c:pt>
                <c:pt idx="5">
                  <c:v>7.4332802003871112</c:v>
                </c:pt>
                <c:pt idx="6">
                  <c:v>7.4610918671025024</c:v>
                </c:pt>
                <c:pt idx="7">
                  <c:v>7.7616424165371756</c:v>
                </c:pt>
                <c:pt idx="8">
                  <c:v>7.3991134372997225</c:v>
                </c:pt>
                <c:pt idx="9">
                  <c:v>7.2059213433495364</c:v>
                </c:pt>
                <c:pt idx="10">
                  <c:v>6.9781878462679403</c:v>
                </c:pt>
                <c:pt idx="11">
                  <c:v>6.8337751022058493</c:v>
                </c:pt>
                <c:pt idx="12">
                  <c:v>7.1854244065107773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4-4655-9909-98407618EC02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84-4655-9909-98407618EC0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7.7287346975651623</c:v>
                </c:pt>
                <c:pt idx="1">
                  <c:v>7.2371334927805826</c:v>
                </c:pt>
                <c:pt idx="2">
                  <c:v>6.7771826031339941</c:v>
                </c:pt>
                <c:pt idx="3">
                  <c:v>7.1761118048218231</c:v>
                </c:pt>
                <c:pt idx="4">
                  <c:v>7.215223838440898</c:v>
                </c:pt>
                <c:pt idx="5">
                  <c:v>7.3506738946635499</c:v>
                </c:pt>
                <c:pt idx="6">
                  <c:v>7.632933930032241</c:v>
                </c:pt>
                <c:pt idx="7">
                  <c:v>7.9521933927428483</c:v>
                </c:pt>
                <c:pt idx="8">
                  <c:v>7.3389119058002619</c:v>
                </c:pt>
                <c:pt idx="9">
                  <c:v>6.9657051819553919</c:v>
                </c:pt>
                <c:pt idx="10">
                  <c:v>7.1145564168819986</c:v>
                </c:pt>
                <c:pt idx="11">
                  <c:v>7.0803069754693713</c:v>
                </c:pt>
                <c:pt idx="12">
                  <c:v>7.2831624482424626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84-4655-9909-98407618EC02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84-4655-9909-98407618EC0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84-4655-9909-98407618EC0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7.6465378050468242</c:v>
                </c:pt>
                <c:pt idx="1">
                  <c:v>7.3257572407694012</c:v>
                </c:pt>
                <c:pt idx="2">
                  <c:v>7.0455783783783783</c:v>
                </c:pt>
                <c:pt idx="3">
                  <c:v>7.1445442996282882</c:v>
                </c:pt>
                <c:pt idx="4">
                  <c:v>7.6977217479789699</c:v>
                </c:pt>
                <c:pt idx="5">
                  <c:v>7.2467262934229382</c:v>
                </c:pt>
                <c:pt idx="6">
                  <c:v>7.6586061051857302</c:v>
                </c:pt>
                <c:pt idx="7">
                  <c:v>8.2997506234413958</c:v>
                </c:pt>
                <c:pt idx="8">
                  <c:v>7.6414130666099167</c:v>
                </c:pt>
                <c:pt idx="9">
                  <c:v>7.2994439020248763</c:v>
                </c:pt>
                <c:pt idx="10">
                  <c:v>7.1554744525547447</c:v>
                </c:pt>
                <c:pt idx="11">
                  <c:v>7.0942144253056405</c:v>
                </c:pt>
                <c:pt idx="12">
                  <c:v>7.4233647722186014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B84-4655-9909-98407618E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B84-4655-9909-98407618EC0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7.6712532171847156</c:v>
                      </c:pt>
                      <c:pt idx="1">
                        <c:v>7.9861051832882817</c:v>
                      </c:pt>
                      <c:pt idx="2">
                        <c:v>9.565103234276167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6.8154285714285718</c:v>
                      </c:pt>
                      <c:pt idx="8">
                        <c:v>7.0841442472810536</c:v>
                      </c:pt>
                      <c:pt idx="9">
                        <c:v>5.1605362667583359</c:v>
                      </c:pt>
                      <c:pt idx="10">
                        <c:v>7.2765894236482476</c:v>
                      </c:pt>
                      <c:pt idx="11">
                        <c:v>6.5108942351339083</c:v>
                      </c:pt>
                      <c:pt idx="12">
                        <c:v>7.6399587640674662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B84-4655-9909-98407618EC0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B84-4655-9909-98407618EC0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B84-4655-9909-98407618EC0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B84-4655-9909-98407618EC0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B84-4655-9909-98407618EC0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B84-4655-9909-98407618EC0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B84-4655-9909-98407618EC0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B84-4655-9909-98407618EC0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B84-4655-9909-98407618EC0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B84-4655-9909-98407618EC0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B84-4655-9909-98407618EC0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B84-4655-9909-98407618EC0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B84-4655-9909-98407618EC0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B84-4655-9909-98407618EC02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-8.2196892518338061E-2</c:v>
                </c:pt>
                <c:pt idx="1">
                  <c:v>8.8623747988818558E-2</c:v>
                </c:pt>
                <c:pt idx="2">
                  <c:v>0.26839577524438418</c:v>
                </c:pt>
                <c:pt idx="3">
                  <c:v>-3.1567505193534906E-2</c:v>
                </c:pt>
                <c:pt idx="4">
                  <c:v>0.48249790953807192</c:v>
                </c:pt>
                <c:pt idx="5">
                  <c:v>-0.10394760124061175</c:v>
                </c:pt>
                <c:pt idx="6">
                  <c:v>2.5672175153489185E-2</c:v>
                </c:pt>
                <c:pt idx="7">
                  <c:v>0.34755723069854749</c:v>
                </c:pt>
                <c:pt idx="8">
                  <c:v>0.30250116080965483</c:v>
                </c:pt>
                <c:pt idx="9">
                  <c:v>0.33373872006948435</c:v>
                </c:pt>
                <c:pt idx="10">
                  <c:v>4.09180356727461E-2</c:v>
                </c:pt>
                <c:pt idx="11">
                  <c:v>1.3907449836269237E-2</c:v>
                </c:pt>
                <c:pt idx="12">
                  <c:v>0.14020232397613874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B84-4655-9909-98407618E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D6-475D-BB5A-AB9D6D4DF550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7.6294527620030976</c:v>
                </c:pt>
                <c:pt idx="1">
                  <c:v>6.7291277985074629</c:v>
                </c:pt>
                <c:pt idx="2">
                  <c:v>6.494187655687794</c:v>
                </c:pt>
                <c:pt idx="3">
                  <c:v>6.8568426950553301</c:v>
                </c:pt>
                <c:pt idx="4">
                  <c:v>6.6725205448609701</c:v>
                </c:pt>
                <c:pt idx="5">
                  <c:v>7.1928683291169735</c:v>
                </c:pt>
                <c:pt idx="6">
                  <c:v>7.1610056439199585</c:v>
                </c:pt>
                <c:pt idx="7">
                  <c:v>7.4306201550387598</c:v>
                </c:pt>
                <c:pt idx="8">
                  <c:v>7.533498492029298</c:v>
                </c:pt>
                <c:pt idx="9">
                  <c:v>7.0412095510279338</c:v>
                </c:pt>
                <c:pt idx="10">
                  <c:v>7.0028126352228472</c:v>
                </c:pt>
                <c:pt idx="11">
                  <c:v>6.727220366317245</c:v>
                </c:pt>
                <c:pt idx="12">
                  <c:v>7.0532105590882503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6-475D-BB5A-AB9D6D4DF550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BD6-475D-BB5A-AB9D6D4DF55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7.8009301270417426</c:v>
                </c:pt>
                <c:pt idx="1">
                  <c:v>7.3254189944134076</c:v>
                </c:pt>
                <c:pt idx="2">
                  <c:v>6.58644785600847</c:v>
                </c:pt>
                <c:pt idx="3">
                  <c:v>7.2563217110393223</c:v>
                </c:pt>
                <c:pt idx="4">
                  <c:v>7.2387146878943796</c:v>
                </c:pt>
                <c:pt idx="5">
                  <c:v>7.4717546914296769</c:v>
                </c:pt>
                <c:pt idx="6">
                  <c:v>7.5208927342444207</c:v>
                </c:pt>
                <c:pt idx="7">
                  <c:v>8.2123629112662009</c:v>
                </c:pt>
                <c:pt idx="8">
                  <c:v>7.5409499080385158</c:v>
                </c:pt>
                <c:pt idx="9">
                  <c:v>7.3660401115208201</c:v>
                </c:pt>
                <c:pt idx="10">
                  <c:v>7.3525042444821729</c:v>
                </c:pt>
                <c:pt idx="11">
                  <c:v>6.8791851771589556</c:v>
                </c:pt>
                <c:pt idx="12">
                  <c:v>7.3827802166648056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D6-475D-BB5A-AB9D6D4DF550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D6-475D-BB5A-AB9D6D4DF55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D6-475D-BB5A-AB9D6D4DF55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8.2206811005863774</c:v>
                </c:pt>
                <c:pt idx="1">
                  <c:v>7.6376719576719578</c:v>
                </c:pt>
                <c:pt idx="2">
                  <c:v>7.1928329509450455</c:v>
                </c:pt>
                <c:pt idx="3">
                  <c:v>7.4496042216358838</c:v>
                </c:pt>
                <c:pt idx="4">
                  <c:v>7.6742393092105265</c:v>
                </c:pt>
                <c:pt idx="5">
                  <c:v>7.4459115805946796</c:v>
                </c:pt>
                <c:pt idx="6">
                  <c:v>7.4017708909795239</c:v>
                </c:pt>
                <c:pt idx="7">
                  <c:v>8.1807273741977493</c:v>
                </c:pt>
                <c:pt idx="8">
                  <c:v>7.8828231829178499</c:v>
                </c:pt>
                <c:pt idx="9">
                  <c:v>7.6954667655511262</c:v>
                </c:pt>
                <c:pt idx="10">
                  <c:v>7.7374067164179108</c:v>
                </c:pt>
                <c:pt idx="11">
                  <c:v>7.5679450757575761</c:v>
                </c:pt>
                <c:pt idx="12">
                  <c:v>7.6740495125594732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D6-475D-BB5A-AB9D6D4DF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BD6-475D-BB5A-AB9D6D4DF55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8.6530306522240146</c:v>
                      </c:pt>
                      <c:pt idx="1">
                        <c:v>9.1680054304785603</c:v>
                      </c:pt>
                      <c:pt idx="2">
                        <c:v>9.9803084223013041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6.7682119205298017</c:v>
                      </c:pt>
                      <c:pt idx="8">
                        <c:v>5.57085020242915</c:v>
                      </c:pt>
                      <c:pt idx="9">
                        <c:v>3.9648609077598831</c:v>
                      </c:pt>
                      <c:pt idx="10">
                        <c:v>7.705363703159442</c:v>
                      </c:pt>
                      <c:pt idx="11">
                        <c:v>7.0630990415335466</c:v>
                      </c:pt>
                      <c:pt idx="12">
                        <c:v>8.6881922354654506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BD6-475D-BB5A-AB9D6D4DF55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BD6-475D-BB5A-AB9D6D4DF55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BD6-475D-BB5A-AB9D6D4DF55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BD6-475D-BB5A-AB9D6D4DF55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BD6-475D-BB5A-AB9D6D4DF55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BD6-475D-BB5A-AB9D6D4DF55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BD6-475D-BB5A-AB9D6D4DF55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BD6-475D-BB5A-AB9D6D4DF55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BD6-475D-BB5A-AB9D6D4DF55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BD6-475D-BB5A-AB9D6D4DF55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BD6-475D-BB5A-AB9D6D4DF55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BD6-475D-BB5A-AB9D6D4DF55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BD6-475D-BB5A-AB9D6D4DF55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BD6-475D-BB5A-AB9D6D4DF550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0.41975097354463475</c:v>
                </c:pt>
                <c:pt idx="1">
                  <c:v>0.31225296325855023</c:v>
                </c:pt>
                <c:pt idx="2">
                  <c:v>0.60638509493657544</c:v>
                </c:pt>
                <c:pt idx="3">
                  <c:v>0.19328251059656143</c:v>
                </c:pt>
                <c:pt idx="4">
                  <c:v>0.435524621316147</c:v>
                </c:pt>
                <c:pt idx="5">
                  <c:v>-2.584311083499724E-2</c:v>
                </c:pt>
                <c:pt idx="6">
                  <c:v>-0.11912184326489683</c:v>
                </c:pt>
                <c:pt idx="7">
                  <c:v>-3.1635537068451569E-2</c:v>
                </c:pt>
                <c:pt idx="8">
                  <c:v>0.34187327487933405</c:v>
                </c:pt>
                <c:pt idx="9">
                  <c:v>0.32942665403030613</c:v>
                </c:pt>
                <c:pt idx="10">
                  <c:v>0.3849024719357379</c:v>
                </c:pt>
                <c:pt idx="11">
                  <c:v>0.68875989859862052</c:v>
                </c:pt>
                <c:pt idx="12">
                  <c:v>0.29126929589466766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BD6-475D-BB5A-AB9D6D4DF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86-4B56-8662-DA93C389D770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8.3240911891558849</c:v>
                </c:pt>
                <c:pt idx="1">
                  <c:v>7.9921135646687693</c:v>
                </c:pt>
                <c:pt idx="2">
                  <c:v>8.19392523364486</c:v>
                </c:pt>
                <c:pt idx="3">
                  <c:v>7.7774952320406863</c:v>
                </c:pt>
                <c:pt idx="4">
                  <c:v>7.8512089274643522</c:v>
                </c:pt>
                <c:pt idx="5">
                  <c:v>10.041487839771101</c:v>
                </c:pt>
                <c:pt idx="6">
                  <c:v>9.4104084321475625</c:v>
                </c:pt>
                <c:pt idx="7">
                  <c:v>9.9661354581673312</c:v>
                </c:pt>
                <c:pt idx="8">
                  <c:v>8.6907849829351544</c:v>
                </c:pt>
                <c:pt idx="9">
                  <c:v>9.565085771947528</c:v>
                </c:pt>
                <c:pt idx="10">
                  <c:v>8.4321148825065269</c:v>
                </c:pt>
                <c:pt idx="11">
                  <c:v>8.8064864864864862</c:v>
                </c:pt>
                <c:pt idx="12">
                  <c:v>8.7135806018784745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6-4B56-8662-DA93C389D770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E86-4B56-8662-DA93C389D77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9.5926157697121397</c:v>
                </c:pt>
                <c:pt idx="1">
                  <c:v>9.1799802761341223</c:v>
                </c:pt>
                <c:pt idx="2">
                  <c:v>7.9189031505250878</c:v>
                </c:pt>
                <c:pt idx="3">
                  <c:v>9.9245283018867916</c:v>
                </c:pt>
                <c:pt idx="4">
                  <c:v>9.1011302795954787</c:v>
                </c:pt>
                <c:pt idx="5">
                  <c:v>8.6592379583033789</c:v>
                </c:pt>
                <c:pt idx="6">
                  <c:v>9.7504288164665525</c:v>
                </c:pt>
                <c:pt idx="7">
                  <c:v>9.4147727272727266</c:v>
                </c:pt>
                <c:pt idx="8">
                  <c:v>9.2540394973070015</c:v>
                </c:pt>
                <c:pt idx="9">
                  <c:v>8.8236196319018401</c:v>
                </c:pt>
                <c:pt idx="10">
                  <c:v>8.2161835748792278</c:v>
                </c:pt>
                <c:pt idx="11">
                  <c:v>8.446748878923767</c:v>
                </c:pt>
                <c:pt idx="12">
                  <c:v>8.8677046429237372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6-4B56-8662-DA93C389D770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86-4B56-8662-DA93C389D77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E86-4B56-8662-DA93C389D77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8.2321326472269867</c:v>
                </c:pt>
                <c:pt idx="1">
                  <c:v>8.9388221841052022</c:v>
                </c:pt>
                <c:pt idx="2">
                  <c:v>8.2895294616362865</c:v>
                </c:pt>
                <c:pt idx="3">
                  <c:v>7.8938468764678253</c:v>
                </c:pt>
                <c:pt idx="4">
                  <c:v>12.54282267792521</c:v>
                </c:pt>
                <c:pt idx="5">
                  <c:v>9.0062460961898818</c:v>
                </c:pt>
                <c:pt idx="6">
                  <c:v>9.8148606811145509</c:v>
                </c:pt>
                <c:pt idx="7">
                  <c:v>9.781685467816855</c:v>
                </c:pt>
                <c:pt idx="8">
                  <c:v>9.7643636363636368</c:v>
                </c:pt>
                <c:pt idx="9">
                  <c:v>8.1571428571428566</c:v>
                </c:pt>
                <c:pt idx="10">
                  <c:v>7.9636135508155581</c:v>
                </c:pt>
                <c:pt idx="11">
                  <c:v>8.140483383685801</c:v>
                </c:pt>
                <c:pt idx="12">
                  <c:v>8.7609598523304104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86-4B56-8662-DA93C389D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E86-4B56-8662-DA93C389D77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6.9177173191771733</c:v>
                      </c:pt>
                      <c:pt idx="1">
                        <c:v>7.3316831683168315</c:v>
                      </c:pt>
                      <c:pt idx="2">
                        <c:v>10.029032258064516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7.3946784922394677</c:v>
                      </c:pt>
                      <c:pt idx="8">
                        <c:v>17.828947368421051</c:v>
                      </c:pt>
                      <c:pt idx="9">
                        <c:v>4.7731958762886597</c:v>
                      </c:pt>
                      <c:pt idx="10">
                        <c:v>7.6947194719471943</c:v>
                      </c:pt>
                      <c:pt idx="11">
                        <c:v>7.9045454545454543</c:v>
                      </c:pt>
                      <c:pt idx="12">
                        <c:v>7.5590863952333667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E86-4B56-8662-DA93C389D770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9E86-4B56-8662-DA93C389D770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9.500934579439253</c:v>
                      </c:pt>
                      <c:pt idx="1">
                        <c:v>7.2494226327944569</c:v>
                      </c:pt>
                      <c:pt idx="2">
                        <c:v>7.4262717321313589</c:v>
                      </c:pt>
                      <c:pt idx="3">
                        <c:v>7.5292955892034232</c:v>
                      </c:pt>
                      <c:pt idx="4">
                        <c:v>7.7900113507377977</c:v>
                      </c:pt>
                      <c:pt idx="5">
                        <c:v>7.3679031037093115</c:v>
                      </c:pt>
                      <c:pt idx="6">
                        <c:v>8.3393177737881512</c:v>
                      </c:pt>
                      <c:pt idx="7">
                        <c:v>9.4428857715430858</c:v>
                      </c:pt>
                      <c:pt idx="8">
                        <c:v>9.1776504297994261</c:v>
                      </c:pt>
                      <c:pt idx="9">
                        <c:v>7.3299583085169742</c:v>
                      </c:pt>
                      <c:pt idx="10">
                        <c:v>7.955390334572491</c:v>
                      </c:pt>
                      <c:pt idx="11">
                        <c:v>7.965578635014837</c:v>
                      </c:pt>
                      <c:pt idx="12">
                        <c:v>7.9858322782902276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E86-4B56-8662-DA93C389D77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E86-4B56-8662-DA93C389D77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E86-4B56-8662-DA93C389D77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E86-4B56-8662-DA93C389D77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E86-4B56-8662-DA93C389D77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E86-4B56-8662-DA93C389D77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E86-4B56-8662-DA93C389D77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E86-4B56-8662-DA93C389D77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E86-4B56-8662-DA93C389D77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E86-4B56-8662-DA93C389D77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E86-4B56-8662-DA93C389D77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E86-4B56-8662-DA93C389D77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E86-4B56-8662-DA93C389D77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E86-4B56-8662-DA93C389D770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-1.360483122485153</c:v>
                </c:pt>
                <c:pt idx="1">
                  <c:v>-0.24115809202892002</c:v>
                </c:pt>
                <c:pt idx="2">
                  <c:v>0.3706263111111987</c:v>
                </c:pt>
                <c:pt idx="3">
                  <c:v>-2.0306814254189662</c:v>
                </c:pt>
                <c:pt idx="4">
                  <c:v>3.4416923983297316</c:v>
                </c:pt>
                <c:pt idx="5">
                  <c:v>0.34700813788650287</c:v>
                </c:pt>
                <c:pt idx="6">
                  <c:v>6.4431864647998438E-2</c:v>
                </c:pt>
                <c:pt idx="7">
                  <c:v>0.36691274054412837</c:v>
                </c:pt>
                <c:pt idx="8">
                  <c:v>0.51032413905663532</c:v>
                </c:pt>
                <c:pt idx="9">
                  <c:v>-0.66647677475898348</c:v>
                </c:pt>
                <c:pt idx="10">
                  <c:v>-0.25257002406366968</c:v>
                </c:pt>
                <c:pt idx="11">
                  <c:v>-0.30626549523796598</c:v>
                </c:pt>
                <c:pt idx="12">
                  <c:v>-0.10674479059332675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E86-4B56-8662-DA93C389D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7E-4CE3-858B-6582FA3FAAF0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6.7374773687386842</c:v>
                </c:pt>
                <c:pt idx="1">
                  <c:v>6.2614051094890515</c:v>
                </c:pt>
                <c:pt idx="2">
                  <c:v>6.9642857142857144</c:v>
                </c:pt>
                <c:pt idx="3">
                  <c:v>5.9081426648721402</c:v>
                </c:pt>
                <c:pt idx="4">
                  <c:v>6.3199523052464226</c:v>
                </c:pt>
                <c:pt idx="5">
                  <c:v>6.4923076923076923</c:v>
                </c:pt>
                <c:pt idx="6">
                  <c:v>6.6530108588351435</c:v>
                </c:pt>
                <c:pt idx="7">
                  <c:v>7.2864745011086471</c:v>
                </c:pt>
                <c:pt idx="8">
                  <c:v>6.5264691597863038</c:v>
                </c:pt>
                <c:pt idx="9">
                  <c:v>6.1283255086071984</c:v>
                </c:pt>
                <c:pt idx="10">
                  <c:v>7.0292553191489358</c:v>
                </c:pt>
                <c:pt idx="11">
                  <c:v>5.7238356164383566</c:v>
                </c:pt>
                <c:pt idx="12">
                  <c:v>6.4614650441422095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E-4CE3-858B-6582FA3FAAF0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7E-4CE3-858B-6582FA3FAAF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7.8937875751503004</c:v>
                </c:pt>
                <c:pt idx="1">
                  <c:v>6.1108410306271272</c:v>
                </c:pt>
                <c:pt idx="2">
                  <c:v>7.023180154534364</c:v>
                </c:pt>
                <c:pt idx="3">
                  <c:v>5.9860979462875195</c:v>
                </c:pt>
                <c:pt idx="4">
                  <c:v>7.0540976988292288</c:v>
                </c:pt>
                <c:pt idx="5">
                  <c:v>6.846736596736597</c:v>
                </c:pt>
                <c:pt idx="6">
                  <c:v>7.4846723044397461</c:v>
                </c:pt>
                <c:pt idx="7">
                  <c:v>7.9534117647058826</c:v>
                </c:pt>
                <c:pt idx="8">
                  <c:v>6.5689448441247</c:v>
                </c:pt>
                <c:pt idx="9">
                  <c:v>6.1717967072297784</c:v>
                </c:pt>
                <c:pt idx="10">
                  <c:v>5.8347953216374266</c:v>
                </c:pt>
                <c:pt idx="11">
                  <c:v>6.7889048991354466</c:v>
                </c:pt>
                <c:pt idx="12">
                  <c:v>6.7663577989108346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7E-4CE3-858B-6582FA3FAAF0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7E-4CE3-858B-6582FA3FAAF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7E-4CE3-858B-6582FA3FAAF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7.2264875239923221</c:v>
                </c:pt>
                <c:pt idx="1">
                  <c:v>6.3094629156010233</c:v>
                </c:pt>
                <c:pt idx="2">
                  <c:v>6.5350000000000001</c:v>
                </c:pt>
                <c:pt idx="3">
                  <c:v>6.1740909090909089</c:v>
                </c:pt>
                <c:pt idx="4">
                  <c:v>7.4310954063604244</c:v>
                </c:pt>
                <c:pt idx="5">
                  <c:v>7.2542975696502667</c:v>
                </c:pt>
                <c:pt idx="6">
                  <c:v>7.0748587570621471</c:v>
                </c:pt>
                <c:pt idx="7">
                  <c:v>8.1352278294953457</c:v>
                </c:pt>
                <c:pt idx="8">
                  <c:v>7.5481120584652865</c:v>
                </c:pt>
                <c:pt idx="9">
                  <c:v>6.3906847410497045</c:v>
                </c:pt>
                <c:pt idx="10">
                  <c:v>5.36242774566474</c:v>
                </c:pt>
                <c:pt idx="11">
                  <c:v>5.9061784897025174</c:v>
                </c:pt>
                <c:pt idx="12">
                  <c:v>6.7474636455867429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7E-4CE3-858B-6582FA3FA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E7E-4CE3-858B-6582FA3FAAF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5.5201984408221119</c:v>
                      </c:pt>
                      <c:pt idx="1">
                        <c:v>6.3634615384615385</c:v>
                      </c:pt>
                      <c:pt idx="2">
                        <c:v>8.701013513513514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7.6909920182440139</c:v>
                      </c:pt>
                      <c:pt idx="8">
                        <c:v>7.98828125</c:v>
                      </c:pt>
                      <c:pt idx="9">
                        <c:v>6.2247324613555293</c:v>
                      </c:pt>
                      <c:pt idx="10">
                        <c:v>8</c:v>
                      </c:pt>
                      <c:pt idx="11">
                        <c:v>5.0691003911342891</c:v>
                      </c:pt>
                      <c:pt idx="12">
                        <c:v>6.446249620406924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E7E-4CE3-858B-6582FA3FAAF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7E-4CE3-858B-6582FA3FAAF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7E-4CE3-858B-6582FA3FAAF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7E-4CE3-858B-6582FA3FAAF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7E-4CE3-858B-6582FA3FAAF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E7E-4CE3-858B-6582FA3FAAF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E7E-4CE3-858B-6582FA3FAAF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E7E-4CE3-858B-6582FA3FAAF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E7E-4CE3-858B-6582FA3FAAF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E7E-4CE3-858B-6582FA3FAAF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E7E-4CE3-858B-6582FA3FAAF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E7E-4CE3-858B-6582FA3FAAF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E7E-4CE3-858B-6582FA3FAAF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E7E-4CE3-858B-6582FA3FAAF0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-0.6673000511579783</c:v>
                </c:pt>
                <c:pt idx="1">
                  <c:v>0.1986218849738961</c:v>
                </c:pt>
                <c:pt idx="2">
                  <c:v>-0.48818015453436381</c:v>
                </c:pt>
                <c:pt idx="3">
                  <c:v>0.1879929628033894</c:v>
                </c:pt>
                <c:pt idx="4">
                  <c:v>0.37699770753119566</c:v>
                </c:pt>
                <c:pt idx="5">
                  <c:v>0.40756097291366977</c:v>
                </c:pt>
                <c:pt idx="6">
                  <c:v>-0.40981354737759901</c:v>
                </c:pt>
                <c:pt idx="7">
                  <c:v>0.18181606478946311</c:v>
                </c:pt>
                <c:pt idx="8">
                  <c:v>0.97916721434058651</c:v>
                </c:pt>
                <c:pt idx="9">
                  <c:v>0.21888803381992616</c:v>
                </c:pt>
                <c:pt idx="10">
                  <c:v>-0.47236757597268664</c:v>
                </c:pt>
                <c:pt idx="11">
                  <c:v>-0.88272640943292924</c:v>
                </c:pt>
                <c:pt idx="12">
                  <c:v>-1.8894153324091612E-2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7E-4CE3-858B-6582FA3FA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E0-4474-B98F-1037034223BB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8.6969696969696972</c:v>
                </c:pt>
                <c:pt idx="1">
                  <c:v>7.5101123595505621</c:v>
                </c:pt>
                <c:pt idx="2">
                  <c:v>9.2798742138364787</c:v>
                </c:pt>
                <c:pt idx="3">
                  <c:v>7.8366197183098594</c:v>
                </c:pt>
                <c:pt idx="4">
                  <c:v>7.5637065637065639</c:v>
                </c:pt>
                <c:pt idx="5">
                  <c:v>7.7424657534246579</c:v>
                </c:pt>
                <c:pt idx="6">
                  <c:v>6.6090014064697611</c:v>
                </c:pt>
                <c:pt idx="7">
                  <c:v>7.5533199195171026</c:v>
                </c:pt>
                <c:pt idx="8">
                  <c:v>7.6696165191740411</c:v>
                </c:pt>
                <c:pt idx="9">
                  <c:v>6.2601880877742948</c:v>
                </c:pt>
                <c:pt idx="10">
                  <c:v>7.8169336384439356</c:v>
                </c:pt>
                <c:pt idx="11">
                  <c:v>6.9157088122605366</c:v>
                </c:pt>
                <c:pt idx="12">
                  <c:v>7.4526143790849675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E0-4474-B98F-1037034223BB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E0-4474-B98F-1037034223B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8.581047381546135</c:v>
                </c:pt>
                <c:pt idx="1">
                  <c:v>7.6536796536796539</c:v>
                </c:pt>
                <c:pt idx="2">
                  <c:v>7.7043918918918921</c:v>
                </c:pt>
                <c:pt idx="3">
                  <c:v>8.6806930693069315</c:v>
                </c:pt>
                <c:pt idx="4">
                  <c:v>8.140703517587939</c:v>
                </c:pt>
                <c:pt idx="5">
                  <c:v>8.120075046904315</c:v>
                </c:pt>
                <c:pt idx="6">
                  <c:v>7.4171974522292992</c:v>
                </c:pt>
                <c:pt idx="7">
                  <c:v>6.4814814814814818</c:v>
                </c:pt>
                <c:pt idx="8">
                  <c:v>7.8940092165898621</c:v>
                </c:pt>
                <c:pt idx="9">
                  <c:v>6.36</c:v>
                </c:pt>
                <c:pt idx="10">
                  <c:v>6.4905660377358494</c:v>
                </c:pt>
                <c:pt idx="11">
                  <c:v>6.6901408450704229</c:v>
                </c:pt>
                <c:pt idx="12">
                  <c:v>7.5222679306027542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E0-4474-B98F-1037034223BB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E0-4474-B98F-1037034223B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E0-4474-B98F-1037034223B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7.8496932515337425</c:v>
                </c:pt>
                <c:pt idx="1">
                  <c:v>6.2706552706552703</c:v>
                </c:pt>
                <c:pt idx="2">
                  <c:v>7.7165354330708658</c:v>
                </c:pt>
                <c:pt idx="3">
                  <c:v>5.963093145869947</c:v>
                </c:pt>
                <c:pt idx="4">
                  <c:v>11.962085308056873</c:v>
                </c:pt>
                <c:pt idx="5">
                  <c:v>7.7861842105263159</c:v>
                </c:pt>
                <c:pt idx="6">
                  <c:v>7.7472924187725631</c:v>
                </c:pt>
                <c:pt idx="7">
                  <c:v>7.8896321070234112</c:v>
                </c:pt>
                <c:pt idx="8">
                  <c:v>7.2243902439024392</c:v>
                </c:pt>
                <c:pt idx="9">
                  <c:v>6.3097713097713095</c:v>
                </c:pt>
                <c:pt idx="10">
                  <c:v>6.509615384615385</c:v>
                </c:pt>
                <c:pt idx="11">
                  <c:v>6.5411985018726595</c:v>
                </c:pt>
                <c:pt idx="12">
                  <c:v>7.2019002375296912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E0-4474-B98F-103703422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E0-4474-B98F-1037034223B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9.319488817891374</c:v>
                      </c:pt>
                      <c:pt idx="1">
                        <c:v>6.2897196261682247</c:v>
                      </c:pt>
                      <c:pt idx="2">
                        <c:v>7.180616740088106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5.0167286245353164</c:v>
                      </c:pt>
                      <c:pt idx="8">
                        <c:v>6.0535714285714288</c:v>
                      </c:pt>
                      <c:pt idx="9">
                        <c:v>7.6309523809523814</c:v>
                      </c:pt>
                      <c:pt idx="10">
                        <c:v>5.4861111111111107</c:v>
                      </c:pt>
                      <c:pt idx="11">
                        <c:v>5.2301587301587302</c:v>
                      </c:pt>
                      <c:pt idx="12">
                        <c:v>6.4966408268733851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E0-4474-B98F-1037034223B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E0-4474-B98F-1037034223B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E0-4474-B98F-1037034223B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E0-4474-B98F-1037034223B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E0-4474-B98F-1037034223B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E0-4474-B98F-1037034223B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E0-4474-B98F-1037034223B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E0-4474-B98F-1037034223B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E0-4474-B98F-1037034223B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E0-4474-B98F-1037034223B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E0-4474-B98F-1037034223B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E0-4474-B98F-1037034223B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E0-4474-B98F-1037034223B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E0-4474-B98F-1037034223BB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-0.73135413001239247</c:v>
                </c:pt>
                <c:pt idx="1">
                  <c:v>-1.3830243830243836</c:v>
                </c:pt>
                <c:pt idx="2">
                  <c:v>1.2143541178973649E-2</c:v>
                </c:pt>
                <c:pt idx="3">
                  <c:v>-2.7175999234369845</c:v>
                </c:pt>
                <c:pt idx="4">
                  <c:v>3.8213817904689336</c:v>
                </c:pt>
                <c:pt idx="5">
                  <c:v>-0.3338908363779991</c:v>
                </c:pt>
                <c:pt idx="6">
                  <c:v>0.33009496654326398</c:v>
                </c:pt>
                <c:pt idx="7">
                  <c:v>1.4081506255419294</c:v>
                </c:pt>
                <c:pt idx="8">
                  <c:v>-0.66961897268742288</c:v>
                </c:pt>
                <c:pt idx="9">
                  <c:v>-5.0228690228690809E-2</c:v>
                </c:pt>
                <c:pt idx="10">
                  <c:v>1.9049346879535634E-2</c:v>
                </c:pt>
                <c:pt idx="11">
                  <c:v>-0.14894234319776345</c:v>
                </c:pt>
                <c:pt idx="12">
                  <c:v>-0.32036769307306301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E0-4474-B98F-103703422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A6-4560-A582-8630DAA88DA9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7.4215976331360949</c:v>
                </c:pt>
                <c:pt idx="1">
                  <c:v>6.1691078561917445</c:v>
                </c:pt>
                <c:pt idx="2">
                  <c:v>7.4685534591194971</c:v>
                </c:pt>
                <c:pt idx="3">
                  <c:v>7.0227048371174732</c:v>
                </c:pt>
                <c:pt idx="4">
                  <c:v>11.213178294573643</c:v>
                </c:pt>
                <c:pt idx="5">
                  <c:v>11.01419878296146</c:v>
                </c:pt>
                <c:pt idx="6">
                  <c:v>9.4806687565308252</c:v>
                </c:pt>
                <c:pt idx="7">
                  <c:v>10.585014409221902</c:v>
                </c:pt>
                <c:pt idx="8">
                  <c:v>9.3552795031055904</c:v>
                </c:pt>
                <c:pt idx="9">
                  <c:v>9.9650067294751015</c:v>
                </c:pt>
                <c:pt idx="10">
                  <c:v>7.9652294853963834</c:v>
                </c:pt>
                <c:pt idx="11">
                  <c:v>9.3677419354838705</c:v>
                </c:pt>
                <c:pt idx="12">
                  <c:v>8.8396878483835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6-4560-A582-8630DAA88DA9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A6-4560-A582-8630DAA88DA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9.8370883882149052</c:v>
                </c:pt>
                <c:pt idx="1">
                  <c:v>9.6203288490284002</c:v>
                </c:pt>
                <c:pt idx="2">
                  <c:v>10.040567951318458</c:v>
                </c:pt>
                <c:pt idx="3">
                  <c:v>8.3473684210526322</c:v>
                </c:pt>
                <c:pt idx="4">
                  <c:v>10.84819734345351</c:v>
                </c:pt>
                <c:pt idx="5">
                  <c:v>12.085648148148149</c:v>
                </c:pt>
                <c:pt idx="6">
                  <c:v>9.9510357815442561</c:v>
                </c:pt>
                <c:pt idx="7">
                  <c:v>9.5925196850393704</c:v>
                </c:pt>
                <c:pt idx="8">
                  <c:v>8.4372197309417043</c:v>
                </c:pt>
                <c:pt idx="9">
                  <c:v>7.2849002849002851</c:v>
                </c:pt>
                <c:pt idx="10">
                  <c:v>5.5432300163132133</c:v>
                </c:pt>
                <c:pt idx="11">
                  <c:v>7.8854805725971371</c:v>
                </c:pt>
                <c:pt idx="12">
                  <c:v>9.005032789385389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A6-4560-A582-8630DAA88DA9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A6-4560-A582-8630DAA88DA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A6-4560-A582-8630DAA88DA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8.822265625</c:v>
                </c:pt>
                <c:pt idx="1">
                  <c:v>6.4498525073746311</c:v>
                </c:pt>
                <c:pt idx="2">
                  <c:v>7.5100548446069473</c:v>
                </c:pt>
                <c:pt idx="3">
                  <c:v>7.1983050847457628</c:v>
                </c:pt>
                <c:pt idx="4">
                  <c:v>11.260714285714286</c:v>
                </c:pt>
                <c:pt idx="5">
                  <c:v>9.2015113350125937</c:v>
                </c:pt>
                <c:pt idx="6">
                  <c:v>10.435852372583479</c:v>
                </c:pt>
                <c:pt idx="7">
                  <c:v>14.211640211640212</c:v>
                </c:pt>
                <c:pt idx="8">
                  <c:v>10.145969498910675</c:v>
                </c:pt>
                <c:pt idx="9">
                  <c:v>11.94659300184162</c:v>
                </c:pt>
                <c:pt idx="10">
                  <c:v>14.721461187214611</c:v>
                </c:pt>
                <c:pt idx="11">
                  <c:v>8.3259557344064383</c:v>
                </c:pt>
                <c:pt idx="12">
                  <c:v>9.6961616847826093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8A6-4560-A582-8630DAA88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8A6-4560-A582-8630DAA88DA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6.4727793696275073</c:v>
                      </c:pt>
                      <c:pt idx="1">
                        <c:v>7.0763358778625953</c:v>
                      </c:pt>
                      <c:pt idx="2">
                        <c:v>8.3571428571428577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8.0295857988165675</c:v>
                      </c:pt>
                      <c:pt idx="8">
                        <c:v>28.5</c:v>
                      </c:pt>
                      <c:pt idx="9">
                        <c:v>4.5789473684210522</c:v>
                      </c:pt>
                      <c:pt idx="10">
                        <c:v>5.7807017543859649</c:v>
                      </c:pt>
                      <c:pt idx="11">
                        <c:v>6.3580246913580245</c:v>
                      </c:pt>
                      <c:pt idx="12">
                        <c:v>7.0369206598586018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8A6-4560-A582-8630DAA88DA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8A6-4560-A582-8630DAA88DA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8A6-4560-A582-8630DAA88DA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8A6-4560-A582-8630DAA88DA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8A6-4560-A582-8630DAA88DA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8A6-4560-A582-8630DAA88DA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8A6-4560-A582-8630DAA88DA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8A6-4560-A582-8630DAA88DA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8A6-4560-A582-8630DAA88DA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8A6-4560-A582-8630DAA88DA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8A6-4560-A582-8630DAA88DA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8A6-4560-A582-8630DAA88DA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8A6-4560-A582-8630DAA88DA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8A6-4560-A582-8630DAA88DA9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-1.0148227632149052</c:v>
                </c:pt>
                <c:pt idx="1">
                  <c:v>-3.1704763416537691</c:v>
                </c:pt>
                <c:pt idx="2">
                  <c:v>-2.5305131067115108</c:v>
                </c:pt>
                <c:pt idx="3">
                  <c:v>-1.1490633363068694</c:v>
                </c:pt>
                <c:pt idx="4">
                  <c:v>0.41251694226077618</c:v>
                </c:pt>
                <c:pt idx="5">
                  <c:v>-2.8841368131355551</c:v>
                </c:pt>
                <c:pt idx="6">
                  <c:v>0.48481659103922325</c:v>
                </c:pt>
                <c:pt idx="7">
                  <c:v>4.6191205266008417</c:v>
                </c:pt>
                <c:pt idx="8">
                  <c:v>1.7087497679689712</c:v>
                </c:pt>
                <c:pt idx="9">
                  <c:v>4.6616927169413351</c:v>
                </c:pt>
                <c:pt idx="10">
                  <c:v>9.1782311709013982</c:v>
                </c:pt>
                <c:pt idx="11">
                  <c:v>0.44047516180930124</c:v>
                </c:pt>
                <c:pt idx="12">
                  <c:v>0.69112889539722033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8A6-4560-A582-8630DAA88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68-413F-ACBC-FAB05B7E8D72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7748</c:v>
                </c:pt>
                <c:pt idx="1">
                  <c:v>8576</c:v>
                </c:pt>
                <c:pt idx="2">
                  <c:v>7226</c:v>
                </c:pt>
                <c:pt idx="3">
                  <c:v>7139</c:v>
                </c:pt>
                <c:pt idx="4">
                  <c:v>8883</c:v>
                </c:pt>
                <c:pt idx="5">
                  <c:v>8301</c:v>
                </c:pt>
                <c:pt idx="6">
                  <c:v>9745</c:v>
                </c:pt>
                <c:pt idx="7">
                  <c:v>10320</c:v>
                </c:pt>
                <c:pt idx="8">
                  <c:v>9284</c:v>
                </c:pt>
                <c:pt idx="9">
                  <c:v>10847</c:v>
                </c:pt>
                <c:pt idx="10">
                  <c:v>9244</c:v>
                </c:pt>
                <c:pt idx="11">
                  <c:v>8681</c:v>
                </c:pt>
                <c:pt idx="12">
                  <c:v>105994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8-413F-ACBC-FAB05B7E8D72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568-413F-ACBC-FAB05B7E8D7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8816</c:v>
                </c:pt>
                <c:pt idx="1">
                  <c:v>9308</c:v>
                </c:pt>
                <c:pt idx="2">
                  <c:v>9445</c:v>
                </c:pt>
                <c:pt idx="3">
                  <c:v>8977</c:v>
                </c:pt>
                <c:pt idx="4">
                  <c:v>10301</c:v>
                </c:pt>
                <c:pt idx="5">
                  <c:v>10338</c:v>
                </c:pt>
                <c:pt idx="6">
                  <c:v>10171</c:v>
                </c:pt>
                <c:pt idx="7">
                  <c:v>10030</c:v>
                </c:pt>
                <c:pt idx="8">
                  <c:v>9243</c:v>
                </c:pt>
                <c:pt idx="9">
                  <c:v>11119</c:v>
                </c:pt>
                <c:pt idx="10">
                  <c:v>9424</c:v>
                </c:pt>
                <c:pt idx="11">
                  <c:v>9229</c:v>
                </c:pt>
                <c:pt idx="12">
                  <c:v>116401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68-413F-ACBC-FAB05B7E8D72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68-413F-ACBC-FAB05B7E8D7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68-413F-ACBC-FAB05B7E8D7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8868</c:v>
                </c:pt>
                <c:pt idx="1">
                  <c:v>9450</c:v>
                </c:pt>
                <c:pt idx="2">
                  <c:v>9153</c:v>
                </c:pt>
                <c:pt idx="3">
                  <c:v>9475</c:v>
                </c:pt>
                <c:pt idx="4">
                  <c:v>9728</c:v>
                </c:pt>
                <c:pt idx="5">
                  <c:v>10224</c:v>
                </c:pt>
                <c:pt idx="6">
                  <c:v>10842</c:v>
                </c:pt>
                <c:pt idx="7">
                  <c:v>10751</c:v>
                </c:pt>
                <c:pt idx="8">
                  <c:v>9507</c:v>
                </c:pt>
                <c:pt idx="9">
                  <c:v>10787</c:v>
                </c:pt>
                <c:pt idx="10">
                  <c:v>8576</c:v>
                </c:pt>
                <c:pt idx="11">
                  <c:v>8448</c:v>
                </c:pt>
                <c:pt idx="12">
                  <c:v>115809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568-413F-ACBC-FAB05B7E8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568-413F-ACBC-FAB05B7E8D7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8678</c:v>
                      </c:pt>
                      <c:pt idx="1">
                        <c:v>8839</c:v>
                      </c:pt>
                      <c:pt idx="2">
                        <c:v>4215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302</c:v>
                      </c:pt>
                      <c:pt idx="8">
                        <c:v>247</c:v>
                      </c:pt>
                      <c:pt idx="9">
                        <c:v>683</c:v>
                      </c:pt>
                      <c:pt idx="10">
                        <c:v>1361</c:v>
                      </c:pt>
                      <c:pt idx="11">
                        <c:v>1252</c:v>
                      </c:pt>
                      <c:pt idx="12">
                        <c:v>26093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568-413F-ACBC-FAB05B7E8D7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568-413F-ACBC-FAB05B7E8D7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568-413F-ACBC-FAB05B7E8D7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568-413F-ACBC-FAB05B7E8D7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568-413F-ACBC-FAB05B7E8D7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568-413F-ACBC-FAB05B7E8D7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568-413F-ACBC-FAB05B7E8D7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568-413F-ACBC-FAB05B7E8D7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568-413F-ACBC-FAB05B7E8D7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568-413F-ACBC-FAB05B7E8D7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568-413F-ACBC-FAB05B7E8D7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568-413F-ACBC-FAB05B7E8D7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568-413F-ACBC-FAB05B7E8D7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568-413F-ACBC-FAB05B7E8D72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5.8983666061704909E-3</c:v>
                </c:pt>
                <c:pt idx="1">
                  <c:v>1.5255694026643729E-2</c:v>
                </c:pt>
                <c:pt idx="2">
                  <c:v>-3.0915828480677643E-2</c:v>
                </c:pt>
                <c:pt idx="3">
                  <c:v>5.5475103041105145E-2</c:v>
                </c:pt>
                <c:pt idx="4">
                  <c:v>-5.5625667410931001E-2</c:v>
                </c:pt>
                <c:pt idx="5">
                  <c:v>-1.1027278003482244E-2</c:v>
                </c:pt>
                <c:pt idx="6">
                  <c:v>6.5971880837675689E-2</c:v>
                </c:pt>
                <c:pt idx="7">
                  <c:v>7.1884346959122603E-2</c:v>
                </c:pt>
                <c:pt idx="8">
                  <c:v>2.8562155144433721E-2</c:v>
                </c:pt>
                <c:pt idx="9">
                  <c:v>-2.9858800251821194E-2</c:v>
                </c:pt>
                <c:pt idx="10">
                  <c:v>-8.9983022071307261E-2</c:v>
                </c:pt>
                <c:pt idx="11">
                  <c:v>-8.4624553039332584E-2</c:v>
                </c:pt>
                <c:pt idx="12">
                  <c:v>-5.0858669599058715E-3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568-413F-ACBC-FAB05B7E8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12-408D-9C52-18231CDF6686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8.6969696969696972</c:v>
                </c:pt>
                <c:pt idx="1">
                  <c:v>7.5101123595505621</c:v>
                </c:pt>
                <c:pt idx="2">
                  <c:v>9.2798742138364787</c:v>
                </c:pt>
                <c:pt idx="3">
                  <c:v>7.8366197183098594</c:v>
                </c:pt>
                <c:pt idx="4">
                  <c:v>7.5637065637065639</c:v>
                </c:pt>
                <c:pt idx="5">
                  <c:v>7.7424657534246579</c:v>
                </c:pt>
                <c:pt idx="6">
                  <c:v>6.6090014064697611</c:v>
                </c:pt>
                <c:pt idx="7">
                  <c:v>7.5533199195171026</c:v>
                </c:pt>
                <c:pt idx="8">
                  <c:v>7.6696165191740411</c:v>
                </c:pt>
                <c:pt idx="9">
                  <c:v>6.2601880877742948</c:v>
                </c:pt>
                <c:pt idx="10">
                  <c:v>7.8169336384439356</c:v>
                </c:pt>
                <c:pt idx="11">
                  <c:v>6.9157088122605366</c:v>
                </c:pt>
                <c:pt idx="12">
                  <c:v>7.4526143790849675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2-408D-9C52-18231CDF6686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112-408D-9C52-18231CDF668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8.581047381546135</c:v>
                </c:pt>
                <c:pt idx="1">
                  <c:v>7.6536796536796539</c:v>
                </c:pt>
                <c:pt idx="2">
                  <c:v>7.7043918918918921</c:v>
                </c:pt>
                <c:pt idx="3">
                  <c:v>8.6806930693069315</c:v>
                </c:pt>
                <c:pt idx="4">
                  <c:v>8.140703517587939</c:v>
                </c:pt>
                <c:pt idx="5">
                  <c:v>8.120075046904315</c:v>
                </c:pt>
                <c:pt idx="6">
                  <c:v>7.4171974522292992</c:v>
                </c:pt>
                <c:pt idx="7">
                  <c:v>6.4814814814814818</c:v>
                </c:pt>
                <c:pt idx="8">
                  <c:v>7.8940092165898621</c:v>
                </c:pt>
                <c:pt idx="9">
                  <c:v>6.36</c:v>
                </c:pt>
                <c:pt idx="10">
                  <c:v>6.4905660377358494</c:v>
                </c:pt>
                <c:pt idx="11">
                  <c:v>6.6901408450704229</c:v>
                </c:pt>
                <c:pt idx="12">
                  <c:v>7.5222679306027542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12-408D-9C52-18231CDF6686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12-408D-9C52-18231CDF66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12-408D-9C52-18231CDF668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7.8496932515337425</c:v>
                </c:pt>
                <c:pt idx="1">
                  <c:v>6.2706552706552703</c:v>
                </c:pt>
                <c:pt idx="2">
                  <c:v>7.7165354330708658</c:v>
                </c:pt>
                <c:pt idx="3">
                  <c:v>5.963093145869947</c:v>
                </c:pt>
                <c:pt idx="4">
                  <c:v>11.962085308056873</c:v>
                </c:pt>
                <c:pt idx="5">
                  <c:v>7.7861842105263159</c:v>
                </c:pt>
                <c:pt idx="6">
                  <c:v>7.7472924187725631</c:v>
                </c:pt>
                <c:pt idx="7">
                  <c:v>7.8896321070234112</c:v>
                </c:pt>
                <c:pt idx="8">
                  <c:v>7.2243902439024392</c:v>
                </c:pt>
                <c:pt idx="9">
                  <c:v>6.3097713097713095</c:v>
                </c:pt>
                <c:pt idx="10">
                  <c:v>6.509615384615385</c:v>
                </c:pt>
                <c:pt idx="11">
                  <c:v>6.5411985018726595</c:v>
                </c:pt>
                <c:pt idx="12">
                  <c:v>7.2019002375296912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112-408D-9C52-18231CDF6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112-408D-9C52-18231CDF66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9.319488817891374</c:v>
                      </c:pt>
                      <c:pt idx="1">
                        <c:v>6.2897196261682247</c:v>
                      </c:pt>
                      <c:pt idx="2">
                        <c:v>7.180616740088106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5.0167286245353164</c:v>
                      </c:pt>
                      <c:pt idx="8">
                        <c:v>6.0535714285714288</c:v>
                      </c:pt>
                      <c:pt idx="9">
                        <c:v>7.6309523809523814</c:v>
                      </c:pt>
                      <c:pt idx="10">
                        <c:v>5.4861111111111107</c:v>
                      </c:pt>
                      <c:pt idx="11">
                        <c:v>5.2301587301587302</c:v>
                      </c:pt>
                      <c:pt idx="12">
                        <c:v>6.4966408268733851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112-408D-9C52-18231CDF66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112-408D-9C52-18231CDF66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112-408D-9C52-18231CDF66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112-408D-9C52-18231CDF66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112-408D-9C52-18231CDF66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112-408D-9C52-18231CDF66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112-408D-9C52-18231CDF66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112-408D-9C52-18231CDF66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112-408D-9C52-18231CDF66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112-408D-9C52-18231CDF66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112-408D-9C52-18231CDF66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112-408D-9C52-18231CDF66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112-408D-9C52-18231CDF66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112-408D-9C52-18231CDF6686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-0.73135413001239247</c:v>
                </c:pt>
                <c:pt idx="1">
                  <c:v>-1.3830243830243836</c:v>
                </c:pt>
                <c:pt idx="2">
                  <c:v>1.2143541178973649E-2</c:v>
                </c:pt>
                <c:pt idx="3">
                  <c:v>-2.7175999234369845</c:v>
                </c:pt>
                <c:pt idx="4">
                  <c:v>3.8213817904689336</c:v>
                </c:pt>
                <c:pt idx="5">
                  <c:v>-0.3338908363779991</c:v>
                </c:pt>
                <c:pt idx="6">
                  <c:v>0.33009496654326398</c:v>
                </c:pt>
                <c:pt idx="7">
                  <c:v>1.4081506255419294</c:v>
                </c:pt>
                <c:pt idx="8">
                  <c:v>-0.66961897268742288</c:v>
                </c:pt>
                <c:pt idx="9">
                  <c:v>-5.0228690228690809E-2</c:v>
                </c:pt>
                <c:pt idx="10">
                  <c:v>1.9049346879535634E-2</c:v>
                </c:pt>
                <c:pt idx="11">
                  <c:v>-0.14894234319776345</c:v>
                </c:pt>
                <c:pt idx="12">
                  <c:v>-0.32036769307306301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112-408D-9C52-18231CDF6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80-44FD-B2EE-75B586BCA54A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7.5425414364640888</c:v>
                </c:pt>
                <c:pt idx="1">
                  <c:v>8.927819548872181</c:v>
                </c:pt>
                <c:pt idx="2">
                  <c:v>8.277899343544858</c:v>
                </c:pt>
                <c:pt idx="3">
                  <c:v>9.1930693069306937</c:v>
                </c:pt>
                <c:pt idx="4">
                  <c:v>5.1111111111111107</c:v>
                </c:pt>
                <c:pt idx="5">
                  <c:v>3</c:v>
                </c:pt>
                <c:pt idx="6">
                  <c:v>7.8571428571428568</c:v>
                </c:pt>
                <c:pt idx="7">
                  <c:v>7.333333333333333</c:v>
                </c:pt>
                <c:pt idx="8">
                  <c:v>3.8333333333333335</c:v>
                </c:pt>
                <c:pt idx="9">
                  <c:v>7.0779220779220777</c:v>
                </c:pt>
                <c:pt idx="10">
                  <c:v>6.2519181585677748</c:v>
                </c:pt>
                <c:pt idx="11">
                  <c:v>7.2767857142857144</c:v>
                </c:pt>
                <c:pt idx="12">
                  <c:v>7.6292986731654482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0-44FD-B2EE-75B586BCA54A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80-44FD-B2EE-75B586BCA54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8.3298969072164954</c:v>
                </c:pt>
                <c:pt idx="1">
                  <c:v>7.9670846394984327</c:v>
                </c:pt>
                <c:pt idx="2">
                  <c:v>8.0641282565130261</c:v>
                </c:pt>
                <c:pt idx="3">
                  <c:v>7.3793103448275863</c:v>
                </c:pt>
                <c:pt idx="4">
                  <c:v>8.7727272727272734</c:v>
                </c:pt>
                <c:pt idx="5">
                  <c:v>4.666666666666667</c:v>
                </c:pt>
                <c:pt idx="6">
                  <c:v>8.4705882352941178</c:v>
                </c:pt>
                <c:pt idx="7">
                  <c:v>6.44</c:v>
                </c:pt>
                <c:pt idx="8">
                  <c:v>9.4</c:v>
                </c:pt>
                <c:pt idx="9">
                  <c:v>6.3295454545454541</c:v>
                </c:pt>
                <c:pt idx="10">
                  <c:v>7.6789883268482493</c:v>
                </c:pt>
                <c:pt idx="11">
                  <c:v>7.2662721893491122</c:v>
                </c:pt>
                <c:pt idx="12">
                  <c:v>7.7333729216152021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80-44FD-B2EE-75B586BCA54A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80-44FD-B2EE-75B586BCA54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80-44FD-B2EE-75B586BCA54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7.822289156626506</c:v>
                </c:pt>
                <c:pt idx="1">
                  <c:v>7.8127147766323022</c:v>
                </c:pt>
                <c:pt idx="2">
                  <c:v>7.9</c:v>
                </c:pt>
                <c:pt idx="3">
                  <c:v>8.34375</c:v>
                </c:pt>
                <c:pt idx="4">
                  <c:v>13.555555555555555</c:v>
                </c:pt>
                <c:pt idx="5">
                  <c:v>5.9130434782608692</c:v>
                </c:pt>
                <c:pt idx="6">
                  <c:v>9</c:v>
                </c:pt>
                <c:pt idx="7">
                  <c:v>10.363636363636363</c:v>
                </c:pt>
                <c:pt idx="8">
                  <c:v>9.8235294117647065</c:v>
                </c:pt>
                <c:pt idx="9">
                  <c:v>6.1895424836601309</c:v>
                </c:pt>
                <c:pt idx="10">
                  <c:v>6.1292639138240572</c:v>
                </c:pt>
                <c:pt idx="11">
                  <c:v>8.4467120181405893</c:v>
                </c:pt>
                <c:pt idx="12">
                  <c:v>7.6590126291618832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80-44FD-B2EE-75B586BC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080-44FD-B2EE-75B586BCA54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7.6333878887070377</c:v>
                      </c:pt>
                      <c:pt idx="1">
                        <c:v>6.9110486891385765</c:v>
                      </c:pt>
                      <c:pt idx="2">
                        <c:v>11.471631205673759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3</c:v>
                      </c:pt>
                      <c:pt idx="9">
                        <c:v>1.5</c:v>
                      </c:pt>
                      <c:pt idx="10">
                        <c:v>3.6666666666666665</c:v>
                      </c:pt>
                      <c:pt idx="11">
                        <c:v>8.5</c:v>
                      </c:pt>
                      <c:pt idx="12">
                        <c:v>7.7675593734209194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080-44FD-B2EE-75B586BCA54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080-44FD-B2EE-75B586BCA54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080-44FD-B2EE-75B586BCA54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080-44FD-B2EE-75B586BCA54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080-44FD-B2EE-75B586BCA54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080-44FD-B2EE-75B586BCA54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080-44FD-B2EE-75B586BCA54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080-44FD-B2EE-75B586BCA54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080-44FD-B2EE-75B586BCA54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080-44FD-B2EE-75B586BCA54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080-44FD-B2EE-75B586BCA54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080-44FD-B2EE-75B586BCA54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080-44FD-B2EE-75B586BCA54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080-44FD-B2EE-75B586BCA54A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-0.50760775058998941</c:v>
                </c:pt>
                <c:pt idx="1">
                  <c:v>-0.15436986286613052</c:v>
                </c:pt>
                <c:pt idx="2">
                  <c:v>-0.16412825651302576</c:v>
                </c:pt>
                <c:pt idx="3">
                  <c:v>0.9644396551724137</c:v>
                </c:pt>
                <c:pt idx="4">
                  <c:v>4.782828282828282</c:v>
                </c:pt>
                <c:pt idx="5">
                  <c:v>1.2463768115942022</c:v>
                </c:pt>
                <c:pt idx="6">
                  <c:v>0.52941176470588225</c:v>
                </c:pt>
                <c:pt idx="7">
                  <c:v>3.9236363636363629</c:v>
                </c:pt>
                <c:pt idx="8">
                  <c:v>0.42352941176470615</c:v>
                </c:pt>
                <c:pt idx="9">
                  <c:v>-0.14000297088532321</c:v>
                </c:pt>
                <c:pt idx="10">
                  <c:v>-1.5497244130241921</c:v>
                </c:pt>
                <c:pt idx="11">
                  <c:v>1.180439828791477</c:v>
                </c:pt>
                <c:pt idx="12">
                  <c:v>-7.4360292453318877E-2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080-44FD-B2EE-75B586BC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64-4038-A340-3D310161B784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7.5795454545454541</c:v>
                </c:pt>
                <c:pt idx="1">
                  <c:v>7.9409190371991247</c:v>
                </c:pt>
                <c:pt idx="2">
                  <c:v>8.3464285714285715</c:v>
                </c:pt>
                <c:pt idx="3">
                  <c:v>8.6014234875444835</c:v>
                </c:pt>
                <c:pt idx="4">
                  <c:v>4.75</c:v>
                </c:pt>
                <c:pt idx="5">
                  <c:v>3.8181818181818183</c:v>
                </c:pt>
                <c:pt idx="6">
                  <c:v>9</c:v>
                </c:pt>
                <c:pt idx="7">
                  <c:v>5.875</c:v>
                </c:pt>
                <c:pt idx="8">
                  <c:v>4.8181818181818183</c:v>
                </c:pt>
                <c:pt idx="9">
                  <c:v>4.2424242424242422</c:v>
                </c:pt>
                <c:pt idx="10">
                  <c:v>7.3499079189686922</c:v>
                </c:pt>
                <c:pt idx="11">
                  <c:v>6.8734622144112478</c:v>
                </c:pt>
                <c:pt idx="12">
                  <c:v>7.4112959112959116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64-4038-A340-3D310161B784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64-4038-A340-3D310161B78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7.1013513513513518</c:v>
                </c:pt>
                <c:pt idx="1">
                  <c:v>7.9557739557739557</c:v>
                </c:pt>
                <c:pt idx="2">
                  <c:v>6.3968609865470851</c:v>
                </c:pt>
                <c:pt idx="3">
                  <c:v>9.5833333333333339</c:v>
                </c:pt>
                <c:pt idx="4">
                  <c:v>5.0714285714285712</c:v>
                </c:pt>
                <c:pt idx="5">
                  <c:v>4.8</c:v>
                </c:pt>
                <c:pt idx="6">
                  <c:v>5.84</c:v>
                </c:pt>
                <c:pt idx="7">
                  <c:v>1</c:v>
                </c:pt>
                <c:pt idx="8">
                  <c:v>8.5</c:v>
                </c:pt>
                <c:pt idx="9">
                  <c:v>4.9301310043668121</c:v>
                </c:pt>
                <c:pt idx="10">
                  <c:v>6.8747591522158</c:v>
                </c:pt>
                <c:pt idx="11">
                  <c:v>7.6053719008264462</c:v>
                </c:pt>
                <c:pt idx="12">
                  <c:v>7.0406073446327682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64-4038-A340-3D310161B784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64-4038-A340-3D310161B78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64-4038-A340-3D310161B78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7.7660818713450288</c:v>
                </c:pt>
                <c:pt idx="1">
                  <c:v>8.9305555555555554</c:v>
                </c:pt>
                <c:pt idx="2">
                  <c:v>7.2537764350453173</c:v>
                </c:pt>
                <c:pt idx="3">
                  <c:v>9.4421052631578952</c:v>
                </c:pt>
                <c:pt idx="4">
                  <c:v>5.6428571428571432</c:v>
                </c:pt>
                <c:pt idx="5">
                  <c:v>7.2173913043478262</c:v>
                </c:pt>
                <c:pt idx="6">
                  <c:v>6.44</c:v>
                </c:pt>
                <c:pt idx="7">
                  <c:v>9.5</c:v>
                </c:pt>
                <c:pt idx="8">
                  <c:v>3.7142857142857144</c:v>
                </c:pt>
                <c:pt idx="9">
                  <c:v>5.6008771929824563</c:v>
                </c:pt>
                <c:pt idx="10">
                  <c:v>6.5634095634095635</c:v>
                </c:pt>
                <c:pt idx="11">
                  <c:v>8.007299270072993</c:v>
                </c:pt>
                <c:pt idx="12">
                  <c:v>7.4385264092321348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64-4038-A340-3D310161B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A64-4038-A340-3D310161B78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7.4640423921271761</c:v>
                      </c:pt>
                      <c:pt idx="1">
                        <c:v>6.8924930491195555</c:v>
                      </c:pt>
                      <c:pt idx="2">
                        <c:v>8.9118942731277535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5.666666666666667</c:v>
                      </c:pt>
                      <c:pt idx="8">
                        <c:v>0</c:v>
                      </c:pt>
                      <c:pt idx="9">
                        <c:v>5.807017543859649</c:v>
                      </c:pt>
                      <c:pt idx="10">
                        <c:v>8.5714285714285712</c:v>
                      </c:pt>
                      <c:pt idx="11">
                        <c:v>4.583333333333333</c:v>
                      </c:pt>
                      <c:pt idx="12">
                        <c:v>7.288641975308642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A64-4038-A340-3D310161B78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A64-4038-A340-3D310161B78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A64-4038-A340-3D310161B78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A64-4038-A340-3D310161B78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A64-4038-A340-3D310161B78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A64-4038-A340-3D310161B78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A64-4038-A340-3D310161B78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A64-4038-A340-3D310161B78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A64-4038-A340-3D310161B78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A64-4038-A340-3D310161B78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A64-4038-A340-3D310161B78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A64-4038-A340-3D310161B78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64-4038-A340-3D310161B78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A64-4038-A340-3D310161B784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0.66473051999367705</c:v>
                </c:pt>
                <c:pt idx="1">
                  <c:v>0.97478159978159962</c:v>
                </c:pt>
                <c:pt idx="2">
                  <c:v>0.8569154484982322</c:v>
                </c:pt>
                <c:pt idx="3">
                  <c:v>-0.1412280701754387</c:v>
                </c:pt>
                <c:pt idx="4">
                  <c:v>0.57142857142857206</c:v>
                </c:pt>
                <c:pt idx="5">
                  <c:v>2.4173913043478263</c:v>
                </c:pt>
                <c:pt idx="6">
                  <c:v>0.60000000000000053</c:v>
                </c:pt>
                <c:pt idx="7">
                  <c:v>8.5</c:v>
                </c:pt>
                <c:pt idx="8">
                  <c:v>-4.7857142857142856</c:v>
                </c:pt>
                <c:pt idx="9">
                  <c:v>0.67074618861564428</c:v>
                </c:pt>
                <c:pt idx="10">
                  <c:v>-0.31134958880623653</c:v>
                </c:pt>
                <c:pt idx="11">
                  <c:v>0.40192736924654682</c:v>
                </c:pt>
                <c:pt idx="12">
                  <c:v>0.39791906459936666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A64-4038-A340-3D310161B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7D-40F8-95B6-86BD3FDE3BE5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7.2885726989773234</c:v>
                </c:pt>
                <c:pt idx="1">
                  <c:v>6.7735424066533829</c:v>
                </c:pt>
                <c:pt idx="2">
                  <c:v>6.7377011388261332</c:v>
                </c:pt>
                <c:pt idx="3">
                  <c:v>6.1673905637881115</c:v>
                </c:pt>
                <c:pt idx="4">
                  <c:v>6.5183552234649831</c:v>
                </c:pt>
                <c:pt idx="5">
                  <c:v>6.7547590790410634</c:v>
                </c:pt>
                <c:pt idx="6">
                  <c:v>6.6886318097614454</c:v>
                </c:pt>
                <c:pt idx="7">
                  <c:v>7.1337124926456168</c:v>
                </c:pt>
                <c:pt idx="8">
                  <c:v>6.8220845019451737</c:v>
                </c:pt>
                <c:pt idx="9">
                  <c:v>6.8264086055904345</c:v>
                </c:pt>
                <c:pt idx="10">
                  <c:v>6.7909695542611646</c:v>
                </c:pt>
                <c:pt idx="11">
                  <c:v>6.5663159638803741</c:v>
                </c:pt>
                <c:pt idx="12">
                  <c:v>6.757255964867916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D-40F8-95B6-86BD3FDE3BE5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A7D-40F8-95B6-86BD3FDE3BE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7.5802932298404482</c:v>
                </c:pt>
                <c:pt idx="1">
                  <c:v>6.9712386605911121</c:v>
                </c:pt>
                <c:pt idx="2">
                  <c:v>6.4654920309986839</c:v>
                </c:pt>
                <c:pt idx="3">
                  <c:v>6.965188020716055</c:v>
                </c:pt>
                <c:pt idx="4">
                  <c:v>6.820077615250117</c:v>
                </c:pt>
                <c:pt idx="5">
                  <c:v>6.8785517271573049</c:v>
                </c:pt>
                <c:pt idx="6">
                  <c:v>6.9805567830313739</c:v>
                </c:pt>
                <c:pt idx="7">
                  <c:v>7.0900904459101861</c:v>
                </c:pt>
                <c:pt idx="8">
                  <c:v>6.8866018317439339</c:v>
                </c:pt>
                <c:pt idx="9">
                  <c:v>6.499798836911598</c:v>
                </c:pt>
                <c:pt idx="10">
                  <c:v>6.9614775499721784</c:v>
                </c:pt>
                <c:pt idx="11">
                  <c:v>6.8930442249892661</c:v>
                </c:pt>
                <c:pt idx="12">
                  <c:v>6.9053546037801281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7D-40F8-95B6-86BD3FDE3BE5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A7D-40F8-95B6-86BD3FDE3BE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A7D-40F8-95B6-86BD3FDE3BE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7.5436789772727275</c:v>
                </c:pt>
                <c:pt idx="1">
                  <c:v>7.2220742967575688</c:v>
                </c:pt>
                <c:pt idx="2">
                  <c:v>6.9178930739170204</c:v>
                </c:pt>
                <c:pt idx="3">
                  <c:v>6.8137684550908393</c:v>
                </c:pt>
                <c:pt idx="4">
                  <c:v>7.3308251433251437</c:v>
                </c:pt>
                <c:pt idx="5">
                  <c:v>6.7413964333520449</c:v>
                </c:pt>
                <c:pt idx="6">
                  <c:v>6.7038852318259874</c:v>
                </c:pt>
                <c:pt idx="7">
                  <c:v>7.4288856592953376</c:v>
                </c:pt>
                <c:pt idx="8">
                  <c:v>6.7704580121202129</c:v>
                </c:pt>
                <c:pt idx="9">
                  <c:v>6.8760667623291294</c:v>
                </c:pt>
                <c:pt idx="10">
                  <c:v>6.9672299465240641</c:v>
                </c:pt>
                <c:pt idx="11">
                  <c:v>6.7914762814654814</c:v>
                </c:pt>
                <c:pt idx="12">
                  <c:v>6.9984252461204735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7D-40F8-95B6-86BD3FDE3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A7D-40F8-95B6-86BD3FDE3BE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7.5032095478103749</c:v>
                      </c:pt>
                      <c:pt idx="1">
                        <c:v>7.7170021872070702</c:v>
                      </c:pt>
                      <c:pt idx="2">
                        <c:v>9.2506486181613088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4.5515607371192175</c:v>
                      </c:pt>
                      <c:pt idx="8">
                        <c:v>4.0015720524017464</c:v>
                      </c:pt>
                      <c:pt idx="9">
                        <c:v>3.6523630907726932</c:v>
                      </c:pt>
                      <c:pt idx="10">
                        <c:v>6.220779220779221</c:v>
                      </c:pt>
                      <c:pt idx="11">
                        <c:v>5.3013895543842837</c:v>
                      </c:pt>
                      <c:pt idx="12">
                        <c:v>6.3173322576307651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A7D-40F8-95B6-86BD3FDE3B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A7D-40F8-95B6-86BD3FDE3BE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A7D-40F8-95B6-86BD3FDE3BE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A7D-40F8-95B6-86BD3FDE3BE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A7D-40F8-95B6-86BD3FDE3BE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A7D-40F8-95B6-86BD3FDE3BE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A7D-40F8-95B6-86BD3FDE3BE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A7D-40F8-95B6-86BD3FDE3BE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A7D-40F8-95B6-86BD3FDE3BE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A7D-40F8-95B6-86BD3FDE3BE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A7D-40F8-95B6-86BD3FDE3BE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A7D-40F8-95B6-86BD3FDE3BE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A7D-40F8-95B6-86BD3FDE3BE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A7D-40F8-95B6-86BD3FDE3BE5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-3.6614252567720662E-2</c:v>
                </c:pt>
                <c:pt idx="1">
                  <c:v>0.25083563616645677</c:v>
                </c:pt>
                <c:pt idx="2">
                  <c:v>0.45240104291833649</c:v>
                </c:pt>
                <c:pt idx="3">
                  <c:v>-0.15141956562521575</c:v>
                </c:pt>
                <c:pt idx="4">
                  <c:v>0.51074752807502666</c:v>
                </c:pt>
                <c:pt idx="5">
                  <c:v>-0.13715529380526004</c:v>
                </c:pt>
                <c:pt idx="6">
                  <c:v>-0.27667155120538656</c:v>
                </c:pt>
                <c:pt idx="7">
                  <c:v>0.33879521338515151</c:v>
                </c:pt>
                <c:pt idx="8">
                  <c:v>-0.116143819623721</c:v>
                </c:pt>
                <c:pt idx="9">
                  <c:v>0.3762679254175314</c:v>
                </c:pt>
                <c:pt idx="10">
                  <c:v>5.7523965518857523E-3</c:v>
                </c:pt>
                <c:pt idx="11">
                  <c:v>-0.10156794352378462</c:v>
                </c:pt>
                <c:pt idx="12">
                  <c:v>9.3070642340345344E-2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7D-40F8-95B6-86BD3FDE3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0-4A81-A49A-2BAC62D55759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7.3121399847842623</c:v>
                </c:pt>
                <c:pt idx="1">
                  <c:v>6.7495257166947722</c:v>
                </c:pt>
                <c:pt idx="2">
                  <c:v>6.7355343379730819</c:v>
                </c:pt>
                <c:pt idx="3">
                  <c:v>6.2256879784812744</c:v>
                </c:pt>
                <c:pt idx="4">
                  <c:v>6.6629379024337005</c:v>
                </c:pt>
                <c:pt idx="5">
                  <c:v>6.9370747342968002</c:v>
                </c:pt>
                <c:pt idx="6">
                  <c:v>6.7086975914362172</c:v>
                </c:pt>
                <c:pt idx="7">
                  <c:v>7.3794321023981171</c:v>
                </c:pt>
                <c:pt idx="8">
                  <c:v>6.9975186104218361</c:v>
                </c:pt>
                <c:pt idx="9">
                  <c:v>6.9798752558230195</c:v>
                </c:pt>
                <c:pt idx="10">
                  <c:v>6.7701183875318449</c:v>
                </c:pt>
                <c:pt idx="11">
                  <c:v>6.5663884479492038</c:v>
                </c:pt>
                <c:pt idx="12">
                  <c:v>6.8348160417955119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0-4A81-A49A-2BAC62D55759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00-4A81-A49A-2BAC62D5575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7.686111996599724</c:v>
                </c:pt>
                <c:pt idx="1">
                  <c:v>7.0446694460988688</c:v>
                </c:pt>
                <c:pt idx="2">
                  <c:v>6.5830399855582638</c:v>
                </c:pt>
                <c:pt idx="3">
                  <c:v>7.0874621376027696</c:v>
                </c:pt>
                <c:pt idx="4">
                  <c:v>7.071705031574659</c:v>
                </c:pt>
                <c:pt idx="5">
                  <c:v>7.119649250246459</c:v>
                </c:pt>
                <c:pt idx="6">
                  <c:v>7.1540335151987531</c:v>
                </c:pt>
                <c:pt idx="7">
                  <c:v>7.2201022146507663</c:v>
                </c:pt>
                <c:pt idx="8">
                  <c:v>7.0984699200185464</c:v>
                </c:pt>
                <c:pt idx="9">
                  <c:v>6.6309703145768717</c:v>
                </c:pt>
                <c:pt idx="10">
                  <c:v>7.0974414220307027</c:v>
                </c:pt>
                <c:pt idx="11">
                  <c:v>7.0378726397229885</c:v>
                </c:pt>
                <c:pt idx="12">
                  <c:v>7.0569585993995014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00-4A81-A49A-2BAC62D55759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00-4A81-A49A-2BAC62D5575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00-4A81-A49A-2BAC62D5575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7.6305019305019304</c:v>
                </c:pt>
                <c:pt idx="1">
                  <c:v>7.1990871891721753</c:v>
                </c:pt>
                <c:pt idx="2">
                  <c:v>6.8430692311616754</c:v>
                </c:pt>
                <c:pt idx="3">
                  <c:v>6.8284109816971714</c:v>
                </c:pt>
                <c:pt idx="4">
                  <c:v>7.8248397332124586</c:v>
                </c:pt>
                <c:pt idx="5">
                  <c:v>6.8711458333333333</c:v>
                </c:pt>
                <c:pt idx="6">
                  <c:v>6.7409203102961914</c:v>
                </c:pt>
                <c:pt idx="7">
                  <c:v>7.6395521243417353</c:v>
                </c:pt>
                <c:pt idx="8">
                  <c:v>6.7718217497143423</c:v>
                </c:pt>
                <c:pt idx="9">
                  <c:v>6.9331755533899484</c:v>
                </c:pt>
                <c:pt idx="10">
                  <c:v>6.8880963702647016</c:v>
                </c:pt>
                <c:pt idx="11">
                  <c:v>6.807446642779249</c:v>
                </c:pt>
                <c:pt idx="12">
                  <c:v>7.0596536599406301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00-4A81-A49A-2BAC62D5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800-4A81-A49A-2BAC62D5575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7.1722886288253331</c:v>
                      </c:pt>
                      <c:pt idx="1">
                        <c:v>7.7980511144824369</c:v>
                      </c:pt>
                      <c:pt idx="2">
                        <c:v>9.5442463533225279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4.5153065649119766</c:v>
                      </c:pt>
                      <c:pt idx="8">
                        <c:v>3.9986810287975381</c:v>
                      </c:pt>
                      <c:pt idx="9">
                        <c:v>3.5746102449888641</c:v>
                      </c:pt>
                      <c:pt idx="10">
                        <c:v>6.106996819627442</c:v>
                      </c:pt>
                      <c:pt idx="11">
                        <c:v>5.2586779911373709</c:v>
                      </c:pt>
                      <c:pt idx="12">
                        <c:v>6.1436409624489263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800-4A81-A49A-2BAC62D5575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00-4A81-A49A-2BAC62D5575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00-4A81-A49A-2BAC62D5575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00-4A81-A49A-2BAC62D5575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00-4A81-A49A-2BAC62D5575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00-4A81-A49A-2BAC62D5575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00-4A81-A49A-2BAC62D5575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00-4A81-A49A-2BAC62D5575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00-4A81-A49A-2BAC62D5575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00-4A81-A49A-2BAC62D5575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00-4A81-A49A-2BAC62D5575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00-4A81-A49A-2BAC62D5575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800-4A81-A49A-2BAC62D5575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800-4A81-A49A-2BAC62D55759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-5.561006609779362E-2</c:v>
                </c:pt>
                <c:pt idx="1">
                  <c:v>0.15441774307330647</c:v>
                </c:pt>
                <c:pt idx="2">
                  <c:v>0.26002924560341167</c:v>
                </c:pt>
                <c:pt idx="3">
                  <c:v>-0.25905115590559813</c:v>
                </c:pt>
                <c:pt idx="4">
                  <c:v>0.75313470163779961</c:v>
                </c:pt>
                <c:pt idx="5">
                  <c:v>-0.24850341691312572</c:v>
                </c:pt>
                <c:pt idx="6">
                  <c:v>-0.41311320490256165</c:v>
                </c:pt>
                <c:pt idx="7">
                  <c:v>0.41944990969096896</c:v>
                </c:pt>
                <c:pt idx="8">
                  <c:v>-0.32664817030420412</c:v>
                </c:pt>
                <c:pt idx="9">
                  <c:v>0.3022052388130767</c:v>
                </c:pt>
                <c:pt idx="10">
                  <c:v>-0.20934505176600116</c:v>
                </c:pt>
                <c:pt idx="11">
                  <c:v>-0.23042599694373944</c:v>
                </c:pt>
                <c:pt idx="12">
                  <c:v>2.6950605411286688E-3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00-4A81-A49A-2BAC62D5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1C-495F-8999-33339BFA1F46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7.5696016069635084</c:v>
                </c:pt>
                <c:pt idx="1">
                  <c:v>7.1070247129791788</c:v>
                </c:pt>
                <c:pt idx="2">
                  <c:v>7.0281066163120052</c:v>
                </c:pt>
                <c:pt idx="3">
                  <c:v>6.4091439688715957</c:v>
                </c:pt>
                <c:pt idx="4">
                  <c:v>6.6776628459603016</c:v>
                </c:pt>
                <c:pt idx="5">
                  <c:v>7.1394742559200521</c:v>
                </c:pt>
                <c:pt idx="6">
                  <c:v>6.8257963035784508</c:v>
                </c:pt>
                <c:pt idx="7">
                  <c:v>7.7446084724005138</c:v>
                </c:pt>
                <c:pt idx="8">
                  <c:v>7.0548697823760254</c:v>
                </c:pt>
                <c:pt idx="9">
                  <c:v>7.3329767822311709</c:v>
                </c:pt>
                <c:pt idx="10">
                  <c:v>7.0038556349156185</c:v>
                </c:pt>
                <c:pt idx="11">
                  <c:v>6.6860472644868887</c:v>
                </c:pt>
                <c:pt idx="12">
                  <c:v>7.0467584639954337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C-495F-8999-33339BFA1F46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1C-495F-8999-33339BFA1F4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7.7964280918490667</c:v>
                </c:pt>
                <c:pt idx="1">
                  <c:v>7.2324605998983227</c:v>
                </c:pt>
                <c:pt idx="2">
                  <c:v>6.6665713795666344</c:v>
                </c:pt>
                <c:pt idx="3">
                  <c:v>7.219209496829893</c:v>
                </c:pt>
                <c:pt idx="4">
                  <c:v>7.0987581312832644</c:v>
                </c:pt>
                <c:pt idx="5">
                  <c:v>7.222138964577657</c:v>
                </c:pt>
                <c:pt idx="6">
                  <c:v>7.3560683324834271</c:v>
                </c:pt>
                <c:pt idx="7">
                  <c:v>7.669089242454004</c:v>
                </c:pt>
                <c:pt idx="8">
                  <c:v>7.4543844791746858</c:v>
                </c:pt>
                <c:pt idx="9">
                  <c:v>6.8535038932146826</c:v>
                </c:pt>
                <c:pt idx="10">
                  <c:v>7.313558145989453</c:v>
                </c:pt>
                <c:pt idx="11">
                  <c:v>7.1532647919929193</c:v>
                </c:pt>
                <c:pt idx="12">
                  <c:v>7.2368184908225697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1C-495F-8999-33339BFA1F46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1C-495F-8999-33339BFA1F4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1C-495F-8999-33339BFA1F4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7.7086852477477477</c:v>
                </c:pt>
                <c:pt idx="1">
                  <c:v>7.367411718026716</c:v>
                </c:pt>
                <c:pt idx="2">
                  <c:v>7.0097489486427937</c:v>
                </c:pt>
                <c:pt idx="3">
                  <c:v>6.8985964460468709</c:v>
                </c:pt>
                <c:pt idx="4">
                  <c:v>8.7607566765578628</c:v>
                </c:pt>
                <c:pt idx="5">
                  <c:v>7.2048691170486912</c:v>
                </c:pt>
                <c:pt idx="6">
                  <c:v>6.848147736121927</c:v>
                </c:pt>
                <c:pt idx="7">
                  <c:v>8.2811066314472406</c:v>
                </c:pt>
                <c:pt idx="8">
                  <c:v>6.7072241008300031</c:v>
                </c:pt>
                <c:pt idx="9">
                  <c:v>6.9839878447872836</c:v>
                </c:pt>
                <c:pt idx="10">
                  <c:v>6.9939028475711895</c:v>
                </c:pt>
                <c:pt idx="11">
                  <c:v>7.0190933887517861</c:v>
                </c:pt>
                <c:pt idx="12">
                  <c:v>7.258462805380181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F1C-495F-8999-33339BFA1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F1C-495F-8999-33339BFA1F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6.6858373639661428</c:v>
                      </c:pt>
                      <c:pt idx="1">
                        <c:v>7.6288147622427251</c:v>
                      </c:pt>
                      <c:pt idx="2">
                        <c:v>8.848810437452034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4.7418665400142483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F1C-495F-8999-33339BFA1F4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F1C-495F-8999-33339BFA1F4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F1C-495F-8999-33339BFA1F4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F1C-495F-8999-33339BFA1F4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F1C-495F-8999-33339BFA1F4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F1C-495F-8999-33339BFA1F4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F1C-495F-8999-33339BFA1F4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F1C-495F-8999-33339BFA1F4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F1C-495F-8999-33339BFA1F4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F1C-495F-8999-33339BFA1F4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F1C-495F-8999-33339BFA1F4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F1C-495F-8999-33339BFA1F4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F1C-495F-8999-33339BFA1F4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F1C-495F-8999-33339BFA1F46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-8.7742844101319051E-2</c:v>
                </c:pt>
                <c:pt idx="1">
                  <c:v>0.13495111812839333</c:v>
                </c:pt>
                <c:pt idx="2">
                  <c:v>0.34317756907615937</c:v>
                </c:pt>
                <c:pt idx="3">
                  <c:v>-0.32061305078302205</c:v>
                </c:pt>
                <c:pt idx="4">
                  <c:v>1.6619985452745984</c:v>
                </c:pt>
                <c:pt idx="5">
                  <c:v>-1.7269847528965876E-2</c:v>
                </c:pt>
                <c:pt idx="6">
                  <c:v>-0.50792059636150011</c:v>
                </c:pt>
                <c:pt idx="7">
                  <c:v>0.61201738899323654</c:v>
                </c:pt>
                <c:pt idx="8">
                  <c:v>-0.74716037834468274</c:v>
                </c:pt>
                <c:pt idx="9">
                  <c:v>0.13048395157260106</c:v>
                </c:pt>
                <c:pt idx="10">
                  <c:v>-0.31965529841826346</c:v>
                </c:pt>
                <c:pt idx="11">
                  <c:v>-0.13417140324113319</c:v>
                </c:pt>
                <c:pt idx="12">
                  <c:v>2.1644314557611288E-2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F1C-495F-8999-33339BFA1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24-4D60-B12B-5173D79F86DF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6.2030573983270836</c:v>
                </c:pt>
                <c:pt idx="1">
                  <c:v>5.2008991289688113</c:v>
                </c:pt>
                <c:pt idx="2">
                  <c:v>5.6217860105059438</c:v>
                </c:pt>
                <c:pt idx="3">
                  <c:v>5.5025562372188137</c:v>
                </c:pt>
                <c:pt idx="4">
                  <c:v>6.6105027376804379</c:v>
                </c:pt>
                <c:pt idx="5">
                  <c:v>6.2337695017614498</c:v>
                </c:pt>
                <c:pt idx="6">
                  <c:v>6.2574150248971643</c:v>
                </c:pt>
                <c:pt idx="7">
                  <c:v>6.1968405736853045</c:v>
                </c:pt>
                <c:pt idx="8">
                  <c:v>6.8024271844660191</c:v>
                </c:pt>
                <c:pt idx="9">
                  <c:v>5.767552387124649</c:v>
                </c:pt>
                <c:pt idx="10">
                  <c:v>5.8892329680800382</c:v>
                </c:pt>
                <c:pt idx="11">
                  <c:v>6.1138589618021548</c:v>
                </c:pt>
                <c:pt idx="12">
                  <c:v>6.0468086842964412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4-4D60-B12B-5173D79F86DF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724-4D60-B12B-5173D79F86D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7.2678207739307537</c:v>
                </c:pt>
                <c:pt idx="1">
                  <c:v>6.3748866727107885</c:v>
                </c:pt>
                <c:pt idx="2">
                  <c:v>6.2699807156631673</c:v>
                </c:pt>
                <c:pt idx="3">
                  <c:v>6.5540688148552704</c:v>
                </c:pt>
                <c:pt idx="4">
                  <c:v>6.9784921892687342</c:v>
                </c:pt>
                <c:pt idx="5">
                  <c:v>6.792074896581755</c:v>
                </c:pt>
                <c:pt idx="6">
                  <c:v>6.4991735537190083</c:v>
                </c:pt>
                <c:pt idx="7">
                  <c:v>5.9193854324734447</c:v>
                </c:pt>
                <c:pt idx="8">
                  <c:v>6.0145369284876908</c:v>
                </c:pt>
                <c:pt idx="9">
                  <c:v>5.7592592592592595</c:v>
                </c:pt>
                <c:pt idx="10">
                  <c:v>6.3474596677100887</c:v>
                </c:pt>
                <c:pt idx="11">
                  <c:v>6.5914120126448896</c:v>
                </c:pt>
                <c:pt idx="12">
                  <c:v>6.4281585702062936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24-4D60-B12B-5173D79F86DF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24-4D60-B12B-5173D79F86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24-4D60-B12B-5173D79F86D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7.3472718001019892</c:v>
                </c:pt>
                <c:pt idx="1">
                  <c:v>6.5530456852791881</c:v>
                </c:pt>
                <c:pt idx="2">
                  <c:v>6.1735346813411827</c:v>
                </c:pt>
                <c:pt idx="3">
                  <c:v>6.5337837837837842</c:v>
                </c:pt>
                <c:pt idx="4">
                  <c:v>5.6585104099592183</c:v>
                </c:pt>
                <c:pt idx="5">
                  <c:v>5.7662775033677596</c:v>
                </c:pt>
                <c:pt idx="6">
                  <c:v>6.3316348195329084</c:v>
                </c:pt>
                <c:pt idx="7">
                  <c:v>5.8554030543205107</c:v>
                </c:pt>
                <c:pt idx="8">
                  <c:v>7.0437370600414075</c:v>
                </c:pt>
                <c:pt idx="9">
                  <c:v>6.7372098264593197</c:v>
                </c:pt>
                <c:pt idx="10">
                  <c:v>6.4935032483758119</c:v>
                </c:pt>
                <c:pt idx="11">
                  <c:v>5.9629437678154966</c:v>
                </c:pt>
                <c:pt idx="12">
                  <c:v>6.3443617042289686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24-4D60-B12B-5173D79F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724-4D60-B12B-5173D79F86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9.5154714233709505</c:v>
                      </c:pt>
                      <c:pt idx="1">
                        <c:v>8.580380577427821</c:v>
                      </c:pt>
                      <c:pt idx="2">
                        <c:v>13.32776617954071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3.9015760694757158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724-4D60-B12B-5173D79F86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724-4D60-B12B-5173D79F86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724-4D60-B12B-5173D79F86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724-4D60-B12B-5173D79F86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724-4D60-B12B-5173D79F86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724-4D60-B12B-5173D79F86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724-4D60-B12B-5173D79F86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724-4D60-B12B-5173D79F86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724-4D60-B12B-5173D79F86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724-4D60-B12B-5173D79F86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724-4D60-B12B-5173D79F86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724-4D60-B12B-5173D79F86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724-4D60-B12B-5173D79F86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724-4D60-B12B-5173D79F86DF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7.9451026171235561E-2</c:v>
                </c:pt>
                <c:pt idx="1">
                  <c:v>0.17815901256839961</c:v>
                </c:pt>
                <c:pt idx="2">
                  <c:v>-9.6446034321984619E-2</c:v>
                </c:pt>
                <c:pt idx="3">
                  <c:v>-2.0285031071486159E-2</c:v>
                </c:pt>
                <c:pt idx="4">
                  <c:v>-1.3199817793095159</c:v>
                </c:pt>
                <c:pt idx="5">
                  <c:v>-1.0257973932139954</c:v>
                </c:pt>
                <c:pt idx="6">
                  <c:v>-0.16753873418609988</c:v>
                </c:pt>
                <c:pt idx="7">
                  <c:v>-6.3982378152934061E-2</c:v>
                </c:pt>
                <c:pt idx="8">
                  <c:v>1.0292001315537167</c:v>
                </c:pt>
                <c:pt idx="9">
                  <c:v>0.97795056720006013</c:v>
                </c:pt>
                <c:pt idx="10">
                  <c:v>0.1460435806657232</c:v>
                </c:pt>
                <c:pt idx="11">
                  <c:v>-0.62846824482939301</c:v>
                </c:pt>
                <c:pt idx="12">
                  <c:v>-8.3796865977324941E-2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724-4D60-B12B-5173D79F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9C-408D-B349-73C949F0E65B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7.1824853228962819</c:v>
                </c:pt>
                <c:pt idx="1">
                  <c:v>6.8844282238442824</c:v>
                </c:pt>
                <c:pt idx="2">
                  <c:v>6.7464559609574719</c:v>
                </c:pt>
                <c:pt idx="3">
                  <c:v>5.8959537572254339</c:v>
                </c:pt>
                <c:pt idx="4">
                  <c:v>5.6957466625271653</c:v>
                </c:pt>
                <c:pt idx="5">
                  <c:v>5.7669104204753197</c:v>
                </c:pt>
                <c:pt idx="6">
                  <c:v>6.5770280327462167</c:v>
                </c:pt>
                <c:pt idx="7">
                  <c:v>6.1520376175548588</c:v>
                </c:pt>
                <c:pt idx="8">
                  <c:v>6.0209015361369929</c:v>
                </c:pt>
                <c:pt idx="9">
                  <c:v>6.1241917502787064</c:v>
                </c:pt>
                <c:pt idx="10">
                  <c:v>6.8906399235912126</c:v>
                </c:pt>
                <c:pt idx="11">
                  <c:v>6.5660091047040972</c:v>
                </c:pt>
                <c:pt idx="12">
                  <c:v>6.3953136352627755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C-408D-B349-73C949F0E65B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9C-408D-B349-73C949F0E65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7.124313186813187</c:v>
                </c:pt>
                <c:pt idx="1">
                  <c:v>6.5791147627882323</c:v>
                </c:pt>
                <c:pt idx="2">
                  <c:v>5.9644093882262412</c:v>
                </c:pt>
                <c:pt idx="3">
                  <c:v>6.3570083400591875</c:v>
                </c:pt>
                <c:pt idx="4">
                  <c:v>5.5242591135588777</c:v>
                </c:pt>
                <c:pt idx="5">
                  <c:v>5.5762331838565027</c:v>
                </c:pt>
                <c:pt idx="6">
                  <c:v>6.1647193585337918</c:v>
                </c:pt>
                <c:pt idx="7">
                  <c:v>6.5305823209049016</c:v>
                </c:pt>
                <c:pt idx="8">
                  <c:v>5.9559572301425661</c:v>
                </c:pt>
                <c:pt idx="9">
                  <c:v>5.8792705931670506</c:v>
                </c:pt>
                <c:pt idx="10">
                  <c:v>6.4353897457273863</c:v>
                </c:pt>
                <c:pt idx="11">
                  <c:v>6.3361764094029542</c:v>
                </c:pt>
                <c:pt idx="12">
                  <c:v>6.214340786430224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9C-408D-B349-73C949F0E65B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9C-408D-B349-73C949F0E65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9C-408D-B349-73C949F0E65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7.185766257389723</c:v>
                </c:pt>
                <c:pt idx="1">
                  <c:v>7.3258347146578258</c:v>
                </c:pt>
                <c:pt idx="2">
                  <c:v>7.2472490455872443</c:v>
                </c:pt>
                <c:pt idx="3">
                  <c:v>6.7478342308592838</c:v>
                </c:pt>
                <c:pt idx="4">
                  <c:v>5.4668946982653308</c:v>
                </c:pt>
                <c:pt idx="5">
                  <c:v>6.1121495327102799</c:v>
                </c:pt>
                <c:pt idx="6">
                  <c:v>6.5442629179331311</c:v>
                </c:pt>
                <c:pt idx="7">
                  <c:v>6.7305084745762711</c:v>
                </c:pt>
                <c:pt idx="8">
                  <c:v>6.7638081395348841</c:v>
                </c:pt>
                <c:pt idx="9">
                  <c:v>6.6265963916480839</c:v>
                </c:pt>
                <c:pt idx="10">
                  <c:v>7.3039568345323742</c:v>
                </c:pt>
                <c:pt idx="11">
                  <c:v>6.727631305791987</c:v>
                </c:pt>
                <c:pt idx="12">
                  <c:v>6.7387541676535427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9C-408D-B349-73C949F0E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E9C-408D-B349-73C949F0E65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8.5498812351543947</c:v>
                      </c:pt>
                      <c:pt idx="1">
                        <c:v>7.4531813865147196</c:v>
                      </c:pt>
                      <c:pt idx="2">
                        <c:v>8.57847866419295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4.7885487528344672</c:v>
                      </c:pt>
                      <c:pt idx="8">
                        <c:v>4.0127551020408161</c:v>
                      </c:pt>
                      <c:pt idx="9">
                        <c:v>4.2004830917874392</c:v>
                      </c:pt>
                      <c:pt idx="10">
                        <c:v>7.1730038022813689</c:v>
                      </c:pt>
                      <c:pt idx="11">
                        <c:v>5.5751479289940828</c:v>
                      </c:pt>
                      <c:pt idx="12">
                        <c:v>7.0010211375472275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E9C-408D-B349-73C949F0E65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9C-408D-B349-73C949F0E65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9C-408D-B349-73C949F0E65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E9C-408D-B349-73C949F0E65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E9C-408D-B349-73C949F0E65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E9C-408D-B349-73C949F0E65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E9C-408D-B349-73C949F0E65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E9C-408D-B349-73C949F0E65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E9C-408D-B349-73C949F0E65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E9C-408D-B349-73C949F0E65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E9C-408D-B349-73C949F0E65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E9C-408D-B349-73C949F0E65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E9C-408D-B349-73C949F0E65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9C-408D-B349-73C949F0E65B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6.1453070576535929E-2</c:v>
                </c:pt>
                <c:pt idx="1">
                  <c:v>0.7467199518695935</c:v>
                </c:pt>
                <c:pt idx="2">
                  <c:v>1.282839657361003</c:v>
                </c:pt>
                <c:pt idx="3">
                  <c:v>0.39082589080009633</c:v>
                </c:pt>
                <c:pt idx="4">
                  <c:v>-5.7364415293546855E-2</c:v>
                </c:pt>
                <c:pt idx="5">
                  <c:v>0.53591634885377726</c:v>
                </c:pt>
                <c:pt idx="6">
                  <c:v>0.37954355939933926</c:v>
                </c:pt>
                <c:pt idx="7">
                  <c:v>0.19992615367136946</c:v>
                </c:pt>
                <c:pt idx="8">
                  <c:v>0.80785090939231807</c:v>
                </c:pt>
                <c:pt idx="9">
                  <c:v>0.74732579848103331</c:v>
                </c:pt>
                <c:pt idx="10">
                  <c:v>0.8685670888049879</c:v>
                </c:pt>
                <c:pt idx="11">
                  <c:v>0.39145489638903275</c:v>
                </c:pt>
                <c:pt idx="12">
                  <c:v>0.52441338122331871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9C-408D-B349-73C949F0E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1E-4EBE-BB6D-0C0C4FE63991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0.82430000000000003</c:v>
                </c:pt>
                <c:pt idx="1">
                  <c:v>0.87060000000000004</c:v>
                </c:pt>
                <c:pt idx="2">
                  <c:v>0.73480000000000001</c:v>
                </c:pt>
                <c:pt idx="3">
                  <c:v>0.78159999999999996</c:v>
                </c:pt>
                <c:pt idx="4">
                  <c:v>0.73349999999999993</c:v>
                </c:pt>
                <c:pt idx="5">
                  <c:v>0.76780000000000004</c:v>
                </c:pt>
                <c:pt idx="6">
                  <c:v>0.88969999999999994</c:v>
                </c:pt>
                <c:pt idx="7">
                  <c:v>0.91459999999999997</c:v>
                </c:pt>
                <c:pt idx="8">
                  <c:v>0.78359999999999996</c:v>
                </c:pt>
                <c:pt idx="9">
                  <c:v>0.85840000000000005</c:v>
                </c:pt>
                <c:pt idx="10">
                  <c:v>0.85420000000000007</c:v>
                </c:pt>
                <c:pt idx="11">
                  <c:v>0.79709999999999992</c:v>
                </c:pt>
                <c:pt idx="12">
                  <c:v>0.81783519993171871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1E-4EBE-BB6D-0C0C4FE63991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A1E-4EBE-BB6D-0C0C4FE6399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0.50770000000000004</c:v>
                </c:pt>
                <c:pt idx="1">
                  <c:v>0.89639999999999997</c:v>
                </c:pt>
                <c:pt idx="2">
                  <c:v>0.88939999999999997</c:v>
                </c:pt>
                <c:pt idx="3">
                  <c:v>0.80359999999999998</c:v>
                </c:pt>
                <c:pt idx="4">
                  <c:v>0.80420000000000003</c:v>
                </c:pt>
                <c:pt idx="5">
                  <c:v>0.81640000000000001</c:v>
                </c:pt>
                <c:pt idx="6">
                  <c:v>0.87379999999999991</c:v>
                </c:pt>
                <c:pt idx="7">
                  <c:v>0.90269999999999995</c:v>
                </c:pt>
                <c:pt idx="8">
                  <c:v>0.75800000000000001</c:v>
                </c:pt>
                <c:pt idx="9">
                  <c:v>0.89359999999999995</c:v>
                </c:pt>
                <c:pt idx="10">
                  <c:v>0.83440000000000003</c:v>
                </c:pt>
                <c:pt idx="11">
                  <c:v>0.79709999999999992</c:v>
                </c:pt>
                <c:pt idx="12">
                  <c:v>0.796368991363826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1E-4EBE-BB6D-0C0C4FE63991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1E-4EBE-BB6D-0C0C4FE6399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1E-4EBE-BB6D-0C0C4FE6399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0.84379999999999999</c:v>
                </c:pt>
                <c:pt idx="1">
                  <c:v>0.9244</c:v>
                </c:pt>
                <c:pt idx="2">
                  <c:v>0.82620000000000005</c:v>
                </c:pt>
                <c:pt idx="3">
                  <c:v>0.8216</c:v>
                </c:pt>
                <c:pt idx="4">
                  <c:v>0.71109999999999995</c:v>
                </c:pt>
                <c:pt idx="5">
                  <c:v>0.80099999999999993</c:v>
                </c:pt>
                <c:pt idx="6">
                  <c:v>0.93040000000000012</c:v>
                </c:pt>
                <c:pt idx="7">
                  <c:v>0.93909999999999993</c:v>
                </c:pt>
                <c:pt idx="8">
                  <c:v>0.84260000000000002</c:v>
                </c:pt>
                <c:pt idx="9">
                  <c:v>0.90410000000000001</c:v>
                </c:pt>
                <c:pt idx="10">
                  <c:v>0.83560000000000001</c:v>
                </c:pt>
                <c:pt idx="11">
                  <c:v>0.81180000000000008</c:v>
                </c:pt>
                <c:pt idx="12">
                  <c:v>0.84894608892196821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A1E-4EBE-BB6D-0C0C4FE63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A1E-4EBE-BB6D-0C0C4FE6399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0.7387999999999999</c:v>
                      </c:pt>
                      <c:pt idx="1">
                        <c:v>0.82779999999999998</c:v>
                      </c:pt>
                      <c:pt idx="2">
                        <c:v>0.36729999999999996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0.43909999999999999</c:v>
                      </c:pt>
                      <c:pt idx="8">
                        <c:v>0.20370000000000002</c:v>
                      </c:pt>
                      <c:pt idx="9">
                        <c:v>0.20949999999999999</c:v>
                      </c:pt>
                      <c:pt idx="10">
                        <c:v>0.27260000000000001</c:v>
                      </c:pt>
                      <c:pt idx="11">
                        <c:v>0.2797</c:v>
                      </c:pt>
                      <c:pt idx="12">
                        <c:v>0.49125694136118242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A1E-4EBE-BB6D-0C0C4FE6399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A1E-4EBE-BB6D-0C0C4FE6399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A1E-4EBE-BB6D-0C0C4FE6399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A1E-4EBE-BB6D-0C0C4FE6399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A1E-4EBE-BB6D-0C0C4FE6399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A1E-4EBE-BB6D-0C0C4FE6399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A1E-4EBE-BB6D-0C0C4FE6399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A1E-4EBE-BB6D-0C0C4FE6399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A1E-4EBE-BB6D-0C0C4FE6399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A1E-4EBE-BB6D-0C0C4FE6399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A1E-4EBE-BB6D-0C0C4FE6399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A1E-4EBE-BB6D-0C0C4FE6399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A1E-4EBE-BB6D-0C0C4FE6399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A1E-4EBE-BB6D-0C0C4FE63991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0.66200512113452814</c:v>
                </c:pt>
                <c:pt idx="1">
                  <c:v>3.1236055332440893E-2</c:v>
                </c:pt>
                <c:pt idx="2">
                  <c:v>-7.1059140993928405E-2</c:v>
                </c:pt>
                <c:pt idx="3">
                  <c:v>2.2399203583872485E-2</c:v>
                </c:pt>
                <c:pt idx="4">
                  <c:v>-0.11576722208405876</c:v>
                </c:pt>
                <c:pt idx="5">
                  <c:v>-1.8863302302792873E-2</c:v>
                </c:pt>
                <c:pt idx="6">
                  <c:v>6.4774547951476524E-2</c:v>
                </c:pt>
                <c:pt idx="7">
                  <c:v>4.0323474022377237E-2</c:v>
                </c:pt>
                <c:pt idx="8">
                  <c:v>0.11160949868073877</c:v>
                </c:pt>
                <c:pt idx="9">
                  <c:v>1.1750223813786986E-2</c:v>
                </c:pt>
                <c:pt idx="10">
                  <c:v>1.4381591562799834E-3</c:v>
                </c:pt>
                <c:pt idx="11">
                  <c:v>1.8441851712457824E-2</c:v>
                </c:pt>
                <c:pt idx="12">
                  <c:v>6.6021025590287108E-2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A1E-4EBE-BB6D-0C0C4FE63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26-4979-AC6A-8297FC75B1E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0.5706</c:v>
                </c:pt>
                <c:pt idx="1">
                  <c:v>0.60880000000000001</c:v>
                </c:pt>
                <c:pt idx="2">
                  <c:v>0.56409999999999993</c:v>
                </c:pt>
                <c:pt idx="3">
                  <c:v>0.49159999999999998</c:v>
                </c:pt>
                <c:pt idx="4">
                  <c:v>0.35649999999999998</c:v>
                </c:pt>
                <c:pt idx="5">
                  <c:v>0.38009999999999999</c:v>
                </c:pt>
                <c:pt idx="6">
                  <c:v>0.51519999999999999</c:v>
                </c:pt>
                <c:pt idx="7">
                  <c:v>0.61020000000000008</c:v>
                </c:pt>
                <c:pt idx="8">
                  <c:v>0.48009999999999997</c:v>
                </c:pt>
                <c:pt idx="9">
                  <c:v>0.53380000000000005</c:v>
                </c:pt>
                <c:pt idx="10">
                  <c:v>0.57950000000000002</c:v>
                </c:pt>
                <c:pt idx="11">
                  <c:v>0.58860000000000001</c:v>
                </c:pt>
                <c:pt idx="12">
                  <c:v>0.52325833333333349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6-4979-AC6A-8297FC75B1E2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126-4979-AC6A-8297FC75B1E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0.60470000000000002</c:v>
                </c:pt>
                <c:pt idx="1">
                  <c:v>0.51560000000000006</c:v>
                </c:pt>
                <c:pt idx="2">
                  <c:v>0.60250000000000004</c:v>
                </c:pt>
                <c:pt idx="3">
                  <c:v>0.47450000000000003</c:v>
                </c:pt>
                <c:pt idx="4">
                  <c:v>0.4093</c:v>
                </c:pt>
                <c:pt idx="5">
                  <c:v>0.39950000000000002</c:v>
                </c:pt>
                <c:pt idx="6">
                  <c:v>0.52290000000000003</c:v>
                </c:pt>
                <c:pt idx="7">
                  <c:v>0.60580000000000001</c:v>
                </c:pt>
                <c:pt idx="8">
                  <c:v>0.4698</c:v>
                </c:pt>
                <c:pt idx="9">
                  <c:v>0.54510000000000003</c:v>
                </c:pt>
                <c:pt idx="10">
                  <c:v>0.59079999999999999</c:v>
                </c:pt>
                <c:pt idx="11">
                  <c:v>0.56399999999999995</c:v>
                </c:pt>
                <c:pt idx="12">
                  <c:v>0.52537500000000004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26-4979-AC6A-8297FC75B1E2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26-4979-AC6A-8297FC75B1E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0.58520000000000005</c:v>
                </c:pt>
                <c:pt idx="1">
                  <c:v>0.63429999999999997</c:v>
                </c:pt>
                <c:pt idx="2">
                  <c:v>0.59760000000000002</c:v>
                </c:pt>
                <c:pt idx="3">
                  <c:v>0.55149999999999999</c:v>
                </c:pt>
                <c:pt idx="4">
                  <c:v>0.41439999999999999</c:v>
                </c:pt>
                <c:pt idx="5">
                  <c:v>0.46299999999999997</c:v>
                </c:pt>
                <c:pt idx="6">
                  <c:v>0.63790000000000002</c:v>
                </c:pt>
                <c:pt idx="7">
                  <c:v>0.73530000000000006</c:v>
                </c:pt>
                <c:pt idx="8">
                  <c:v>0.5343</c:v>
                </c:pt>
                <c:pt idx="9">
                  <c:v>0.60530000000000006</c:v>
                </c:pt>
                <c:pt idx="10">
                  <c:v>0.62170000000000003</c:v>
                </c:pt>
                <c:pt idx="11">
                  <c:v>0.60009999999999997</c:v>
                </c:pt>
                <c:pt idx="12">
                  <c:v>0.58171666666666666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126-4979-AC6A-8297FC75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F126-4979-AC6A-8297FC75B1E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F126-4979-AC6A-8297FC75B1E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126-4979-AC6A-8297FC75B1E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126-4979-AC6A-8297FC75B1E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126-4979-AC6A-8297FC75B1E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126-4979-AC6A-8297FC75B1E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126-4979-AC6A-8297FC75B1E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126-4979-AC6A-8297FC75B1E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126-4979-AC6A-8297FC75B1E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126-4979-AC6A-8297FC75B1E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126-4979-AC6A-8297FC75B1E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126-4979-AC6A-8297FC75B1E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126-4979-AC6A-8297FC75B1E2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-3.2247395402678958E-2</c:v>
                </c:pt>
                <c:pt idx="1">
                  <c:v>0.23021722265321931</c:v>
                </c:pt>
                <c:pt idx="2">
                  <c:v>-8.1327800829875674E-3</c:v>
                </c:pt>
                <c:pt idx="3">
                  <c:v>0.16227608008429906</c:v>
                </c:pt>
                <c:pt idx="4">
                  <c:v>1.2460298069875364E-2</c:v>
                </c:pt>
                <c:pt idx="5">
                  <c:v>0.15894868585732147</c:v>
                </c:pt>
                <c:pt idx="6">
                  <c:v>0.21992732836106321</c:v>
                </c:pt>
                <c:pt idx="7">
                  <c:v>0.21376691977550366</c:v>
                </c:pt>
                <c:pt idx="8">
                  <c:v>0.13729246487867175</c:v>
                </c:pt>
                <c:pt idx="9">
                  <c:v>0.11043845166024591</c:v>
                </c:pt>
                <c:pt idx="10">
                  <c:v>5.2301963439404187E-2</c:v>
                </c:pt>
                <c:pt idx="11">
                  <c:v>6.4007092198581583E-2</c:v>
                </c:pt>
                <c:pt idx="12">
                  <c:v>0.10724085970338648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126-4979-AC6A-8297FC75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DB-4846-BC4D-B3D6F89C22D4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1623</c:v>
                </c:pt>
                <c:pt idx="1">
                  <c:v>1902</c:v>
                </c:pt>
                <c:pt idx="2">
                  <c:v>2140</c:v>
                </c:pt>
                <c:pt idx="3">
                  <c:v>1573</c:v>
                </c:pt>
                <c:pt idx="4">
                  <c:v>1613</c:v>
                </c:pt>
                <c:pt idx="5">
                  <c:v>1398</c:v>
                </c:pt>
                <c:pt idx="6">
                  <c:v>1518</c:v>
                </c:pt>
                <c:pt idx="7">
                  <c:v>1506</c:v>
                </c:pt>
                <c:pt idx="8">
                  <c:v>1465</c:v>
                </c:pt>
                <c:pt idx="9">
                  <c:v>1982</c:v>
                </c:pt>
                <c:pt idx="10">
                  <c:v>2298</c:v>
                </c:pt>
                <c:pt idx="11">
                  <c:v>1850</c:v>
                </c:pt>
                <c:pt idx="12">
                  <c:v>20868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DB-4846-BC4D-B3D6F89C22D4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DB-4846-BC4D-B3D6F89C22D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1598</c:v>
                </c:pt>
                <c:pt idx="1">
                  <c:v>2028</c:v>
                </c:pt>
                <c:pt idx="2">
                  <c:v>3428</c:v>
                </c:pt>
                <c:pt idx="3">
                  <c:v>1590</c:v>
                </c:pt>
                <c:pt idx="4">
                  <c:v>1681</c:v>
                </c:pt>
                <c:pt idx="5">
                  <c:v>1391</c:v>
                </c:pt>
                <c:pt idx="6">
                  <c:v>1166</c:v>
                </c:pt>
                <c:pt idx="7">
                  <c:v>1232</c:v>
                </c:pt>
                <c:pt idx="8">
                  <c:v>1114</c:v>
                </c:pt>
                <c:pt idx="9">
                  <c:v>1956</c:v>
                </c:pt>
                <c:pt idx="10">
                  <c:v>2484</c:v>
                </c:pt>
                <c:pt idx="11">
                  <c:v>1784</c:v>
                </c:pt>
                <c:pt idx="12">
                  <c:v>21452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DB-4846-BC4D-B3D6F89C22D4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DB-4846-BC4D-B3D6F89C22D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DB-4846-BC4D-B3D6F89C22D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1749</c:v>
                </c:pt>
                <c:pt idx="1">
                  <c:v>1749</c:v>
                </c:pt>
                <c:pt idx="2">
                  <c:v>2359</c:v>
                </c:pt>
                <c:pt idx="3">
                  <c:v>2129</c:v>
                </c:pt>
                <c:pt idx="4">
                  <c:v>829</c:v>
                </c:pt>
                <c:pt idx="5">
                  <c:v>1601</c:v>
                </c:pt>
                <c:pt idx="6">
                  <c:v>1615</c:v>
                </c:pt>
                <c:pt idx="7">
                  <c:v>1507</c:v>
                </c:pt>
                <c:pt idx="8">
                  <c:v>1375</c:v>
                </c:pt>
                <c:pt idx="9">
                  <c:v>2380</c:v>
                </c:pt>
                <c:pt idx="10">
                  <c:v>2391</c:v>
                </c:pt>
                <c:pt idx="11">
                  <c:v>2391</c:v>
                </c:pt>
                <c:pt idx="12">
                  <c:v>21670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DB-4846-BC4D-B3D6F89C2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DDB-4846-BC4D-B3D6F89C22D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1507</c:v>
                      </c:pt>
                      <c:pt idx="1">
                        <c:v>1212</c:v>
                      </c:pt>
                      <c:pt idx="2">
                        <c:v>620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902</c:v>
                      </c:pt>
                      <c:pt idx="8">
                        <c:v>76</c:v>
                      </c:pt>
                      <c:pt idx="9">
                        <c:v>194</c:v>
                      </c:pt>
                      <c:pt idx="10">
                        <c:v>606</c:v>
                      </c:pt>
                      <c:pt idx="11">
                        <c:v>440</c:v>
                      </c:pt>
                      <c:pt idx="12">
                        <c:v>6042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DDB-4846-BC4D-B3D6F89C22D4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FDDB-4846-BC4D-B3D6F89C22D4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1070</c:v>
                      </c:pt>
                      <c:pt idx="1">
                        <c:v>1299</c:v>
                      </c:pt>
                      <c:pt idx="2">
                        <c:v>1553</c:v>
                      </c:pt>
                      <c:pt idx="3">
                        <c:v>1519</c:v>
                      </c:pt>
                      <c:pt idx="4">
                        <c:v>881</c:v>
                      </c:pt>
                      <c:pt idx="5">
                        <c:v>1321</c:v>
                      </c:pt>
                      <c:pt idx="6">
                        <c:v>1114</c:v>
                      </c:pt>
                      <c:pt idx="7">
                        <c:v>998</c:v>
                      </c:pt>
                      <c:pt idx="8">
                        <c:v>1047</c:v>
                      </c:pt>
                      <c:pt idx="9">
                        <c:v>1679</c:v>
                      </c:pt>
                      <c:pt idx="10">
                        <c:v>2421</c:v>
                      </c:pt>
                      <c:pt idx="11">
                        <c:v>1685</c:v>
                      </c:pt>
                      <c:pt idx="12">
                        <c:v>16587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FDDB-4846-BC4D-B3D6F89C22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DDB-4846-BC4D-B3D6F89C22D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DDB-4846-BC4D-B3D6F89C22D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DDB-4846-BC4D-B3D6F89C22D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DDB-4846-BC4D-B3D6F89C22D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DDB-4846-BC4D-B3D6F89C22D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DDB-4846-BC4D-B3D6F89C22D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DDB-4846-BC4D-B3D6F89C22D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DDB-4846-BC4D-B3D6F89C22D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DDB-4846-BC4D-B3D6F89C22D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DDB-4846-BC4D-B3D6F89C22D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DDB-4846-BC4D-B3D6F89C22D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DDB-4846-BC4D-B3D6F89C22D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DDB-4846-BC4D-B3D6F89C22D4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9.4493116395494292E-2</c:v>
                </c:pt>
                <c:pt idx="1">
                  <c:v>-0.1375739644970414</c:v>
                </c:pt>
                <c:pt idx="2">
                  <c:v>-0.31184364060676784</c:v>
                </c:pt>
                <c:pt idx="3">
                  <c:v>0.33899371069182394</c:v>
                </c:pt>
                <c:pt idx="4">
                  <c:v>-0.50684116597263529</c:v>
                </c:pt>
                <c:pt idx="5">
                  <c:v>0.15097052480230055</c:v>
                </c:pt>
                <c:pt idx="6">
                  <c:v>0.38507718696397952</c:v>
                </c:pt>
                <c:pt idx="7">
                  <c:v>0.22321428571428581</c:v>
                </c:pt>
                <c:pt idx="8">
                  <c:v>0.23429084380610421</c:v>
                </c:pt>
                <c:pt idx="9">
                  <c:v>0.21676891615541916</c:v>
                </c:pt>
                <c:pt idx="10">
                  <c:v>-3.7439613526570104E-2</c:v>
                </c:pt>
                <c:pt idx="11">
                  <c:v>0.3402466367713004</c:v>
                </c:pt>
                <c:pt idx="12">
                  <c:v>1.0162222636584062E-2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DDB-4846-BC4D-B3D6F89C2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1E-43E5-A8BE-25E47343BAF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0.65390000000000004</c:v>
                </c:pt>
                <c:pt idx="1">
                  <c:v>0.62309999999999999</c:v>
                </c:pt>
                <c:pt idx="2">
                  <c:v>0.61819999999999997</c:v>
                </c:pt>
                <c:pt idx="3">
                  <c:v>0.6762999999999999</c:v>
                </c:pt>
                <c:pt idx="4">
                  <c:v>0.8075</c:v>
                </c:pt>
                <c:pt idx="5">
                  <c:v>0.77829999999999999</c:v>
                </c:pt>
                <c:pt idx="6">
                  <c:v>0.87879999999999991</c:v>
                </c:pt>
                <c:pt idx="7">
                  <c:v>0.90639999999999998</c:v>
                </c:pt>
                <c:pt idx="8">
                  <c:v>0.88049999999999995</c:v>
                </c:pt>
                <c:pt idx="9">
                  <c:v>0.81169999999999998</c:v>
                </c:pt>
                <c:pt idx="10">
                  <c:v>0.77670000000000006</c:v>
                </c:pt>
                <c:pt idx="11">
                  <c:v>0.7591</c:v>
                </c:pt>
                <c:pt idx="12">
                  <c:v>0.76420833333333338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E-43E5-A8BE-25E47343BAFD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F1E-43E5-A8BE-25E47343BAF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0.86799999999999999</c:v>
                </c:pt>
                <c:pt idx="1">
                  <c:v>0.91409999999999991</c:v>
                </c:pt>
                <c:pt idx="2">
                  <c:v>0.88969999999999994</c:v>
                </c:pt>
                <c:pt idx="3">
                  <c:v>0.754</c:v>
                </c:pt>
                <c:pt idx="4">
                  <c:v>0.93720000000000003</c:v>
                </c:pt>
                <c:pt idx="5">
                  <c:v>0.98010000000000008</c:v>
                </c:pt>
                <c:pt idx="6">
                  <c:v>0.95640000000000003</c:v>
                </c:pt>
                <c:pt idx="7">
                  <c:v>0.94879999999999998</c:v>
                </c:pt>
                <c:pt idx="8">
                  <c:v>0.80590000000000006</c:v>
                </c:pt>
                <c:pt idx="9">
                  <c:v>0.80370000000000008</c:v>
                </c:pt>
                <c:pt idx="10">
                  <c:v>0.82819999999999994</c:v>
                </c:pt>
                <c:pt idx="11">
                  <c:v>0.76069999999999993</c:v>
                </c:pt>
                <c:pt idx="12">
                  <c:v>0.87056666666666682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1E-43E5-A8BE-25E47343BAFD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1E-43E5-A8BE-25E47343BAF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0.87609999999999999</c:v>
                </c:pt>
                <c:pt idx="1">
                  <c:v>0.86909999999999998</c:v>
                </c:pt>
                <c:pt idx="2">
                  <c:v>0.73329999999999995</c:v>
                </c:pt>
                <c:pt idx="3">
                  <c:v>0.75950000000000006</c:v>
                </c:pt>
                <c:pt idx="4">
                  <c:v>0.8015000000000001</c:v>
                </c:pt>
                <c:pt idx="5">
                  <c:v>0.80689999999999995</c:v>
                </c:pt>
                <c:pt idx="6">
                  <c:v>0.90670000000000006</c:v>
                </c:pt>
                <c:pt idx="7">
                  <c:v>0.92090000000000005</c:v>
                </c:pt>
                <c:pt idx="8">
                  <c:v>0.85510000000000008</c:v>
                </c:pt>
                <c:pt idx="9">
                  <c:v>0.90890000000000004</c:v>
                </c:pt>
                <c:pt idx="10">
                  <c:v>0.81640000000000001</c:v>
                </c:pt>
                <c:pt idx="11">
                  <c:v>0.69959999999999989</c:v>
                </c:pt>
                <c:pt idx="12">
                  <c:v>0.8294999999999999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1E-43E5-A8BE-25E47343B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F1E-43E5-A8BE-25E47343BAF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F1E-43E5-A8BE-25E47343BAF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F1E-43E5-A8BE-25E47343BAF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F1E-43E5-A8BE-25E47343BAF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F1E-43E5-A8BE-25E47343BAF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F1E-43E5-A8BE-25E47343BAF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F1E-43E5-A8BE-25E47343BAF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F1E-43E5-A8BE-25E47343BAF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F1E-43E5-A8BE-25E47343BAF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F1E-43E5-A8BE-25E47343BAF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F1E-43E5-A8BE-25E47343BAF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F1E-43E5-A8BE-25E47343BAF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F1E-43E5-A8BE-25E47343BAFD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9.3317972350230871E-3</c:v>
                </c:pt>
                <c:pt idx="1">
                  <c:v>-4.9228749589760312E-2</c:v>
                </c:pt>
                <c:pt idx="2">
                  <c:v>-0.17578959199730249</c:v>
                </c:pt>
                <c:pt idx="3">
                  <c:v>7.2944297082229159E-3</c:v>
                </c:pt>
                <c:pt idx="4">
                  <c:v>-0.14479300042680321</c:v>
                </c:pt>
                <c:pt idx="5">
                  <c:v>-0.17671666156514654</c:v>
                </c:pt>
                <c:pt idx="6">
                  <c:v>-5.1965704726055995E-2</c:v>
                </c:pt>
                <c:pt idx="7">
                  <c:v>-2.9405564924114613E-2</c:v>
                </c:pt>
                <c:pt idx="8">
                  <c:v>6.1049758034495527E-2</c:v>
                </c:pt>
                <c:pt idx="9">
                  <c:v>0.13089461241756872</c:v>
                </c:pt>
                <c:pt idx="10">
                  <c:v>-1.424776624003854E-2</c:v>
                </c:pt>
                <c:pt idx="11">
                  <c:v>-8.0320757197318349E-2</c:v>
                </c:pt>
                <c:pt idx="12">
                  <c:v>-4.717233985526692E-2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F1E-43E5-A8BE-25E47343B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5B-4A7B-9EA3-DBB44436BF7D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0.91280000000000006</c:v>
                </c:pt>
                <c:pt idx="1">
                  <c:v>0.96200000000000008</c:v>
                </c:pt>
                <c:pt idx="2">
                  <c:v>0.7944</c:v>
                </c:pt>
                <c:pt idx="3">
                  <c:v>0.88819999999999988</c:v>
                </c:pt>
                <c:pt idx="4">
                  <c:v>0.872</c:v>
                </c:pt>
                <c:pt idx="5">
                  <c:v>0.9104000000000001</c:v>
                </c:pt>
                <c:pt idx="6">
                  <c:v>1.0204</c:v>
                </c:pt>
                <c:pt idx="7">
                  <c:v>1.0207999999999999</c:v>
                </c:pt>
                <c:pt idx="8">
                  <c:v>0.88959999999999995</c:v>
                </c:pt>
                <c:pt idx="9">
                  <c:v>0.97180000000000011</c:v>
                </c:pt>
                <c:pt idx="10">
                  <c:v>0.95010000000000006</c:v>
                </c:pt>
                <c:pt idx="11">
                  <c:v>0.87</c:v>
                </c:pt>
                <c:pt idx="12">
                  <c:v>0.92207090541724013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5B-4A7B-9EA3-DBB44436BF7D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5B-4A7B-9EA3-DBB44436BF7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0.98140000000000005</c:v>
                </c:pt>
                <c:pt idx="1">
                  <c:v>1.0293000000000001</c:v>
                </c:pt>
                <c:pt idx="2">
                  <c:v>0.98959999999999992</c:v>
                </c:pt>
                <c:pt idx="3">
                  <c:v>0.91859999999999997</c:v>
                </c:pt>
                <c:pt idx="4">
                  <c:v>0.94200000000000006</c:v>
                </c:pt>
                <c:pt idx="5">
                  <c:v>0.96189999999999998</c:v>
                </c:pt>
                <c:pt idx="6">
                  <c:v>0.99629999999999996</c:v>
                </c:pt>
                <c:pt idx="7">
                  <c:v>1.0063</c:v>
                </c:pt>
                <c:pt idx="8">
                  <c:v>0.85860000000000003</c:v>
                </c:pt>
                <c:pt idx="9">
                  <c:v>1.0153000000000001</c:v>
                </c:pt>
                <c:pt idx="10">
                  <c:v>0.92370000000000008</c:v>
                </c:pt>
                <c:pt idx="11">
                  <c:v>0.88249999999999995</c:v>
                </c:pt>
                <c:pt idx="12">
                  <c:v>0.95887504094051124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5B-4A7B-9EA3-DBB44436BF7D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5B-4A7B-9EA3-DBB44436BF7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5B-4A7B-9EA3-DBB44436BF7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0.93849999999999989</c:v>
                </c:pt>
                <c:pt idx="1">
                  <c:v>1.0306999999999999</c:v>
                </c:pt>
                <c:pt idx="2">
                  <c:v>0.90989999999999993</c:v>
                </c:pt>
                <c:pt idx="3">
                  <c:v>0.92059999999999997</c:v>
                </c:pt>
                <c:pt idx="4">
                  <c:v>0.81980000000000008</c:v>
                </c:pt>
                <c:pt idx="5">
                  <c:v>0.92480000000000007</c:v>
                </c:pt>
                <c:pt idx="6">
                  <c:v>1.0375000000000001</c:v>
                </c:pt>
                <c:pt idx="7">
                  <c:v>1.0137</c:v>
                </c:pt>
                <c:pt idx="8">
                  <c:v>0.9556</c:v>
                </c:pt>
                <c:pt idx="9">
                  <c:v>1.0136000000000001</c:v>
                </c:pt>
                <c:pt idx="10">
                  <c:v>0.91390000000000005</c:v>
                </c:pt>
                <c:pt idx="11">
                  <c:v>0.88930000000000009</c:v>
                </c:pt>
                <c:pt idx="12">
                  <c:v>0.9468475865347219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5B-4A7B-9EA3-DBB44436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55B-4A7B-9EA3-DBB44436BF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0.8327</c:v>
                      </c:pt>
                      <c:pt idx="1">
                        <c:v>0.9698</c:v>
                      </c:pt>
                      <c:pt idx="2">
                        <c:v>0.39979999999999999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0.52979999999999994</c:v>
                      </c:pt>
                      <c:pt idx="8">
                        <c:v>0.25850000000000001</c:v>
                      </c:pt>
                      <c:pt idx="9">
                        <c:v>0.28689999999999999</c:v>
                      </c:pt>
                      <c:pt idx="10">
                        <c:v>0.38200000000000001</c:v>
                      </c:pt>
                      <c:pt idx="11">
                        <c:v>0.39159999999999995</c:v>
                      </c:pt>
                      <c:pt idx="12">
                        <c:v>0.58674350442618195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55B-4A7B-9EA3-DBB44436BF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55B-4A7B-9EA3-DBB44436BF7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55B-4A7B-9EA3-DBB44436BF7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55B-4A7B-9EA3-DBB44436BF7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55B-4A7B-9EA3-DBB44436BF7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55B-4A7B-9EA3-DBB44436BF7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55B-4A7B-9EA3-DBB44436BF7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55B-4A7B-9EA3-DBB44436BF7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55B-4A7B-9EA3-DBB44436BF7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55B-4A7B-9EA3-DBB44436BF7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55B-4A7B-9EA3-DBB44436BF7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55B-4A7B-9EA3-DBB44436BF7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55B-4A7B-9EA3-DBB44436BF7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55B-4A7B-9EA3-DBB44436BF7D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-4.3713062971265648E-2</c:v>
                </c:pt>
                <c:pt idx="1">
                  <c:v>1.3601476731757156E-3</c:v>
                </c:pt>
                <c:pt idx="2">
                  <c:v>-8.0537590945836679E-2</c:v>
                </c:pt>
                <c:pt idx="3">
                  <c:v>2.1772262138035625E-3</c:v>
                </c:pt>
                <c:pt idx="4">
                  <c:v>-0.12972399150743097</c:v>
                </c:pt>
                <c:pt idx="5">
                  <c:v>-3.8569497868801261E-2</c:v>
                </c:pt>
                <c:pt idx="6">
                  <c:v>4.1353006122653913E-2</c:v>
                </c:pt>
                <c:pt idx="7">
                  <c:v>7.3536718672364554E-3</c:v>
                </c:pt>
                <c:pt idx="8">
                  <c:v>0.11297460982995577</c:v>
                </c:pt>
                <c:pt idx="9">
                  <c:v>-1.6743819560721684E-3</c:v>
                </c:pt>
                <c:pt idx="10">
                  <c:v>-1.0609505250622542E-2</c:v>
                </c:pt>
                <c:pt idx="11">
                  <c:v>7.7053824362607326E-3</c:v>
                </c:pt>
                <c:pt idx="12">
                  <c:v>-1.2543296980586982E-2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5B-4A7B-9EA3-DBB44436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4-4EC4-9695-F860B64E7F87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0.98719999999999997</c:v>
                </c:pt>
                <c:pt idx="1">
                  <c:v>1.0593000000000001</c:v>
                </c:pt>
                <c:pt idx="2">
                  <c:v>0.84499999999999997</c:v>
                </c:pt>
                <c:pt idx="3">
                  <c:v>0.95319999999999994</c:v>
                </c:pt>
                <c:pt idx="4">
                  <c:v>0.89180000000000004</c:v>
                </c:pt>
                <c:pt idx="5">
                  <c:v>0.95090000000000008</c:v>
                </c:pt>
                <c:pt idx="6">
                  <c:v>1.0610999999999999</c:v>
                </c:pt>
                <c:pt idx="7">
                  <c:v>1.0537000000000001</c:v>
                </c:pt>
                <c:pt idx="8">
                  <c:v>0.89219999999999999</c:v>
                </c:pt>
                <c:pt idx="9">
                  <c:v>1.0177</c:v>
                </c:pt>
                <c:pt idx="10">
                  <c:v>0.9998999999999999</c:v>
                </c:pt>
                <c:pt idx="11">
                  <c:v>0.90180000000000005</c:v>
                </c:pt>
                <c:pt idx="12">
                  <c:v>0.96785818737694584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4-4EC4-9695-F860B64E7F87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A94-4EC4-9695-F860B64E7F8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1.014</c:v>
                </c:pt>
                <c:pt idx="1">
                  <c:v>1.0624</c:v>
                </c:pt>
                <c:pt idx="2">
                  <c:v>1.0183</c:v>
                </c:pt>
                <c:pt idx="3">
                  <c:v>0.96579999999999999</c:v>
                </c:pt>
                <c:pt idx="4">
                  <c:v>0.94340000000000002</c:v>
                </c:pt>
                <c:pt idx="5">
                  <c:v>0.95669999999999999</c:v>
                </c:pt>
                <c:pt idx="6">
                  <c:v>1.0078</c:v>
                </c:pt>
                <c:pt idx="7">
                  <c:v>1.0227999999999999</c:v>
                </c:pt>
                <c:pt idx="8">
                  <c:v>0.87370000000000003</c:v>
                </c:pt>
                <c:pt idx="9">
                  <c:v>1.0761000000000001</c:v>
                </c:pt>
                <c:pt idx="10">
                  <c:v>0.95109999999999995</c:v>
                </c:pt>
                <c:pt idx="11">
                  <c:v>0.91739999999999999</c:v>
                </c:pt>
                <c:pt idx="12">
                  <c:v>0.9842204608862104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94-4EC4-9695-F860B64E7F87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94-4EC4-9695-F860B64E7F8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A94-4EC4-9695-F860B64E7F8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0.95640000000000003</c:v>
                </c:pt>
                <c:pt idx="1">
                  <c:v>1.0770999999999999</c:v>
                </c:pt>
                <c:pt idx="2">
                  <c:v>0.96069999999999989</c:v>
                </c:pt>
                <c:pt idx="3">
                  <c:v>0.96689999999999998</c:v>
                </c:pt>
                <c:pt idx="4">
                  <c:v>0.82499999999999996</c:v>
                </c:pt>
                <c:pt idx="5">
                  <c:v>0.9587</c:v>
                </c:pt>
                <c:pt idx="6">
                  <c:v>1.0750999999999999</c:v>
                </c:pt>
                <c:pt idx="7">
                  <c:v>1.0403</c:v>
                </c:pt>
                <c:pt idx="8">
                  <c:v>0.98439999999999994</c:v>
                </c:pt>
                <c:pt idx="9">
                  <c:v>1.0436000000000001</c:v>
                </c:pt>
                <c:pt idx="10">
                  <c:v>0.94189999999999996</c:v>
                </c:pt>
                <c:pt idx="11">
                  <c:v>0.94379999999999997</c:v>
                </c:pt>
                <c:pt idx="12">
                  <c:v>0.98058235865639209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94-4EC4-9695-F860B64E7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A94-4EC4-9695-F860B64E7F8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0.84459999999999991</c:v>
                      </c:pt>
                      <c:pt idx="1">
                        <c:v>1.0042</c:v>
                      </c:pt>
                      <c:pt idx="2">
                        <c:v>0.40310000000000001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0.61080000000000001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A94-4EC4-9695-F860B64E7F8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A94-4EC4-9695-F860B64E7F8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A94-4EC4-9695-F860B64E7F8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A94-4EC4-9695-F860B64E7F8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A94-4EC4-9695-F860B64E7F8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A94-4EC4-9695-F860B64E7F8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A94-4EC4-9695-F860B64E7F8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A94-4EC4-9695-F860B64E7F8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A94-4EC4-9695-F860B64E7F8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A94-4EC4-9695-F860B64E7F8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A94-4EC4-9695-F860B64E7F8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A94-4EC4-9695-F860B64E7F8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A94-4EC4-9695-F860B64E7F8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A94-4EC4-9695-F860B64E7F87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-5.6804733727810586E-2</c:v>
                </c:pt>
                <c:pt idx="1">
                  <c:v>1.3836596385542022E-2</c:v>
                </c:pt>
                <c:pt idx="2">
                  <c:v>-5.6564863006972499E-2</c:v>
                </c:pt>
                <c:pt idx="3">
                  <c:v>1.138952164009055E-3</c:v>
                </c:pt>
                <c:pt idx="4">
                  <c:v>-0.12550349798600813</c:v>
                </c:pt>
                <c:pt idx="5">
                  <c:v>2.0905194940943339E-3</c:v>
                </c:pt>
                <c:pt idx="6">
                  <c:v>6.6779122841833516E-2</c:v>
                </c:pt>
                <c:pt idx="7">
                  <c:v>1.7109894407508763E-2</c:v>
                </c:pt>
                <c:pt idx="8">
                  <c:v>0.12670252947235872</c:v>
                </c:pt>
                <c:pt idx="9">
                  <c:v>-3.0201654121364108E-2</c:v>
                </c:pt>
                <c:pt idx="10">
                  <c:v>-9.6730101987172468E-3</c:v>
                </c:pt>
                <c:pt idx="11">
                  <c:v>2.877697841726623E-2</c:v>
                </c:pt>
                <c:pt idx="12">
                  <c:v>-3.6964301946562639E-3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A94-4EC4-9695-F860B64E7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10833</c:v>
                </c:pt>
                <c:pt idx="1">
                  <c:v>14724</c:v>
                </c:pt>
                <c:pt idx="2">
                  <c:v>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4-401B-950B-113D10EE693E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13384</c:v>
                </c:pt>
                <c:pt idx="1">
                  <c:v>4249</c:v>
                </c:pt>
                <c:pt idx="2">
                  <c:v>15357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4-401B-950B-113D10EE6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D84-401B-950B-113D10EE693E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D84-401B-950B-113D10EE693E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D84-401B-950B-113D10EE693E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4-401B-950B-113D10EE693E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4-401B-950B-113D10EE693E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84-401B-950B-113D10EE693E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84-401B-950B-113D10EE693E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84-401B-950B-113D10EE693E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84-401B-950B-113D10EE693E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0.40569869657471963</c:v>
                </c:pt>
                <c:pt idx="1">
                  <c:v>0.12879660503182783</c:v>
                </c:pt>
                <c:pt idx="2">
                  <c:v>0.46550469839345254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D84-401B-950B-113D10EE6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D84-401B-950B-113D10EE693E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D84-401B-950B-113D10EE693E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D84-401B-950B-113D10EE693E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D84-401B-950B-113D10EE693E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D84-401B-950B-113D10EE693E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D84-401B-950B-113D10EE693E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84-401B-950B-113D10EE693E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84-401B-950B-113D10EE693E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D84-401B-950B-113D10EE693E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84-401B-950B-113D10EE693E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D84-401B-950B-113D10EE693E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84-401B-950B-113D10EE693E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0.23548416874365374</c:v>
                </c:pt>
                <c:pt idx="1">
                  <c:v>-0.71142352621570226</c:v>
                </c:pt>
                <c:pt idx="2">
                  <c:v>3.2050930996714131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D84-401B-950B-113D10EE69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458-49C2-8C86-6FEA3E900E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458-49C2-8C86-6FEA3E900E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458-49C2-8C86-6FEA3E900E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458-49C2-8C86-6FEA3E900E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458-49C2-8C86-6FEA3E900E90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58-49C2-8C86-6FEA3E900E90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58-49C2-8C86-6FEA3E900E90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58-49C2-8C86-6FEA3E900E90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58-49C2-8C86-6FEA3E900E90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58-49C2-8C86-6FEA3E900E90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58-49C2-8C86-6FEA3E900E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13384</c:v>
                </c:pt>
                <c:pt idx="1">
                  <c:v>4249</c:v>
                </c:pt>
                <c:pt idx="2">
                  <c:v>15357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58-49C2-8C86-6FEA3E900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DD-43F3-AFF5-6D8AC3509B76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D-43F3-AFF5-6D8AC3509B76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DD-43F3-AFF5-6D8AC3509B76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DD-43F3-AFF5-6D8AC3509B76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DD-43F3-AFF5-6D8AC3509B76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DD-43F3-AFF5-6D8AC3509B76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DD-43F3-AFF5-6D8AC3509B76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DD-43F3-AFF5-6D8AC3509B76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DD-43F3-AFF5-6D8AC3509B76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DD-43F3-AFF5-6D8AC3509B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ADD-43F3-AFF5-6D8AC3509B76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DD-43F3-AFF5-6D8AC3509B76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DD-43F3-AFF5-6D8AC3509B76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DD-43F3-AFF5-6D8AC3509B76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DD-43F3-AFF5-6D8AC3509B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ADD-43F3-AFF5-6D8AC3509B76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ADD-43F3-AFF5-6D8AC3509B76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DD-43F3-AFF5-6D8AC3509B76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DD-43F3-AFF5-6D8AC3509B76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DD-43F3-AFF5-6D8AC3509B76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DD-43F3-AFF5-6D8AC3509B76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DD-43F3-AFF5-6D8AC3509B76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DD-43F3-AFF5-6D8AC3509B76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DD-43F3-AFF5-6D8AC3509B76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DD-43F3-AFF5-6D8AC3509B76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DD-43F3-AFF5-6D8AC3509B76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DD-43F3-AFF5-6D8AC3509B76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DD-43F3-AFF5-6D8AC3509B76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DD-43F3-AFF5-6D8AC3509B76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DD-43F3-AFF5-6D8AC3509B76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ADD-43F3-AFF5-6D8AC3509B76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DD-43F3-AFF5-6D8AC3509B76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ADD-43F3-AFF5-6D8AC3509B7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ADD-43F3-AFF5-6D8AC3509B76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2ADD-43F3-AFF5-6D8AC3509B76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2ADD-43F3-AFF5-6D8AC3509B76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2ADD-43F3-AFF5-6D8AC3509B76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2ADD-43F3-AFF5-6D8AC3509B76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2ADD-43F3-AFF5-6D8AC3509B76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2ADD-43F3-AFF5-6D8AC3509B76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2ADD-43F3-AFF5-6D8AC3509B76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2ADD-43F3-AFF5-6D8AC3509B76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2ADD-43F3-AFF5-6D8AC3509B76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2ADD-43F3-AFF5-6D8AC3509B76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2ADD-43F3-AFF5-6D8AC3509B76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2ADD-43F3-AFF5-6D8AC3509B76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2ADD-43F3-AFF5-6D8AC3509B76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2ADD-43F3-AFF5-6D8AC3509B76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2ADD-43F3-AFF5-6D8AC3509B76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2ADD-43F3-AFF5-6D8AC3509B7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ADD-43F3-AFF5-6D8AC3509B76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ADD-43F3-AFF5-6D8AC3509B76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DD-43F3-AFF5-6D8AC3509B76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ADD-43F3-AFF5-6D8AC3509B76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DD-43F3-AFF5-6D8AC3509B76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ADD-43F3-AFF5-6D8AC3509B76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ADD-43F3-AFF5-6D8AC3509B76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ADD-43F3-AFF5-6D8AC3509B76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ADD-43F3-AFF5-6D8AC3509B76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DD-43F3-AFF5-6D8AC3509B76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DD-43F3-AFF5-6D8AC3509B76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ADD-43F3-AFF5-6D8AC3509B76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ADD-43F3-AFF5-6D8AC3509B76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ADD-43F3-AFF5-6D8AC3509B76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ADD-43F3-AFF5-6D8AC3509B76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ADD-43F3-AFF5-6D8AC3509B7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2ADD-43F3-AFF5-6D8AC3509B76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ADD-43F3-AFF5-6D8AC3509B76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ADD-43F3-AFF5-6D8AC3509B76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DD-43F3-AFF5-6D8AC3509B76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DD-43F3-AFF5-6D8AC3509B76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DD-43F3-AFF5-6D8AC3509B76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ADD-43F3-AFF5-6D8AC3509B76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ADD-43F3-AFF5-6D8AC3509B76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ADD-43F3-AFF5-6D8AC3509B76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ADD-43F3-AFF5-6D8AC3509B76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ADD-43F3-AFF5-6D8AC3509B76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ADD-43F3-AFF5-6D8AC3509B76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ADD-43F3-AFF5-6D8AC3509B76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ADD-43F3-AFF5-6D8AC3509B76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ADD-43F3-AFF5-6D8AC3509B76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ADD-43F3-AFF5-6D8AC3509B76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ADD-43F3-AFF5-6D8AC3509B7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2ADD-43F3-AFF5-6D8AC3509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EC-4425-BD22-B8323FD44323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EC-4425-BD22-B8323FD44323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C-4425-BD22-B8323FD44323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C-4425-BD22-B8323FD4432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3206</c:v>
                </c:pt>
                <c:pt idx="1">
                  <c:v>20539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EC-4425-BD22-B8323FD44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Santiago del Teide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24816</c:v>
                </c:pt>
                <c:pt idx="1">
                  <c:v>7999</c:v>
                </c:pt>
                <c:pt idx="2">
                  <c:v>16817</c:v>
                </c:pt>
                <c:pt idx="3">
                  <c:v>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F-4D27-807F-53492625F0CE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21484</c:v>
                </c:pt>
                <c:pt idx="1">
                  <c:v>6701</c:v>
                </c:pt>
                <c:pt idx="2">
                  <c:v>14783</c:v>
                </c:pt>
                <c:pt idx="3">
                  <c:v>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F-4D27-807F-53492625F0CE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23745</c:v>
                </c:pt>
                <c:pt idx="1">
                  <c:v>3206</c:v>
                </c:pt>
                <c:pt idx="2">
                  <c:v>20539</c:v>
                </c:pt>
                <c:pt idx="3">
                  <c:v>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4F-4D27-807F-53492625F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0.10524110966300504</c:v>
                </c:pt>
                <c:pt idx="1">
                  <c:v>-0.52156394567974929</c:v>
                </c:pt>
                <c:pt idx="2">
                  <c:v>0.38936616383683953</c:v>
                </c:pt>
                <c:pt idx="3">
                  <c:v>0.19676375404530755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4F-4D27-807F-53492625F0CE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0.71976356471658076</c:v>
                </c:pt>
                <c:pt idx="1">
                  <c:v>9.7180963928463177E-2</c:v>
                </c:pt>
                <c:pt idx="2">
                  <c:v>0.62258260078811756</c:v>
                </c:pt>
                <c:pt idx="3">
                  <c:v>0.28023643528341924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4F-4D27-807F-53492625F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16F-4C03-9074-225E46DEA2A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6F-4C03-9074-225E46DEA2AF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F-4C03-9074-225E46DEA2AF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F-4C03-9074-225E46DEA2A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0</c:v>
                </c:pt>
                <c:pt idx="1">
                  <c:v>9215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6F-4C03-9074-225E46DE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Santiago del Teide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8564</c:v>
                </c:pt>
                <c:pt idx="1">
                  <c:v>0</c:v>
                </c:pt>
                <c:pt idx="2">
                  <c:v>8564</c:v>
                </c:pt>
                <c:pt idx="3">
                  <c:v>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3-4DC6-9909-958D061D7710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8462</c:v>
                </c:pt>
                <c:pt idx="1">
                  <c:v>0</c:v>
                </c:pt>
                <c:pt idx="2">
                  <c:v>8462</c:v>
                </c:pt>
                <c:pt idx="3">
                  <c:v>2371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3-4DC6-9909-958D061D7710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9215</c:v>
                </c:pt>
                <c:pt idx="1">
                  <c:v>0</c:v>
                </c:pt>
                <c:pt idx="2">
                  <c:v>9215</c:v>
                </c:pt>
                <c:pt idx="3">
                  <c:v>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3-4DC6-9909-958D061D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8.8986055306074174E-2</c:v>
                </c:pt>
                <c:pt idx="1">
                  <c:v>0</c:v>
                </c:pt>
                <c:pt idx="2">
                  <c:v>8.8986055306074174E-2</c:v>
                </c:pt>
                <c:pt idx="3">
                  <c:v>0.75832981864192317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D3-4DC6-9909-958D061D7710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0.68850866706515246</c:v>
                </c:pt>
                <c:pt idx="1">
                  <c:v>0</c:v>
                </c:pt>
                <c:pt idx="2">
                  <c:v>0.68850866706515246</c:v>
                </c:pt>
                <c:pt idx="3">
                  <c:v>0.3114913329348476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D3-4DC6-9909-958D061D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33-4F6A-BCDA-0DC7CCF955E1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1657</c:v>
                </c:pt>
                <c:pt idx="1">
                  <c:v>2192</c:v>
                </c:pt>
                <c:pt idx="2">
                  <c:v>1764</c:v>
                </c:pt>
                <c:pt idx="3">
                  <c:v>2972</c:v>
                </c:pt>
                <c:pt idx="4">
                  <c:v>2516</c:v>
                </c:pt>
                <c:pt idx="5">
                  <c:v>1820</c:v>
                </c:pt>
                <c:pt idx="6">
                  <c:v>2026</c:v>
                </c:pt>
                <c:pt idx="7">
                  <c:v>2255</c:v>
                </c:pt>
                <c:pt idx="8">
                  <c:v>2059</c:v>
                </c:pt>
                <c:pt idx="9">
                  <c:v>2556</c:v>
                </c:pt>
                <c:pt idx="10">
                  <c:v>1504</c:v>
                </c:pt>
                <c:pt idx="11">
                  <c:v>1825</c:v>
                </c:pt>
                <c:pt idx="12">
                  <c:v>25146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3-4F6A-BCDA-0DC7CCF955E1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33-4F6A-BCDA-0DC7CCF955E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1497</c:v>
                </c:pt>
                <c:pt idx="1">
                  <c:v>2057</c:v>
                </c:pt>
                <c:pt idx="2">
                  <c:v>2459</c:v>
                </c:pt>
                <c:pt idx="3">
                  <c:v>3165</c:v>
                </c:pt>
                <c:pt idx="4">
                  <c:v>2477</c:v>
                </c:pt>
                <c:pt idx="5">
                  <c:v>1716</c:v>
                </c:pt>
                <c:pt idx="6">
                  <c:v>1892</c:v>
                </c:pt>
                <c:pt idx="7">
                  <c:v>2125</c:v>
                </c:pt>
                <c:pt idx="8">
                  <c:v>1668</c:v>
                </c:pt>
                <c:pt idx="9">
                  <c:v>2794</c:v>
                </c:pt>
                <c:pt idx="10">
                  <c:v>1368</c:v>
                </c:pt>
                <c:pt idx="11">
                  <c:v>1388</c:v>
                </c:pt>
                <c:pt idx="12">
                  <c:v>24606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3-4F6A-BCDA-0DC7CCF955E1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33-4F6A-BCDA-0DC7CCF955E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33-4F6A-BCDA-0DC7CCF955E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1563</c:v>
                </c:pt>
                <c:pt idx="1">
                  <c:v>2346</c:v>
                </c:pt>
                <c:pt idx="2">
                  <c:v>2000</c:v>
                </c:pt>
                <c:pt idx="3">
                  <c:v>2200</c:v>
                </c:pt>
                <c:pt idx="4">
                  <c:v>1698</c:v>
                </c:pt>
                <c:pt idx="5">
                  <c:v>1687</c:v>
                </c:pt>
                <c:pt idx="6">
                  <c:v>2124</c:v>
                </c:pt>
                <c:pt idx="7">
                  <c:v>2041</c:v>
                </c:pt>
                <c:pt idx="8">
                  <c:v>1642</c:v>
                </c:pt>
                <c:pt idx="9">
                  <c:v>2877</c:v>
                </c:pt>
                <c:pt idx="10">
                  <c:v>1730</c:v>
                </c:pt>
                <c:pt idx="11">
                  <c:v>1748</c:v>
                </c:pt>
                <c:pt idx="12">
                  <c:v>23656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33-4F6A-BCDA-0DC7CCF95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A33-4F6A-BCDA-0DC7CCF955E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1411</c:v>
                      </c:pt>
                      <c:pt idx="1">
                        <c:v>1560</c:v>
                      </c:pt>
                      <c:pt idx="2">
                        <c:v>592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877</c:v>
                      </c:pt>
                      <c:pt idx="8">
                        <c:v>256</c:v>
                      </c:pt>
                      <c:pt idx="9">
                        <c:v>841</c:v>
                      </c:pt>
                      <c:pt idx="10">
                        <c:v>60</c:v>
                      </c:pt>
                      <c:pt idx="11">
                        <c:v>767</c:v>
                      </c:pt>
                      <c:pt idx="12">
                        <c:v>6586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A33-4F6A-BCDA-0DC7CCF955E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A33-4F6A-BCDA-0DC7CCF955E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A33-4F6A-BCDA-0DC7CCF955E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A33-4F6A-BCDA-0DC7CCF955E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A33-4F6A-BCDA-0DC7CCF955E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A33-4F6A-BCDA-0DC7CCF955E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A33-4F6A-BCDA-0DC7CCF955E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A33-4F6A-BCDA-0DC7CCF955E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A33-4F6A-BCDA-0DC7CCF955E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A33-4F6A-BCDA-0DC7CCF955E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A33-4F6A-BCDA-0DC7CCF955E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A33-4F6A-BCDA-0DC7CCF955E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A33-4F6A-BCDA-0DC7CCF955E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A33-4F6A-BCDA-0DC7CCF955E1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4.4088176352705455E-2</c:v>
                </c:pt>
                <c:pt idx="1">
                  <c:v>0.14049586776859502</c:v>
                </c:pt>
                <c:pt idx="2">
                  <c:v>-0.18666124440829601</c:v>
                </c:pt>
                <c:pt idx="3">
                  <c:v>-0.30489731437598733</c:v>
                </c:pt>
                <c:pt idx="4">
                  <c:v>-0.3144933387161889</c:v>
                </c:pt>
                <c:pt idx="5">
                  <c:v>-1.689976689976691E-2</c:v>
                </c:pt>
                <c:pt idx="6">
                  <c:v>0.12262156448202965</c:v>
                </c:pt>
                <c:pt idx="7">
                  <c:v>-3.9529411764705924E-2</c:v>
                </c:pt>
                <c:pt idx="8">
                  <c:v>-1.5587529976019199E-2</c:v>
                </c:pt>
                <c:pt idx="9">
                  <c:v>2.970651395848245E-2</c:v>
                </c:pt>
                <c:pt idx="10">
                  <c:v>0.26461988304093564</c:v>
                </c:pt>
                <c:pt idx="11">
                  <c:v>0.25936599423631135</c:v>
                </c:pt>
                <c:pt idx="12">
                  <c:v>-3.8608469478988883E-2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A33-4F6A-BCDA-0DC7CCF95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EE8-4C12-B1B2-DD8E9F62AF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E8-4C12-B1B2-DD8E9F62AF08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E8-4C12-B1B2-DD8E9F62AF08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E8-4C12-B1B2-DD8E9F62AF0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3206</c:v>
                </c:pt>
                <c:pt idx="1">
                  <c:v>11324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E8-4C12-B1B2-DD8E9F62A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Santiago del Teide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16252</c:v>
                </c:pt>
                <c:pt idx="1">
                  <c:v>7999</c:v>
                </c:pt>
                <c:pt idx="2">
                  <c:v>8253</c:v>
                </c:pt>
                <c:pt idx="3">
                  <c:v>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2-40A2-8159-A3F110510EF1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13022</c:v>
                </c:pt>
                <c:pt idx="1">
                  <c:v>6701</c:v>
                </c:pt>
                <c:pt idx="2">
                  <c:v>6321</c:v>
                </c:pt>
                <c:pt idx="3">
                  <c:v>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2-40A2-8159-A3F110510EF1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14530</c:v>
                </c:pt>
                <c:pt idx="1">
                  <c:v>3206</c:v>
                </c:pt>
                <c:pt idx="2">
                  <c:v>11324</c:v>
                </c:pt>
                <c:pt idx="3">
                  <c:v>5076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2-40A2-8159-A3F110510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0.11580402395945333</c:v>
                </c:pt>
                <c:pt idx="1">
                  <c:v>-0.52156394567974929</c:v>
                </c:pt>
                <c:pt idx="2">
                  <c:v>0.79148868849865517</c:v>
                </c:pt>
                <c:pt idx="3">
                  <c:v>-5.192379529323865E-2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02-40A2-8159-A3F110510EF1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0.74109966336835664</c:v>
                </c:pt>
                <c:pt idx="1">
                  <c:v>0.16352137100887484</c:v>
                </c:pt>
                <c:pt idx="2">
                  <c:v>0.57757829235948177</c:v>
                </c:pt>
                <c:pt idx="3">
                  <c:v>0.25890033663164336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2-40A2-8159-A3F110510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B3-4603-AA32-584B6DEC8F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B3-4603-AA32-584B6DEC8F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B3-4603-AA32-584B6DEC8F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5B3-4603-AA32-584B6DEC8FFC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5B3-4603-AA32-584B6DEC8F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B3-4603-AA32-584B6DEC8FF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B3-4603-AA32-584B6DEC8FF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B3-4603-AA32-584B6DEC8FF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5B3-4603-AA32-584B6DEC8FF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5B3-4603-AA32-584B6DEC8FFC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B3-4603-AA32-584B6DEC8FFC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B3-4603-AA32-584B6DEC8FFC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B3-4603-AA32-584B6DEC8FFC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B3-4603-AA32-584B6DEC8FFC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B3-4603-AA32-584B6DEC8FFC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B3-4603-AA32-584B6DEC8FFC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B3-4603-AA32-584B6DEC8FFC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B3-4603-AA32-584B6DEC8FFC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B3-4603-AA32-584B6DEC8FFC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5B3-4603-AA32-584B6DEC8FFC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5B3-4603-AA32-584B6DEC8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44-497C-9C43-6472E09A58CF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44-497C-9C43-6472E09A58CF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44-497C-9C43-6472E09A58CF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44-497C-9C43-6472E09A58CF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44-497C-9C43-6472E09A58CF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44-497C-9C43-6472E09A58CF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44-497C-9C43-6472E09A58CF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44-497C-9C43-6472E09A58CF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44-497C-9C43-6472E09A58CF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44-497C-9C43-6472E09A58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044-497C-9C43-6472E09A58CF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44-497C-9C43-6472E09A58CF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44-497C-9C43-6472E09A58CF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44-497C-9C43-6472E09A58CF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044-497C-9C43-6472E09A58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0044-497C-9C43-6472E09A58CF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0044-497C-9C43-6472E09A58CF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44-497C-9C43-6472E09A58CF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044-497C-9C43-6472E09A58CF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44-497C-9C43-6472E09A58CF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044-497C-9C43-6472E09A58CF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44-497C-9C43-6472E09A58CF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44-497C-9C43-6472E09A58CF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44-497C-9C43-6472E09A58CF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44-497C-9C43-6472E09A58CF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44-497C-9C43-6472E09A58CF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44-497C-9C43-6472E09A58CF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44-497C-9C43-6472E09A58CF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044-497C-9C43-6472E09A58CF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44-497C-9C43-6472E09A58CF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044-497C-9C43-6472E09A58CF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44-497C-9C43-6472E09A58CF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044-497C-9C43-6472E09A58C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0044-497C-9C43-6472E09A58CF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0044-497C-9C43-6472E09A58CF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0044-497C-9C43-6472E09A58CF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0044-497C-9C43-6472E09A58CF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0044-497C-9C43-6472E09A58CF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0044-497C-9C43-6472E09A58CF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0044-497C-9C43-6472E09A58CF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0044-497C-9C43-6472E09A58CF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0044-497C-9C43-6472E09A58CF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0044-497C-9C43-6472E09A58CF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0044-497C-9C43-6472E09A58CF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0044-497C-9C43-6472E09A58CF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0044-497C-9C43-6472E09A58CF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0044-497C-9C43-6472E09A58CF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0044-497C-9C43-6472E09A58CF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0044-497C-9C43-6472E09A58CF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0044-497C-9C43-6472E09A58C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044-497C-9C43-6472E09A58CF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044-497C-9C43-6472E09A58CF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044-497C-9C43-6472E09A58CF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044-497C-9C43-6472E09A58CF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044-497C-9C43-6472E09A58CF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044-497C-9C43-6472E09A58CF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044-497C-9C43-6472E09A58CF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044-497C-9C43-6472E09A58CF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044-497C-9C43-6472E09A58CF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044-497C-9C43-6472E09A58CF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044-497C-9C43-6472E09A58CF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044-497C-9C43-6472E09A58CF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044-497C-9C43-6472E09A58CF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044-497C-9C43-6472E09A58CF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044-497C-9C43-6472E09A58CF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044-497C-9C43-6472E09A58C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0044-497C-9C43-6472E09A58CF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044-497C-9C43-6472E09A58CF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044-497C-9C43-6472E09A58CF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044-497C-9C43-6472E09A58CF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044-497C-9C43-6472E09A58CF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044-497C-9C43-6472E09A58CF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044-497C-9C43-6472E09A58CF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044-497C-9C43-6472E09A58CF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044-497C-9C43-6472E09A58CF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044-497C-9C43-6472E09A58CF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044-497C-9C43-6472E09A58CF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044-497C-9C43-6472E09A58CF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044-497C-9C43-6472E09A58CF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044-497C-9C43-6472E09A58CF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044-497C-9C43-6472E09A58CF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044-497C-9C43-6472E09A58CF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044-497C-9C43-6472E09A58C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0044-497C-9C43-6472E09A5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181700</c:v>
                </c:pt>
                <c:pt idx="1">
                  <c:v>119487</c:v>
                </c:pt>
                <c:pt idx="2">
                  <c:v>20295</c:v>
                </c:pt>
                <c:pt idx="3">
                  <c:v>343297</c:v>
                </c:pt>
                <c:pt idx="4">
                  <c:v>55684</c:v>
                </c:pt>
                <c:pt idx="5">
                  <c:v>147214</c:v>
                </c:pt>
                <c:pt idx="6">
                  <c:v>37722</c:v>
                </c:pt>
                <c:pt idx="7">
                  <c:v>33671</c:v>
                </c:pt>
                <c:pt idx="8">
                  <c:v>43847</c:v>
                </c:pt>
                <c:pt idx="9">
                  <c:v>59804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3-40BE-8278-AFE312973FBE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161848</c:v>
                </c:pt>
                <c:pt idx="1">
                  <c:v>114632</c:v>
                </c:pt>
                <c:pt idx="2">
                  <c:v>11990</c:v>
                </c:pt>
                <c:pt idx="3">
                  <c:v>382439</c:v>
                </c:pt>
                <c:pt idx="4">
                  <c:v>49807</c:v>
                </c:pt>
                <c:pt idx="5">
                  <c:v>155988</c:v>
                </c:pt>
                <c:pt idx="6">
                  <c:v>35821</c:v>
                </c:pt>
                <c:pt idx="7">
                  <c:v>29209</c:v>
                </c:pt>
                <c:pt idx="8">
                  <c:v>61312</c:v>
                </c:pt>
                <c:pt idx="9">
                  <c:v>55988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3-40BE-8278-AFE312973FBE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3-40BE-8278-AFE31297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-8.5839800306460434E-2</c:v>
                </c:pt>
                <c:pt idx="1">
                  <c:v>3.1622932514481228E-2</c:v>
                </c:pt>
                <c:pt idx="2">
                  <c:v>-0.16105087572977483</c:v>
                </c:pt>
                <c:pt idx="3">
                  <c:v>4.1787056236419318E-2</c:v>
                </c:pt>
                <c:pt idx="4">
                  <c:v>4.647941052462512E-2</c:v>
                </c:pt>
                <c:pt idx="5">
                  <c:v>0.14369695104751656</c:v>
                </c:pt>
                <c:pt idx="6">
                  <c:v>-7.146645822282971E-3</c:v>
                </c:pt>
                <c:pt idx="7">
                  <c:v>0.12944640350576875</c:v>
                </c:pt>
                <c:pt idx="8">
                  <c:v>-0.29943567327766174</c:v>
                </c:pt>
                <c:pt idx="9">
                  <c:v>-7.689147674501684E-2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33-40BE-8278-AFE312973FBE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0.13848187067288029</c:v>
                </c:pt>
                <c:pt idx="1">
                  <c:v>0.11068534743782098</c:v>
                </c:pt>
                <c:pt idx="2">
                  <c:v>9.4149514183265361E-3</c:v>
                </c:pt>
                <c:pt idx="3">
                  <c:v>0.372910323500314</c:v>
                </c:pt>
                <c:pt idx="4">
                  <c:v>4.8784779583061509E-2</c:v>
                </c:pt>
                <c:pt idx="5">
                  <c:v>0.16698037358422399</c:v>
                </c:pt>
                <c:pt idx="6">
                  <c:v>3.3287876249406829E-2</c:v>
                </c:pt>
                <c:pt idx="7">
                  <c:v>3.0877746027497013E-2</c:v>
                </c:pt>
                <c:pt idx="8">
                  <c:v>4.0202844047259143E-2</c:v>
                </c:pt>
                <c:pt idx="9">
                  <c:v>4.8373887479209704E-2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33-40BE-8278-AFE31297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D-4066-B655-BECF0B739A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D-4066-B655-BECF0B739A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D-4066-B655-BECF0B739A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AD-4066-B655-BECF0B739A7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3AD-4066-B655-BECF0B739A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3AD-4066-B655-BECF0B739A7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D-4066-B655-BECF0B739A7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3AD-4066-B655-BECF0B739A7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3AD-4066-B655-BECF0B739A7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3AD-4066-B655-BECF0B739A71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AD-4066-B655-BECF0B739A71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D-4066-B655-BECF0B739A71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AD-4066-B655-BECF0B739A71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AD-4066-B655-BECF0B739A71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AD-4066-B655-BECF0B739A71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AD-4066-B655-BECF0B739A71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AD-4066-B655-BECF0B739A71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AD-4066-B655-BECF0B739A71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AD-4066-B655-BECF0B739A71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3AD-4066-B655-BECF0B739A7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AD-4066-B655-BECF0B739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C-4C4B-BD17-78C788B2FACC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6C-4C4B-BD17-78C788B2FACC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6C-4C4B-BD17-78C788B2FACC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6C-4C4B-BD17-78C788B2FACC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6C-4C4B-BD17-78C788B2FACC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6C-4C4B-BD17-78C788B2FACC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6C-4C4B-BD17-78C788B2FACC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6C-4C4B-BD17-78C788B2FACC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6C-4C4B-BD17-78C788B2FACC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6C-4C4B-BD17-78C788B2F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D96C-4C4B-BD17-78C788B2FACC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6C-4C4B-BD17-78C788B2FACC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6C-4C4B-BD17-78C788B2FACC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6C-4C4B-BD17-78C788B2FACC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6C-4C4B-BD17-78C788B2F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D96C-4C4B-BD17-78C788B2FACC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D96C-4C4B-BD17-78C788B2FACC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6C-4C4B-BD17-78C788B2FACC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6C-4C4B-BD17-78C788B2FACC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6C-4C4B-BD17-78C788B2FACC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96C-4C4B-BD17-78C788B2FACC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96C-4C4B-BD17-78C788B2FACC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96C-4C4B-BD17-78C788B2FACC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96C-4C4B-BD17-78C788B2FACC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96C-4C4B-BD17-78C788B2FACC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96C-4C4B-BD17-78C788B2FACC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96C-4C4B-BD17-78C788B2FACC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96C-4C4B-BD17-78C788B2FACC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96C-4C4B-BD17-78C788B2FACC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96C-4C4B-BD17-78C788B2FACC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96C-4C4B-BD17-78C788B2FACC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96C-4C4B-BD17-78C788B2FACC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96C-4C4B-BD17-78C788B2FAC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D96C-4C4B-BD17-78C788B2FACC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D96C-4C4B-BD17-78C788B2FACC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D96C-4C4B-BD17-78C788B2FACC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D96C-4C4B-BD17-78C788B2FACC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D96C-4C4B-BD17-78C788B2FACC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D96C-4C4B-BD17-78C788B2FACC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D96C-4C4B-BD17-78C788B2FACC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D96C-4C4B-BD17-78C788B2FACC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D96C-4C4B-BD17-78C788B2FACC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D96C-4C4B-BD17-78C788B2FACC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D96C-4C4B-BD17-78C788B2FACC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D96C-4C4B-BD17-78C788B2FACC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D96C-4C4B-BD17-78C788B2FACC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D96C-4C4B-BD17-78C788B2FACC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D96C-4C4B-BD17-78C788B2FACC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D96C-4C4B-BD17-78C788B2FACC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D96C-4C4B-BD17-78C788B2FAC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96C-4C4B-BD17-78C788B2FACC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96C-4C4B-BD17-78C788B2FACC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96C-4C4B-BD17-78C788B2FACC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96C-4C4B-BD17-78C788B2FACC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96C-4C4B-BD17-78C788B2FACC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96C-4C4B-BD17-78C788B2FACC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96C-4C4B-BD17-78C788B2FACC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96C-4C4B-BD17-78C788B2FACC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96C-4C4B-BD17-78C788B2FACC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96C-4C4B-BD17-78C788B2FACC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96C-4C4B-BD17-78C788B2FACC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96C-4C4B-BD17-78C788B2FACC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96C-4C4B-BD17-78C788B2FACC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96C-4C4B-BD17-78C788B2FACC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96C-4C4B-BD17-78C788B2FACC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96C-4C4B-BD17-78C788B2FAC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D96C-4C4B-BD17-78C788B2FACC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96C-4C4B-BD17-78C788B2FACC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96C-4C4B-BD17-78C788B2FACC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96C-4C4B-BD17-78C788B2FACC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96C-4C4B-BD17-78C788B2FACC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96C-4C4B-BD17-78C788B2FACC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96C-4C4B-BD17-78C788B2FACC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96C-4C4B-BD17-78C788B2FACC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96C-4C4B-BD17-78C788B2FACC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96C-4C4B-BD17-78C788B2FACC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96C-4C4B-BD17-78C788B2FACC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96C-4C4B-BD17-78C788B2FACC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96C-4C4B-BD17-78C788B2FACC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96C-4C4B-BD17-78C788B2FACC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96C-4C4B-BD17-78C788B2FACC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96C-4C4B-BD17-78C788B2FACC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96C-4C4B-BD17-78C788B2FAC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D96C-4C4B-BD17-78C788B2F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106339</c:v>
                </c:pt>
                <c:pt idx="1">
                  <c:v>66877</c:v>
                </c:pt>
                <c:pt idx="2">
                  <c:v>5439</c:v>
                </c:pt>
                <c:pt idx="3">
                  <c:v>250432</c:v>
                </c:pt>
                <c:pt idx="4">
                  <c:v>36164</c:v>
                </c:pt>
                <c:pt idx="5">
                  <c:v>80189</c:v>
                </c:pt>
                <c:pt idx="6">
                  <c:v>25698</c:v>
                </c:pt>
                <c:pt idx="7">
                  <c:v>11319</c:v>
                </c:pt>
                <c:pt idx="8">
                  <c:v>14448</c:v>
                </c:pt>
                <c:pt idx="9">
                  <c:v>15497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5-48FB-9365-09A65401FDD6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101169</c:v>
                </c:pt>
                <c:pt idx="1">
                  <c:v>64410</c:v>
                </c:pt>
                <c:pt idx="2">
                  <c:v>4225</c:v>
                </c:pt>
                <c:pt idx="3">
                  <c:v>276037</c:v>
                </c:pt>
                <c:pt idx="4">
                  <c:v>33708</c:v>
                </c:pt>
                <c:pt idx="5">
                  <c:v>80800</c:v>
                </c:pt>
                <c:pt idx="6">
                  <c:v>23944</c:v>
                </c:pt>
                <c:pt idx="7">
                  <c:v>10833</c:v>
                </c:pt>
                <c:pt idx="8">
                  <c:v>23750</c:v>
                </c:pt>
                <c:pt idx="9">
                  <c:v>18134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5-48FB-9365-09A65401FDD6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5-48FB-9365-09A65401F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-0.2039458727475808</c:v>
                </c:pt>
                <c:pt idx="1">
                  <c:v>3.7866790870982658E-2</c:v>
                </c:pt>
                <c:pt idx="2">
                  <c:v>-1.7514792899408271E-2</c:v>
                </c:pt>
                <c:pt idx="3">
                  <c:v>6.6415009582048823E-2</c:v>
                </c:pt>
                <c:pt idx="4">
                  <c:v>-6.146908745698354E-2</c:v>
                </c:pt>
                <c:pt idx="5">
                  <c:v>5.1250000000000018E-2</c:v>
                </c:pt>
                <c:pt idx="6">
                  <c:v>-8.6284664216505158E-2</c:v>
                </c:pt>
                <c:pt idx="7">
                  <c:v>0.23548416874365374</c:v>
                </c:pt>
                <c:pt idx="8">
                  <c:v>0.11385263157894743</c:v>
                </c:pt>
                <c:pt idx="9">
                  <c:v>0.10554759016212634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05-48FB-9365-09A65401FDD6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0.12500795502346149</c:v>
                </c:pt>
                <c:pt idx="1">
                  <c:v>0.10376299773223624</c:v>
                </c:pt>
                <c:pt idx="2">
                  <c:v>6.4431809538888036E-3</c:v>
                </c:pt>
                <c:pt idx="3">
                  <c:v>0.45692102563147363</c:v>
                </c:pt>
                <c:pt idx="4">
                  <c:v>4.910538970301763E-2</c:v>
                </c:pt>
                <c:pt idx="5">
                  <c:v>0.13184539470110065</c:v>
                </c:pt>
                <c:pt idx="6">
                  <c:v>3.3959025032324557E-2</c:v>
                </c:pt>
                <c:pt idx="7">
                  <c:v>2.0774640782184474E-2</c:v>
                </c:pt>
                <c:pt idx="8">
                  <c:v>4.1061890858630309E-2</c:v>
                </c:pt>
                <c:pt idx="9">
                  <c:v>3.1118499581682182E-2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05-48FB-9365-09A65401F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B2-4DC2-BF5B-08EAD6FA21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B2-4DC2-BF5B-08EAD6FA21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B2-4DC2-BF5B-08EAD6FA21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1B2-4DC2-BF5B-08EAD6FA218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1B2-4DC2-BF5B-08EAD6FA21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1B2-4DC2-BF5B-08EAD6FA21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1B2-4DC2-BF5B-08EAD6FA218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1B2-4DC2-BF5B-08EAD6FA218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1B2-4DC2-BF5B-08EAD6FA218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1B2-4DC2-BF5B-08EAD6FA2180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B2-4DC2-BF5B-08EAD6FA2180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B2-4DC2-BF5B-08EAD6FA2180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B2-4DC2-BF5B-08EAD6FA2180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B2-4DC2-BF5B-08EAD6FA2180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B2-4DC2-BF5B-08EAD6FA2180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B2-4DC2-BF5B-08EAD6FA2180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B2-4DC2-BF5B-08EAD6FA2180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B2-4DC2-BF5B-08EAD6FA2180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B2-4DC2-BF5B-08EAD6FA2180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01B2-4DC2-BF5B-08EAD6FA218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1B2-4DC2-BF5B-08EAD6FA2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72-4558-BDD2-BD5D87695A6F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72-4558-BDD2-BD5D87695A6F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72-4558-BDD2-BD5D87695A6F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72-4558-BDD2-BD5D87695A6F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72-4558-BDD2-BD5D87695A6F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72-4558-BDD2-BD5D87695A6F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72-4558-BDD2-BD5D87695A6F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72-4558-BDD2-BD5D87695A6F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72-4558-BDD2-BD5D87695A6F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72-4558-BDD2-BD5D87695A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172-4558-BDD2-BD5D87695A6F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72-4558-BDD2-BD5D87695A6F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72-4558-BDD2-BD5D87695A6F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72-4558-BDD2-BD5D87695A6F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72-4558-BDD2-BD5D87695A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7172-4558-BDD2-BD5D87695A6F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7172-4558-BDD2-BD5D87695A6F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72-4558-BDD2-BD5D87695A6F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72-4558-BDD2-BD5D87695A6F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72-4558-BDD2-BD5D87695A6F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72-4558-BDD2-BD5D87695A6F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72-4558-BDD2-BD5D87695A6F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72-4558-BDD2-BD5D87695A6F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72-4558-BDD2-BD5D87695A6F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72-4558-BDD2-BD5D87695A6F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72-4558-BDD2-BD5D87695A6F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72-4558-BDD2-BD5D87695A6F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172-4558-BDD2-BD5D87695A6F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172-4558-BDD2-BD5D87695A6F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72-4558-BDD2-BD5D87695A6F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172-4558-BDD2-BD5D87695A6F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172-4558-BDD2-BD5D87695A6F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172-4558-BDD2-BD5D87695A6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7172-4558-BDD2-BD5D87695A6F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7172-4558-BDD2-BD5D87695A6F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7172-4558-BDD2-BD5D87695A6F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7172-4558-BDD2-BD5D87695A6F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7172-4558-BDD2-BD5D87695A6F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7172-4558-BDD2-BD5D87695A6F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7172-4558-BDD2-BD5D87695A6F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7172-4558-BDD2-BD5D87695A6F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7172-4558-BDD2-BD5D87695A6F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7172-4558-BDD2-BD5D87695A6F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7172-4558-BDD2-BD5D87695A6F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7172-4558-BDD2-BD5D87695A6F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7172-4558-BDD2-BD5D87695A6F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7172-4558-BDD2-BD5D87695A6F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7172-4558-BDD2-BD5D87695A6F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7172-4558-BDD2-BD5D87695A6F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7172-4558-BDD2-BD5D87695A6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172-4558-BDD2-BD5D87695A6F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172-4558-BDD2-BD5D87695A6F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172-4558-BDD2-BD5D87695A6F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172-4558-BDD2-BD5D87695A6F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172-4558-BDD2-BD5D87695A6F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172-4558-BDD2-BD5D87695A6F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172-4558-BDD2-BD5D87695A6F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172-4558-BDD2-BD5D87695A6F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172-4558-BDD2-BD5D87695A6F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172-4558-BDD2-BD5D87695A6F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172-4558-BDD2-BD5D87695A6F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172-4558-BDD2-BD5D87695A6F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172-4558-BDD2-BD5D87695A6F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172-4558-BDD2-BD5D87695A6F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172-4558-BDD2-BD5D87695A6F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172-4558-BDD2-BD5D87695A6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7172-4558-BDD2-BD5D87695A6F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172-4558-BDD2-BD5D87695A6F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172-4558-BDD2-BD5D87695A6F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172-4558-BDD2-BD5D87695A6F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172-4558-BDD2-BD5D87695A6F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172-4558-BDD2-BD5D87695A6F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172-4558-BDD2-BD5D87695A6F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172-4558-BDD2-BD5D87695A6F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172-4558-BDD2-BD5D87695A6F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172-4558-BDD2-BD5D87695A6F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172-4558-BDD2-BD5D87695A6F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172-4558-BDD2-BD5D87695A6F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172-4558-BDD2-BD5D87695A6F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172-4558-BDD2-BD5D87695A6F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172-4558-BDD2-BD5D87695A6F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172-4558-BDD2-BD5D87695A6F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172-4558-BDD2-BD5D87695A6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7172-4558-BDD2-BD5D8769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AF-4C94-913E-21573901B4FF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363</c:v>
                </c:pt>
                <c:pt idx="1">
                  <c:v>445</c:v>
                </c:pt>
                <c:pt idx="2">
                  <c:v>318</c:v>
                </c:pt>
                <c:pt idx="3">
                  <c:v>355</c:v>
                </c:pt>
                <c:pt idx="4">
                  <c:v>518</c:v>
                </c:pt>
                <c:pt idx="5">
                  <c:v>365</c:v>
                </c:pt>
                <c:pt idx="6">
                  <c:v>711</c:v>
                </c:pt>
                <c:pt idx="7">
                  <c:v>497</c:v>
                </c:pt>
                <c:pt idx="8">
                  <c:v>339</c:v>
                </c:pt>
                <c:pt idx="9">
                  <c:v>638</c:v>
                </c:pt>
                <c:pt idx="10">
                  <c:v>437</c:v>
                </c:pt>
                <c:pt idx="11">
                  <c:v>522</c:v>
                </c:pt>
                <c:pt idx="12">
                  <c:v>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F-4C94-913E-21573901B4FF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AF-4C94-913E-21573901B4F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401</c:v>
                </c:pt>
                <c:pt idx="1">
                  <c:v>462</c:v>
                </c:pt>
                <c:pt idx="2">
                  <c:v>592</c:v>
                </c:pt>
                <c:pt idx="3">
                  <c:v>404</c:v>
                </c:pt>
                <c:pt idx="4">
                  <c:v>597</c:v>
                </c:pt>
                <c:pt idx="5">
                  <c:v>533</c:v>
                </c:pt>
                <c:pt idx="6">
                  <c:v>628</c:v>
                </c:pt>
                <c:pt idx="7">
                  <c:v>486</c:v>
                </c:pt>
                <c:pt idx="8">
                  <c:v>217</c:v>
                </c:pt>
                <c:pt idx="9">
                  <c:v>350</c:v>
                </c:pt>
                <c:pt idx="10">
                  <c:v>424</c:v>
                </c:pt>
                <c:pt idx="11">
                  <c:v>497</c:v>
                </c:pt>
                <c:pt idx="12">
                  <c:v>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AF-4C94-913E-21573901B4FF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AF-4C94-913E-21573901B4F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AF-4C94-913E-21573901B4F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326</c:v>
                </c:pt>
                <c:pt idx="1">
                  <c:v>351</c:v>
                </c:pt>
                <c:pt idx="2">
                  <c:v>381</c:v>
                </c:pt>
                <c:pt idx="3">
                  <c:v>569</c:v>
                </c:pt>
                <c:pt idx="4">
                  <c:v>211</c:v>
                </c:pt>
                <c:pt idx="5">
                  <c:v>304</c:v>
                </c:pt>
                <c:pt idx="6">
                  <c:v>554</c:v>
                </c:pt>
                <c:pt idx="7">
                  <c:v>299</c:v>
                </c:pt>
                <c:pt idx="8">
                  <c:v>205</c:v>
                </c:pt>
                <c:pt idx="9">
                  <c:v>481</c:v>
                </c:pt>
                <c:pt idx="10">
                  <c:v>416</c:v>
                </c:pt>
                <c:pt idx="11">
                  <c:v>534</c:v>
                </c:pt>
                <c:pt idx="12">
                  <c:v>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AF-4C94-913E-21573901B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3AF-4C94-913E-21573901B4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313</c:v>
                      </c:pt>
                      <c:pt idx="1">
                        <c:v>321</c:v>
                      </c:pt>
                      <c:pt idx="2">
                        <c:v>227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538</c:v>
                      </c:pt>
                      <c:pt idx="8">
                        <c:v>168</c:v>
                      </c:pt>
                      <c:pt idx="9">
                        <c:v>84</c:v>
                      </c:pt>
                      <c:pt idx="10">
                        <c:v>72</c:v>
                      </c:pt>
                      <c:pt idx="11">
                        <c:v>126</c:v>
                      </c:pt>
                      <c:pt idx="12">
                        <c:v>1935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3AF-4C94-913E-21573901B4F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3AF-4C94-913E-21573901B4F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3AF-4C94-913E-21573901B4F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3AF-4C94-913E-21573901B4F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3AF-4C94-913E-21573901B4F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3AF-4C94-913E-21573901B4F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3AF-4C94-913E-21573901B4F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3AF-4C94-913E-21573901B4F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3AF-4C94-913E-21573901B4F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3AF-4C94-913E-21573901B4F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3AF-4C94-913E-21573901B4F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3AF-4C94-913E-21573901B4F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3AF-4C94-913E-21573901B4F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3AF-4C94-913E-21573901B4FF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-0.18703241895261846</c:v>
                </c:pt>
                <c:pt idx="1">
                  <c:v>-0.24025974025974028</c:v>
                </c:pt>
                <c:pt idx="2">
                  <c:v>-0.35641891891891897</c:v>
                </c:pt>
                <c:pt idx="3">
                  <c:v>0.40841584158415833</c:v>
                </c:pt>
                <c:pt idx="4">
                  <c:v>-0.64656616415410384</c:v>
                </c:pt>
                <c:pt idx="5">
                  <c:v>-0.42964352720450283</c:v>
                </c:pt>
                <c:pt idx="6">
                  <c:v>-0.11783439490445857</c:v>
                </c:pt>
                <c:pt idx="7">
                  <c:v>-0.3847736625514403</c:v>
                </c:pt>
                <c:pt idx="8">
                  <c:v>-5.5299539170506895E-2</c:v>
                </c:pt>
                <c:pt idx="9">
                  <c:v>0.37428571428571433</c:v>
                </c:pt>
                <c:pt idx="10">
                  <c:v>-1.8867924528301883E-2</c:v>
                </c:pt>
                <c:pt idx="11">
                  <c:v>7.444668008048283E-2</c:v>
                </c:pt>
                <c:pt idx="12">
                  <c:v>-0.17170452512967271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3AF-4C94-913E-21573901B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75361</c:v>
                </c:pt>
                <c:pt idx="1">
                  <c:v>52610</c:v>
                </c:pt>
                <c:pt idx="2">
                  <c:v>14856</c:v>
                </c:pt>
                <c:pt idx="3">
                  <c:v>92865</c:v>
                </c:pt>
                <c:pt idx="4">
                  <c:v>19520</c:v>
                </c:pt>
                <c:pt idx="5">
                  <c:v>67025</c:v>
                </c:pt>
                <c:pt idx="6">
                  <c:v>12024</c:v>
                </c:pt>
                <c:pt idx="7">
                  <c:v>22352</c:v>
                </c:pt>
                <c:pt idx="8">
                  <c:v>29399</c:v>
                </c:pt>
                <c:pt idx="9">
                  <c:v>44307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5-4CD7-855F-7E226E1E033B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60679</c:v>
                </c:pt>
                <c:pt idx="1">
                  <c:v>50222</c:v>
                </c:pt>
                <c:pt idx="2">
                  <c:v>7765</c:v>
                </c:pt>
                <c:pt idx="3">
                  <c:v>106402</c:v>
                </c:pt>
                <c:pt idx="4">
                  <c:v>16099</c:v>
                </c:pt>
                <c:pt idx="5">
                  <c:v>75188</c:v>
                </c:pt>
                <c:pt idx="6">
                  <c:v>11877</c:v>
                </c:pt>
                <c:pt idx="7">
                  <c:v>18376</c:v>
                </c:pt>
                <c:pt idx="8">
                  <c:v>37562</c:v>
                </c:pt>
                <c:pt idx="9">
                  <c:v>37854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75-4CD7-855F-7E226E1E033B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75-4CD7-855F-7E226E1E0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0.11107631964930209</c:v>
                </c:pt>
                <c:pt idx="1">
                  <c:v>2.3615148739596137E-2</c:v>
                </c:pt>
                <c:pt idx="2">
                  <c:v>-0.23915003219575015</c:v>
                </c:pt>
                <c:pt idx="3">
                  <c:v>-2.2104847653239612E-2</c:v>
                </c:pt>
                <c:pt idx="4">
                  <c:v>0.2725013976023356</c:v>
                </c:pt>
                <c:pt idx="5">
                  <c:v>0.24304410278235888</c:v>
                </c:pt>
                <c:pt idx="6">
                  <c:v>0.15239538604024583</c:v>
                </c:pt>
                <c:pt idx="7">
                  <c:v>6.693513278188945E-2</c:v>
                </c:pt>
                <c:pt idx="8">
                  <c:v>-0.56075288855758476</c:v>
                </c:pt>
                <c:pt idx="9">
                  <c:v>-0.16428911079410369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75-4CD7-855F-7E226E1E033B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0.15894709543568464</c:v>
                </c:pt>
                <c:pt idx="1">
                  <c:v>0.12119954734062618</c:v>
                </c:pt>
                <c:pt idx="2">
                  <c:v>1.3928706148623161E-2</c:v>
                </c:pt>
                <c:pt idx="3">
                  <c:v>0.2453083741984157</c:v>
                </c:pt>
                <c:pt idx="4">
                  <c:v>4.8297812146359864E-2</c:v>
                </c:pt>
                <c:pt idx="5">
                  <c:v>0.22034609581290079</c:v>
                </c:pt>
                <c:pt idx="6">
                  <c:v>3.2268483591097699E-2</c:v>
                </c:pt>
                <c:pt idx="7">
                  <c:v>4.6223123349679367E-2</c:v>
                </c:pt>
                <c:pt idx="8">
                  <c:v>3.8898057336854017E-2</c:v>
                </c:pt>
                <c:pt idx="9">
                  <c:v>7.4582704639758579E-2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75-4CD7-855F-7E226E1E0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29209</c:v>
                </c:pt>
                <c:pt idx="1">
                  <c:v>33671</c:v>
                </c:pt>
                <c:pt idx="2">
                  <c:v>29061</c:v>
                </c:pt>
                <c:pt idx="3">
                  <c:v>45216</c:v>
                </c:pt>
                <c:pt idx="4">
                  <c:v>26839</c:v>
                </c:pt>
                <c:pt idx="5">
                  <c:v>45577</c:v>
                </c:pt>
                <c:pt idx="6">
                  <c:v>51968</c:v>
                </c:pt>
                <c:pt idx="7">
                  <c:v>41168</c:v>
                </c:pt>
                <c:pt idx="8">
                  <c:v>40703</c:v>
                </c:pt>
                <c:pt idx="9">
                  <c:v>41003</c:v>
                </c:pt>
                <c:pt idx="10">
                  <c:v>46267</c:v>
                </c:pt>
                <c:pt idx="11">
                  <c:v>38322</c:v>
                </c:pt>
                <c:pt idx="12">
                  <c:v>41405</c:v>
                </c:pt>
                <c:pt idx="13">
                  <c:v>37942</c:v>
                </c:pt>
                <c:pt idx="14">
                  <c:v>53633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A-4D66-80FA-5550918F8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-0.13251759674497343</c:v>
                </c:pt>
                <c:pt idx="1">
                  <c:v>0.15863184336395864</c:v>
                </c:pt>
                <c:pt idx="2">
                  <c:v>-0.35728503184713378</c:v>
                </c:pt>
                <c:pt idx="3">
                  <c:v>0.68471254517679503</c:v>
                </c:pt>
                <c:pt idx="4">
                  <c:v>-0.41112842003642192</c:v>
                </c:pt>
                <c:pt idx="5">
                  <c:v>-0.12297952586206895</c:v>
                </c:pt>
                <c:pt idx="6">
                  <c:v>0.26233968130586871</c:v>
                </c:pt>
                <c:pt idx="7">
                  <c:v>1.1424219345011366E-2</c:v>
                </c:pt>
                <c:pt idx="8">
                  <c:v>-7.3165378143063009E-3</c:v>
                </c:pt>
                <c:pt idx="9">
                  <c:v>-0.11377439643806597</c:v>
                </c:pt>
                <c:pt idx="10">
                  <c:v>0.20732216481394494</c:v>
                </c:pt>
                <c:pt idx="11">
                  <c:v>-7.4459606327738181E-2</c:v>
                </c:pt>
                <c:pt idx="12">
                  <c:v>9.1270887143534818E-2</c:v>
                </c:pt>
                <c:pt idx="13">
                  <c:v>-0.2925624149311058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A-4D66-80FA-5550918F8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10833</c:v>
                </c:pt>
                <c:pt idx="1">
                  <c:v>11319</c:v>
                </c:pt>
                <c:pt idx="2">
                  <c:v>9118</c:v>
                </c:pt>
                <c:pt idx="3">
                  <c:v>11021</c:v>
                </c:pt>
                <c:pt idx="4">
                  <c:v>6781</c:v>
                </c:pt>
                <c:pt idx="5">
                  <c:v>20687</c:v>
                </c:pt>
                <c:pt idx="6">
                  <c:v>15253</c:v>
                </c:pt>
                <c:pt idx="7">
                  <c:v>12335</c:v>
                </c:pt>
                <c:pt idx="8">
                  <c:v>11118</c:v>
                </c:pt>
                <c:pt idx="9">
                  <c:v>10682</c:v>
                </c:pt>
                <c:pt idx="10">
                  <c:v>13129</c:v>
                </c:pt>
                <c:pt idx="11">
                  <c:v>11148</c:v>
                </c:pt>
                <c:pt idx="12">
                  <c:v>22669</c:v>
                </c:pt>
                <c:pt idx="13">
                  <c:v>12886</c:v>
                </c:pt>
                <c:pt idx="14">
                  <c:v>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C-4E9C-A6FC-5EEACE5C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-4.2936655181553096E-2</c:v>
                </c:pt>
                <c:pt idx="1">
                  <c:v>0.24139065584558028</c:v>
                </c:pt>
                <c:pt idx="2">
                  <c:v>-0.17267035659196084</c:v>
                </c:pt>
                <c:pt idx="3">
                  <c:v>0.6252765078896918</c:v>
                </c:pt>
                <c:pt idx="4">
                  <c:v>-0.6722096002320298</c:v>
                </c:pt>
                <c:pt idx="5">
                  <c:v>0.35625778535370101</c:v>
                </c:pt>
                <c:pt idx="6">
                  <c:v>0.23656262667207129</c:v>
                </c:pt>
                <c:pt idx="7">
                  <c:v>0.10946213347724409</c:v>
                </c:pt>
                <c:pt idx="8">
                  <c:v>4.081632653061229E-2</c:v>
                </c:pt>
                <c:pt idx="9">
                  <c:v>-0.18638129332013098</c:v>
                </c:pt>
                <c:pt idx="10">
                  <c:v>0.17770003588087557</c:v>
                </c:pt>
                <c:pt idx="11">
                  <c:v>-0.50822709426970758</c:v>
                </c:pt>
                <c:pt idx="12">
                  <c:v>0.75919602669563857</c:v>
                </c:pt>
                <c:pt idx="13">
                  <c:v>0.97244757385580893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C-4E9C-A6FC-5EEACE5C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18376</c:v>
                </c:pt>
                <c:pt idx="1">
                  <c:v>22352</c:v>
                </c:pt>
                <c:pt idx="2">
                  <c:v>19943</c:v>
                </c:pt>
                <c:pt idx="3">
                  <c:v>34195</c:v>
                </c:pt>
                <c:pt idx="4">
                  <c:v>20058</c:v>
                </c:pt>
                <c:pt idx="5">
                  <c:v>24890</c:v>
                </c:pt>
                <c:pt idx="6">
                  <c:v>36715</c:v>
                </c:pt>
                <c:pt idx="7">
                  <c:v>28833</c:v>
                </c:pt>
                <c:pt idx="8">
                  <c:v>29585</c:v>
                </c:pt>
                <c:pt idx="9">
                  <c:v>30321</c:v>
                </c:pt>
                <c:pt idx="10">
                  <c:v>33138</c:v>
                </c:pt>
                <c:pt idx="11">
                  <c:v>27174</c:v>
                </c:pt>
                <c:pt idx="12">
                  <c:v>18736</c:v>
                </c:pt>
                <c:pt idx="13">
                  <c:v>25056</c:v>
                </c:pt>
                <c:pt idx="14">
                  <c:v>47100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8-4F3A-97D9-CD960EFE3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-0.17788117394416603</c:v>
                </c:pt>
                <c:pt idx="1">
                  <c:v>0.12079426365140655</c:v>
                </c:pt>
                <c:pt idx="2">
                  <c:v>-0.41678607983623339</c:v>
                </c:pt>
                <c:pt idx="3">
                  <c:v>0.70480606241898491</c:v>
                </c:pt>
                <c:pt idx="4">
                  <c:v>-0.1941341904379269</c:v>
                </c:pt>
                <c:pt idx="5">
                  <c:v>-0.32207544600299609</c:v>
                </c:pt>
                <c:pt idx="6">
                  <c:v>0.27336732216557413</c:v>
                </c:pt>
                <c:pt idx="7">
                  <c:v>-2.5418286293729886E-2</c:v>
                </c:pt>
                <c:pt idx="8">
                  <c:v>-2.4273605751789162E-2</c:v>
                </c:pt>
                <c:pt idx="9">
                  <c:v>-8.5008147745790352E-2</c:v>
                </c:pt>
                <c:pt idx="10">
                  <c:v>0.21947449768160743</c:v>
                </c:pt>
                <c:pt idx="11">
                  <c:v>0.45036293766011948</c:v>
                </c:pt>
                <c:pt idx="12">
                  <c:v>-0.2522349936143039</c:v>
                </c:pt>
                <c:pt idx="13">
                  <c:v>-0.46802547770700642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8-4F3A-97D9-CD960EFE3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633B09-BD67-4DEC-A491-621EDD7D1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Santiago del Teide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77D3C59-3B97-4AB6-AD67-C68584BA2F57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761A5CE-F124-36AE-C689-6370DA9013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7E0AB8B-47F1-75A2-2F20-FBA4890821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E9830D-6A69-4B82-BEA3-724223586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1766E1B4-6416-4D9E-AF45-6FB0F909A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7D27AEB-E075-4BDB-9692-1C2D27CB5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073AB1-2E84-4EB9-8760-80854098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0509774-2BDB-449F-854E-5F3B5B2EF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636D9EB-20D4-46EE-96DF-9BBA5379C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D3023A-8361-4813-8E6E-DE1B922CB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Santiago del Teide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Santiago del Teide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3706459-406B-4441-819C-1563B41179C2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01AFA7F-A998-7935-DA03-D0901EF235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6E7D797-553B-0C0E-455F-3DD1A49773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C2131E-159B-4404-A8E1-1A769CAB6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BAF8FD-BF54-44C6-AB18-4FF986583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DED457-A467-422C-B624-9F4CBB87E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A9575C-6DD9-4BE4-933D-DFED74F38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493EE5-ADCE-4189-9DFF-15640C588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10D06-8DEB-4930-9D9E-662EB2109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2EA35F-E85C-440F-8EBA-A05E08239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A2253-F652-4276-8F44-DCF0A38EF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E8DED8A-D8AB-4CB3-9881-A4579910A22C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51E8D22-99FF-562D-0F6B-36683F5DB8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299448A-B79F-EC58-01EE-BE6EE976EE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58FD076-C2A6-4DAD-93B9-E17036CB1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EDB3DFE4-9518-40C3-B479-2CE56FBF1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C9EBA903-8840-48DA-B121-A91265C3C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8BDB62D7-797D-4B46-A5B9-C2D58B064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BC52E75A-8993-42F0-A818-743E3BCA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6,7%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19.606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59,4%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Santiago del Teide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Santiago del Teide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19.606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59,4%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A7ABA14-335F-4D68-A78B-F60D71B43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78B4FEF-0D60-4212-A0BE-7FC0B03E2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162D677-F6B3-409E-9237-9379CB55B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21DA8DC-C11C-4E85-8672-6C452C856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Santiago del Teide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23.745 viajeros 
cuota: 72,0%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9.245 viajeros
cuota: 28,0%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888ED51-5691-4802-8BE6-139D24AAB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BE18C9F-A44C-43A1-BF3D-3EFA2DBCF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1DB37C2-E2F5-4C93-8248-AB0F78E14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0FDB8E-EE29-4F52-A0A1-2D65A14B8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9.215 viajeros 
cuota: 68,9%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4.169 viajeros
cuota: 31,1%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9E4234D-1CFB-4276-9D9F-41BC17E6F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2049F44-E723-44D4-9137-44E047E2D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16B2141B-3DD4-4BC3-9B99-2187107C4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1CF0C36-E05F-4E14-8606-A0AF78C97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Santiago del Teide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14.530 viajeros 
cuota: 74,1%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5.076 viajeros
cuota: 25,9%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46DF0C5-274A-45D5-A5CC-40F4C2849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CEA7F0B-464E-4198-B165-93028D10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EEF964ED-87DF-451C-BE17-70D4990AB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CB5F7C1-50B3-4EE0-A6DE-3BD65924C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E6C3C75-C691-417D-848C-9B7A1FAAA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CEA9259-E913-4828-850C-A5DD29AC8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1690CAE5-F7BE-4983-8356-B643E457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BC97ADC6-FCD4-46B1-A25C-D265AEE0C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B13EABB-B189-465B-B44F-BF0A64E83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7B0D3E-8C83-4765-9481-20E3297F2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11572CC-8DB1-42D3-A0B9-15BF3B8DD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04149AA-8825-45F6-A86A-5337FBCAC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6DF4C7D-E86A-4B2D-B3D0-E2B958727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40BFCB1-9834-4C21-9471-425E4180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1D93D63-D7D1-4665-A190-EC14AEE5A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98C1D4-831D-47C8-91C9-29AD8A356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E58A3D-E53D-4D0E-9693-3F362A6EF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97EA3C-F691-4DD5-BA0F-860AAF2E6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38A952-C401-42AB-BFC8-C5E76506F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2118BE-A501-4951-9D7C-04B647C34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F31723-8312-48BA-AC05-492B112B8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7092D5-4571-44E6-A8DC-C6C24FC28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F70120-17D8-4F69-B5F4-6A3754432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9E11D5-64D8-4CC2-9605-A3E5B2E27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4DA994-D6C4-48F4-B936-56A3ECFB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D16EF5-8BA5-4836-A346-F9B73F410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D18AA1-2F99-4612-927E-F0588E44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F81D4A-F07E-4D17-89CE-4FD1D3623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44B199-8064-48EC-AD81-9F5D1B041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DFD34F-BF26-4CBF-A1F4-34514C38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DEAE90-2C0F-48CB-B893-A529EE38A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890ED3-6DAF-4991-81CB-1A49244A5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BC28550-537C-4966-8BFC-BB2C021D5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B5E3BC-E86B-43EA-9E81-A2412A5CD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028FBEB-E16D-43CA-A58F-101962CC6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Santiago del Teide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8A47F3-7B29-4636-B729-6CCEADC0C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6F8BFD-3C73-4FF2-8293-C962ACB5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A11B7B-2E65-4FC0-9A9F-66C93C82B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7622149-3A6A-4552-988F-2D458F10A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B1F6CBE-5ED7-4232-8CE5-26444015D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45E559-C252-4DAB-B11A-B2A08424A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66BB9F-F8F6-419B-8276-DDBE3692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Santiago del Teide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Santiago del Teide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6DB1D-43E9-4792-9D00-F497035E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C758B1-33EF-49C8-850F-494379E38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5BFB25-3E12-4DB5-9382-F33BF6E1A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189C22-D9E3-41C5-99A2-52906ABFE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E2FD80E1-9552-49D0-8227-47459FFE1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F26F84-A49B-48B6-A851-F521F89C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619C833-9C33-4E0D-B5A8-AB655A6CC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42316C-CB9F-4343-A8C1-8A9F7276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6241F4-CE57-414C-986A-DA87D6713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A8015E-CE77-408D-A3EF-421E2387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0773D78-6B4A-400F-8DFC-182D7C529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EFFFA75-C2E6-4F5A-9089-3452DBD1E2A8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2A6A519-D150-E6E4-6DBB-232D21F99D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9542874-750B-CFA0-4A66-04E3AA4D79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843B8-E586-4F33-98A5-C2C85E42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105A8D-F648-4351-929E-B48D2C43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8CB807F-93DF-4F43-ADDD-AD21F6DD5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55951-D175-41B3-899C-1E916A766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FAF9D4-1A6D-474C-A0D0-5126C4B98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39EC19A-4E91-4CF2-BDD3-1DB5A447A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8EF1F-FAFE-44C0-82D8-E3F6E9482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470D17-3889-4D43-8B71-5F8104F9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BDA31-0F85-49BC-9948-1B0D1ABFC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DDF66F-FA48-4DAE-8747-952454D48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DCBA65E-0B19-441A-8142-5E56E5CA9875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752F625-72D3-513B-4B7A-C490658626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C4F07C7-DBA8-2AF2-1C38-CBBA5AF513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A6410D-A132-4599-8BD2-F7B1C127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B31E34-63AB-4F7D-B63A-9CA54C2E9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2C2E51C-564B-4330-8FCA-513DAE79A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A15997-2C9F-4375-8D95-52CCABC63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19B832-A9C1-46D7-BCE6-00A71304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E27A8F2-CFAA-46DD-A430-8CA79B73D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2E2E9A-3BFD-44B4-A69F-E89BCAC26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38A730-3956-4C29-AC9C-E11227240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38E91C-A24C-4CB1-BEDF-48800FA7F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02E86-1E10-45FB-A5FD-39289DCF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9DD979-08D3-49BF-ACEA-90CD9C785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1C36284-3B46-495D-B285-5BCD2F0F2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Santiago del Teide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DF46F5-451A-426D-9FA8-A98054570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259305-0D4B-4055-81C7-4DB61979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A25E4A-AFE0-407B-BB0A-865EFA8C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E7F2FE-361D-4415-911C-FB6D8F417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9B88089-C633-4FD0-9C6D-1FA605035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Santiago del Teide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Santiago del Teide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F768E45-89A7-438F-8D77-B889ECEAEA6F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1DB31DA-810C-FC97-0AE9-67FA8D8C91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D9DA886-972C-DD60-CA52-B8C725542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9B944F-95D0-4319-92E0-DCC98D18C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52422-AEB0-4582-80FA-56F236E23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79792D-AD03-405D-A359-926D41F31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90B4726-7E85-4241-8BB3-C16A04518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85FB39-2708-4E8F-A1C7-878AB210B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3D41AB4-56A8-49DE-93B7-71559AD53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6C14459-BA9D-4D60-B341-A304466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1D6767D-79F2-4D59-8FE0-EB87E78B5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408F2D7-3634-48F4-81D1-2706F9A51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CA30E4A-C817-49D0-910B-13CA6EF8F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C07AA761-C3B4-41A5-84B8-59615344F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5825A2B-BD0B-4A06-86F2-8DAB4F6EB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6731A4D-8CA5-4DB0-ADAF-B50AEB722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359FA03-E024-477E-A462-9285EBB9D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99C43-AEE6-4819-9FB0-3F70D7F6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572E25-35C1-4849-979E-295769F40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B7DC84-E37D-4DF5-8011-AFAB7CFF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8648568-930A-42CA-8FB2-7353C38B2EB9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C1E4FDB-032B-5AC5-D3AB-C5ACCB5C67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8C51194-E7C3-0E9C-8F12-03F00F90E3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163CC1-7644-4E28-A7B6-C8BA9437A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09973-6342-4985-88F6-B71D24D5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740898-7D31-4543-9B4C-C23637962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5DAB3F-069B-4FE1-8C72-F5DF7ADE2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286303-0796-403C-B9CA-02D04E41A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2C034BB-4F8E-42AD-85BA-3082836E4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50B9420-3BA4-469B-82FB-D7EF59D3C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Santiago del Teide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Santiago del Teide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Santiago del Teide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E6BE7-5651-4EF6-B6AC-41DB38BF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5EA1F9-9711-412C-B8F2-299FAB215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8AEF1-A6E4-4FF1-974D-11BD5819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8510E7-58C9-4248-98C1-955CA383D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249D1-913E-4B14-A8D8-2D522A378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3A5C12-8429-4B72-B2FB-718B31F49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558427-BFA6-49FA-811E-0FFBC9D39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C193A7-104E-40C6-B262-21918D3DB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5B179F-754B-40FF-BB93-959FD7814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BE15B07-5110-47C1-B7BE-276387E39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9B3A188-8099-44C3-898D-8DCBC78BA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110B12A-ED76-4242-A438-10059417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E853036-F2E0-4C08-801F-349097E5B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79932D0-038A-4F42-8B69-46A4DE523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0A159180-C01D-47CB-8DC9-698A34F3D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DF014E22-6C56-4039-8986-9D3EBA1CA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DC13D577-BCF2-4E34-9310-AA46595C8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BAF1295-7389-4FCC-B9E7-29FDE188C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8532BF9-8C77-4FFA-B9D5-43E48B549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A639137-042B-45FC-B27F-CA4BB4715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3A5CFAC-7BDD-44C2-BCDD-CC2DB515A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FC4A78E-3AA1-4737-A385-C309EFB92BF0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598D920-C06B-4281-509F-C89CB35DBC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98DF99A-87B1-5EC9-BD8A-E4100F29E7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38983B-865A-4E63-BC20-5868E4532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37D3A6-A9D4-4AD0-9D5C-6247FABC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D36FDC-17F6-4697-A320-6F931F5F1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8E47AC-FDF2-4BC7-8A1E-AEDE2E8E8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9B66D-F9B6-4B11-9BCA-DDC926BA0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EF76450-5E57-4A16-942B-BB79EEF80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97379F3-32B2-47D1-BFC1-C6F93C38C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C84BB79-06C6-4B57-85F6-F4B622D0F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7EF628D4-7465-4F41-887F-8BE2491F8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F7F3B1A0-477A-442B-956A-C8BED6013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AE343F91-D9A6-4711-9212-98BD81DBE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B056B19-5059-4FE5-AF6A-078CC37BB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D15D181-9880-4CA7-9356-7AADB89E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C309019-F065-471F-B0C8-57F09697A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507ED10-88A1-489E-BB32-9EEDEAB62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Santiago del Teide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Santiago del Teide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0E73A7-1C68-421D-891C-2CB3472A2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31331E-25F7-4195-95CC-8BDB771D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F753B3-0AFB-4AFF-8F41-5AD8EB81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45017FB-8333-474A-B4EA-9486662DF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D8D232-7097-4579-9200-E0BED1841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F7311DD-9FF3-4BEA-9C0F-82F78028D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D39140A-FB40-4EC6-B873-6E2097FE3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Santiago del Teide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Santiago del Teide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Santiago del Teide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Santiago del Teide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1EEF-842A-4458-AFDA-E09B68BADCBA}">
  <dimension ref="B1:B58"/>
  <sheetViews>
    <sheetView showGridLines="0" tabSelected="1" workbookViewId="0">
      <selection activeCell="I11" sqref="I11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2" x14ac:dyDescent="0.25">
      <c r="B1" s="1" t="s">
        <v>0</v>
      </c>
    </row>
    <row r="2" spans="2:2" ht="36" x14ac:dyDescent="0.55000000000000004">
      <c r="B2" s="2" t="s">
        <v>1</v>
      </c>
    </row>
    <row r="3" spans="2:2" ht="36" x14ac:dyDescent="0.55000000000000004">
      <c r="B3" s="2" t="s">
        <v>55</v>
      </c>
    </row>
    <row r="4" spans="2:2" ht="23.25" x14ac:dyDescent="0.35">
      <c r="B4" s="3" t="s">
        <v>215</v>
      </c>
    </row>
    <row r="5" spans="2:2" x14ac:dyDescent="0.25">
      <c r="B5" s="4"/>
    </row>
    <row r="6" spans="2:2" ht="21.75" thickBot="1" x14ac:dyDescent="0.4">
      <c r="B6" s="5" t="s">
        <v>2</v>
      </c>
    </row>
    <row r="7" spans="2:2" ht="15.75" thickTop="1" x14ac:dyDescent="0.25"/>
    <row r="8" spans="2:2" ht="15.75" x14ac:dyDescent="0.25">
      <c r="B8" s="6" t="s">
        <v>216</v>
      </c>
    </row>
    <row r="9" spans="2:2" ht="15.75" x14ac:dyDescent="0.25">
      <c r="B9" s="6" t="s">
        <v>3</v>
      </c>
    </row>
    <row r="10" spans="2:2" ht="15.75" x14ac:dyDescent="0.25">
      <c r="B10" s="6"/>
    </row>
    <row r="11" spans="2:2" ht="19.5" thickBot="1" x14ac:dyDescent="0.35">
      <c r="B11" s="7" t="s">
        <v>4</v>
      </c>
    </row>
    <row r="12" spans="2:2" ht="18.75" x14ac:dyDescent="0.3">
      <c r="B12" s="8"/>
    </row>
    <row r="13" spans="2:2" ht="15.75" x14ac:dyDescent="0.25">
      <c r="B13" s="6" t="s">
        <v>5</v>
      </c>
    </row>
    <row r="14" spans="2:2" ht="15.75" x14ac:dyDescent="0.25">
      <c r="B14" s="6" t="s">
        <v>6</v>
      </c>
    </row>
    <row r="15" spans="2:2" x14ac:dyDescent="0.25">
      <c r="B15" s="9"/>
    </row>
    <row r="16" spans="2:2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217</v>
      </c>
    </row>
    <row r="20" spans="2:2" ht="15.75" x14ac:dyDescent="0.25">
      <c r="B20" s="6" t="s">
        <v>218</v>
      </c>
    </row>
    <row r="21" spans="2:2" ht="15.75" x14ac:dyDescent="0.25">
      <c r="B21" s="6" t="s">
        <v>219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220</v>
      </c>
    </row>
    <row r="36" spans="2:2" ht="15.75" x14ac:dyDescent="0.25">
      <c r="B36" s="10" t="s">
        <v>22</v>
      </c>
    </row>
    <row r="37" spans="2:2" ht="15.75" x14ac:dyDescent="0.25">
      <c r="B37" s="6" t="s">
        <v>221</v>
      </c>
    </row>
    <row r="38" spans="2:2" ht="15.75" x14ac:dyDescent="0.25">
      <c r="B38" s="6" t="s">
        <v>222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223</v>
      </c>
    </row>
    <row r="44" spans="2:2" ht="15.75" x14ac:dyDescent="0.25">
      <c r="B44" s="6" t="s">
        <v>224</v>
      </c>
    </row>
    <row r="45" spans="2:2" ht="15.75" x14ac:dyDescent="0.25">
      <c r="B45" s="10" t="s">
        <v>24</v>
      </c>
    </row>
    <row r="46" spans="2:2" ht="15.75" x14ac:dyDescent="0.25">
      <c r="B46" s="6" t="s">
        <v>225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226</v>
      </c>
    </row>
    <row r="53" spans="2:2" ht="15.75" x14ac:dyDescent="0.25">
      <c r="B53" s="6" t="s">
        <v>227</v>
      </c>
    </row>
    <row r="54" spans="2:2" ht="15.75" x14ac:dyDescent="0.25">
      <c r="B54" s="6" t="s">
        <v>228</v>
      </c>
    </row>
    <row r="55" spans="2:2" ht="15.75" x14ac:dyDescent="0.25">
      <c r="B55" s="6" t="s">
        <v>229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5E9F1802-BE60-4AEB-9CA0-036D070F236D}"/>
    <hyperlink ref="B19" location="'Viajeros entr evol mensu TF'!A1" tooltip="Evolución mensual de viajeros entrentrados en Tenerife según lugar de residencia" display="Evolución mensual de viajeros entrados en Tenerife según lugar de residencia" xr:uid="{1B1493B6-EA86-405B-978D-83B0E6578D2F}"/>
    <hyperlink ref="B14" location="'Establecim aloj islas cat y tip'!A1" tooltip="Establecimientos alojativos Canarias e islas" display="Establecimientos alojativos Canarias e islas" xr:uid="{649A0B32-BEE1-4B08-AB91-A0E20A0C035A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B08BCA36-760C-4606-8061-733C041E2F53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8FDCCF66-5C4B-4340-BF9C-7932136FA885}"/>
    <hyperlink ref="B39" location="'Pernoctaciones lugar reside'!A1" tooltip="Pernoctaciones registradas en establecimientos alojativos de Canarias e islas según tipología y categoría" display="'Pernoctaciones lugar reside'!A1" xr:uid="{696E1D03-1BDB-480C-A961-A0B25C50A379}"/>
    <hyperlink ref="B8" location="'Resumen indicadores (aloj)'!A1" tooltip="Resumen indicadores Tenerife" display="'Resumen indicadores (aloj)'!A1" xr:uid="{10DC5939-A7B5-4869-BFBB-22C7A9DDEE69}"/>
    <hyperlink ref="B9" location="'Resumen indicadores municipios '!A1" tooltip="Resumen indicadores municipios Tenerife" display="Resumen indicadores municipios Tenerife" xr:uid="{731E9401-569D-4780-83BF-C6B74BE4F41E}"/>
    <hyperlink ref="B20" location="'Viajeros entr evol mensu TF cat'!A1" tooltip="Evolución mensual de viajeros entrentrados en Tenerife según lugar de residencia" display="'Viajeros entr evol mensu TF cat'!A1" xr:uid="{85378131-DAAA-4992-B099-7F93B1675A22}"/>
    <hyperlink ref="B21" location="'Viajeros entr evol anual TF cat'!A1" tooltip="Evolución mensual de viajeros entrentrados en Tenerife según lugar de residencia" display="'Viajeros entr evol anual TF cat'!A1" xr:uid="{93478D2F-EAF7-4B46-9EA9-10BEFCA7757A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380985EC-A8CC-44DF-B7EB-091820056448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0D42D727-C8AA-453E-8DBA-4559734FAD3B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65ECC7E3-0392-424D-8740-61EFEE71A260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CD516649-EB2A-41FE-B12F-41C1F41A6FE5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B63D96E8-A2EA-48A3-BFC6-E1AEECA9DEAD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A820DB5D-49B9-4B02-960C-1A87312764F4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9CEB11BE-8D8E-4264-8003-F5A6EA732CED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190AC131-DA02-4F49-9CA8-B2FBCCADBF65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56B6A5C7-F261-4CEF-85D1-E1131D7DE1A8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25321FC8-C0D3-444A-84D7-5F6A210D07C8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C91B3C3B-3840-4E12-BB6B-7E71CDE5198D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E5B73B77-F142-445B-9EE8-35812698BB90}"/>
    <hyperlink ref="B37" location="'Pernoctaciones evol mensu TF'!A1" tooltip="Evolución mensual de pernoctaciones en Tenerife según lugar de residencia" display="'Pernoctaciones evol mensu TF'!A1" xr:uid="{431AC116-7E7E-46DE-8891-03529FB2C639}"/>
    <hyperlink ref="B38" location="'Pernocta evol mensu TF cat'!A1" tooltip="Evolución mensual de pernoctaciones en Tenerife según lugar de residencia" display="'Pernocta evol mensu TF cat'!A1" xr:uid="{49505C6C-A2E1-46C1-9968-D857F8285BEE}"/>
    <hyperlink ref="B40" location="'Pernoctaciones lugar residen ac'!A1" tooltip="Pernoctaciones registradas en establecimientos alojativos de Canarias e islas según tipología y categoría" display="'Pernoctaciones lugar residen ac'!A1" xr:uid="{42566164-3E33-4452-8619-18F414AAB321}"/>
    <hyperlink ref="B41" location="'Pernoctaciones lugar reside año'!A1" tooltip="Pernoctaciones registradas en establecimientos alojativos de Canarias e islas según tipología y categoría" display="'Pernoctaciones lugar reside año'!A1" xr:uid="{B3BF2180-F4A1-45B4-A78D-F4DF2BC2B60C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6DBDA9B1-CEB9-400B-833B-CF47FDAA394B}"/>
    <hyperlink ref="B43" location="'EM evol menusual lugar resd'!A1" tooltip="Evolución mensual de estancia media en Tenerife según lugar de residencia" display="'EM evol menusual lugar resd'!A1" xr:uid="{883ADAEC-A4F4-4DE0-BF15-79075DBB105F}"/>
    <hyperlink ref="B44" location="'EM evol mensu TF cat '!A1" tooltip="Evolución mensual de estancia media en Tenerife según lugar de residencia" display="'EM evol mensu TF cat '!A1" xr:uid="{F2301DBF-4389-4873-8658-3C7B150FC18E}"/>
    <hyperlink ref="B46" location="'tasa de ocupación evol mens'!A1" tooltip="Evolución mensual de estancia media en Tenerife según lugar de residencia" display="'tasa de ocupación evol mens'!A1" xr:uid="{8CF3A49A-6B9C-496C-A490-6C7E0C4CCC5C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F8C06273-9916-40EC-8093-3C05812AA44D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5C7EDA96-D896-4781-99CA-86A869DE2A2E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A608EAC7-63CF-4303-A1DC-F8FD28191E3F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C5EC21AF-F8C7-4F82-8BD0-08CFE438831B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720AB95F-5107-49F9-AB56-1469F15DDBFA}"/>
    <hyperlink ref="B49" location="'ADR municipios'!A1" display="Tarifa media diaria (ADR) Tenerife y municipios" xr:uid="{6CFEEC28-E2BE-400D-B9CE-6E6195B538C6}"/>
    <hyperlink ref="B50" location="'RevPAR  municipios'!A1" display="Ingresos medios por habitación (RevPar) Tenerife y municipios" xr:uid="{3F2203B0-4F47-44EC-BC66-FE4C58A22FC9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9CC394E9-1AE7-4976-B35F-195C840F31BA}"/>
    <hyperlink ref="B35" location="'Viajeros aloj evol anual TF'!A1" tooltip="Evolución mensual de viajeros entrentrados en Tenerife según lugar de residencia" display="'Viajeros aloj evol anual TF'!A1" xr:uid="{D656D590-510E-4F55-814F-00E05FE1A4E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C704-8B04-418C-A88E-F95C1827A3B5}">
  <sheetPr>
    <tabColor theme="7" tint="0.79998168889431442"/>
  </sheetPr>
  <dimension ref="A4:O114"/>
  <sheetViews>
    <sheetView showGridLines="0" topLeftCell="H1" zoomScaleNormal="100" workbookViewId="0">
      <selection activeCell="Z2" sqref="Z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70</v>
      </c>
    </row>
    <row r="6" spans="1:15" ht="22.5" thickTop="1" thickBot="1" x14ac:dyDescent="0.3">
      <c r="B6" s="134" t="s">
        <v>33</v>
      </c>
      <c r="C6" s="135" t="s">
        <v>135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CONCATENATE("var ",RIGHT(C7,2),"/",RIGHT(C7-1,2))</f>
        <v>var 20/19</v>
      </c>
      <c r="E8" s="144" t="s">
        <v>72</v>
      </c>
      <c r="F8" s="143" t="str">
        <f>CONCATENATE("var ",RIGHT(E7,2),"/",RIGHT(E7-1,2))</f>
        <v>var 21/20</v>
      </c>
      <c r="G8" s="144" t="s">
        <v>72</v>
      </c>
      <c r="H8" s="143" t="str">
        <f>CONCATENATE("var ",RIGHT(G7,2),"/",RIGHT(G7-1,2))</f>
        <v>var 22/21</v>
      </c>
      <c r="I8" s="144" t="s">
        <v>72</v>
      </c>
      <c r="J8" s="143" t="str">
        <f>CONCATENATE("var ",RIGHT(I7,2),"/",RIGHT(I7-1,2))</f>
        <v>var 23/22</v>
      </c>
      <c r="K8" s="144" t="s">
        <v>72</v>
      </c>
      <c r="L8" s="143" t="str">
        <f>CONCATENATE("var ",RIGHT(K7,2),"/",RIGHT(K7-1,2))</f>
        <v>var 24/23</v>
      </c>
      <c r="M8" s="144" t="s">
        <v>72</v>
      </c>
      <c r="N8" s="143" t="str">
        <f>CONCATENATE("var ",RIGHT(M7,2),"/",RIGHT(M7-1,2))</f>
        <v>var 25/24</v>
      </c>
    </row>
    <row r="9" spans="1:15" x14ac:dyDescent="0.25">
      <c r="A9" s="1" t="s">
        <v>73</v>
      </c>
      <c r="B9" s="145" t="s">
        <v>74</v>
      </c>
      <c r="C9" s="146">
        <v>21031</v>
      </c>
      <c r="D9" s="147">
        <v>6.5400202634245286E-2</v>
      </c>
      <c r="E9" s="146">
        <v>6223</v>
      </c>
      <c r="F9" s="147">
        <f t="shared" ref="F9:L21" si="3">IFERROR(E9/C9-1,"-")</f>
        <v>-0.70410346631163523</v>
      </c>
      <c r="G9" s="146">
        <v>15598</v>
      </c>
      <c r="H9" s="147">
        <f t="shared" si="3"/>
        <v>1.5065081150570463</v>
      </c>
      <c r="I9" s="146">
        <v>22490</v>
      </c>
      <c r="J9" s="147">
        <f t="shared" si="3"/>
        <v>0.44185151942556744</v>
      </c>
      <c r="K9" s="146">
        <v>23190</v>
      </c>
      <c r="L9" s="147">
        <f t="shared" si="3"/>
        <v>3.1124944419742118E-2</v>
      </c>
      <c r="M9" s="146">
        <v>22528</v>
      </c>
      <c r="N9" s="147">
        <f t="shared" ref="N9" si="4">IFERROR(M9/K9-1,"-")</f>
        <v>-2.8546787408365693E-2</v>
      </c>
    </row>
    <row r="10" spans="1:15" x14ac:dyDescent="0.25">
      <c r="A10" s="1" t="s">
        <v>75</v>
      </c>
      <c r="B10" s="145" t="s">
        <v>76</v>
      </c>
      <c r="C10" s="146">
        <v>22403</v>
      </c>
      <c r="D10" s="147">
        <v>0.16542683244030587</v>
      </c>
      <c r="E10" s="146">
        <v>5135</v>
      </c>
      <c r="F10" s="147">
        <f t="shared" si="3"/>
        <v>-0.7707896263893228</v>
      </c>
      <c r="G10" s="146">
        <v>21666</v>
      </c>
      <c r="H10" s="147">
        <f t="shared" si="3"/>
        <v>3.2192794547224928</v>
      </c>
      <c r="I10" s="146">
        <v>23086</v>
      </c>
      <c r="J10" s="147">
        <f t="shared" si="3"/>
        <v>6.5540478168559124E-2</v>
      </c>
      <c r="K10" s="146">
        <v>23921</v>
      </c>
      <c r="L10" s="147">
        <f t="shared" si="3"/>
        <v>3.6169106817985019E-2</v>
      </c>
      <c r="M10" s="146">
        <v>23285</v>
      </c>
      <c r="N10" s="147">
        <f>IFERROR(M10/K10-1,"-")</f>
        <v>-2.6587517244262338E-2</v>
      </c>
    </row>
    <row r="11" spans="1:15" x14ac:dyDescent="0.25">
      <c r="A11" s="1" t="s">
        <v>77</v>
      </c>
      <c r="B11" s="145" t="s">
        <v>78</v>
      </c>
      <c r="C11" s="146">
        <v>8865</v>
      </c>
      <c r="D11" s="147">
        <v>-0.59655031174623407</v>
      </c>
      <c r="E11" s="146">
        <v>5413</v>
      </c>
      <c r="F11" s="147">
        <f t="shared" si="3"/>
        <v>-0.38939650310208684</v>
      </c>
      <c r="G11" s="146">
        <v>22231</v>
      </c>
      <c r="H11" s="147">
        <f t="shared" si="3"/>
        <v>3.1069647145760211</v>
      </c>
      <c r="I11" s="146">
        <v>21689</v>
      </c>
      <c r="J11" s="147">
        <f t="shared" si="3"/>
        <v>-2.4380369753947195E-2</v>
      </c>
      <c r="K11" s="146">
        <v>27356</v>
      </c>
      <c r="L11" s="147">
        <f t="shared" si="3"/>
        <v>0.26128452210798092</v>
      </c>
      <c r="M11" s="146">
        <v>24054</v>
      </c>
      <c r="N11" s="147">
        <f>IFERROR(M11/K11-1,"-")</f>
        <v>-0.12070478140078955</v>
      </c>
    </row>
    <row r="12" spans="1:15" x14ac:dyDescent="0.25">
      <c r="A12" s="1" t="s">
        <v>79</v>
      </c>
      <c r="B12" s="145" t="s">
        <v>80</v>
      </c>
      <c r="C12" s="146">
        <v>0</v>
      </c>
      <c r="D12" s="147">
        <v>-1</v>
      </c>
      <c r="E12" s="146">
        <v>6463</v>
      </c>
      <c r="F12" s="147" t="str">
        <f t="shared" si="3"/>
        <v>-</v>
      </c>
      <c r="G12" s="146">
        <v>23894</v>
      </c>
      <c r="H12" s="147">
        <f t="shared" si="3"/>
        <v>2.6970447160761255</v>
      </c>
      <c r="I12" s="146">
        <v>23484</v>
      </c>
      <c r="J12" s="147">
        <f t="shared" si="3"/>
        <v>-1.715911944421189E-2</v>
      </c>
      <c r="K12" s="146">
        <v>22205</v>
      </c>
      <c r="L12" s="147">
        <f t="shared" si="3"/>
        <v>-5.4462612842786529E-2</v>
      </c>
      <c r="M12" s="146">
        <v>23503</v>
      </c>
      <c r="N12" s="147">
        <f>IFERROR(M12/K12-1,"-")</f>
        <v>5.845530285971634E-2</v>
      </c>
    </row>
    <row r="13" spans="1:15" x14ac:dyDescent="0.25">
      <c r="A13" s="1" t="s">
        <v>81</v>
      </c>
      <c r="B13" s="145" t="s">
        <v>82</v>
      </c>
      <c r="C13" s="146">
        <v>0</v>
      </c>
      <c r="D13" s="147">
        <v>-1</v>
      </c>
      <c r="E13" s="146">
        <v>6823</v>
      </c>
      <c r="F13" s="147" t="str">
        <f t="shared" si="3"/>
        <v>-</v>
      </c>
      <c r="G13" s="146">
        <v>20251</v>
      </c>
      <c r="H13" s="147">
        <f t="shared" si="3"/>
        <v>1.9680492452000586</v>
      </c>
      <c r="I13" s="146">
        <v>21547</v>
      </c>
      <c r="J13" s="147">
        <f t="shared" si="3"/>
        <v>6.3996839662238791E-2</v>
      </c>
      <c r="K13" s="146">
        <v>23449</v>
      </c>
      <c r="L13" s="147">
        <f t="shared" si="3"/>
        <v>8.8272149255116616E-2</v>
      </c>
      <c r="M13" s="146">
        <v>19536</v>
      </c>
      <c r="N13" s="147">
        <f>IFERROR(M13/K13-1,"-")</f>
        <v>-0.16687278775214298</v>
      </c>
    </row>
    <row r="14" spans="1:15" x14ac:dyDescent="0.25">
      <c r="A14" s="1" t="s">
        <v>83</v>
      </c>
      <c r="B14" s="145" t="s">
        <v>84</v>
      </c>
      <c r="C14" s="146">
        <v>0</v>
      </c>
      <c r="D14" s="147">
        <v>-1</v>
      </c>
      <c r="E14" s="146">
        <v>3802</v>
      </c>
      <c r="F14" s="147" t="str">
        <f t="shared" si="3"/>
        <v>-</v>
      </c>
      <c r="G14" s="146">
        <v>18886</v>
      </c>
      <c r="H14" s="147">
        <f t="shared" si="3"/>
        <v>3.9673855865334033</v>
      </c>
      <c r="I14" s="146">
        <v>21065</v>
      </c>
      <c r="J14" s="147">
        <f t="shared" si="3"/>
        <v>0.11537646934237</v>
      </c>
      <c r="K14" s="146">
        <v>22841</v>
      </c>
      <c r="L14" s="147">
        <f t="shared" si="3"/>
        <v>8.4310467600284822E-2</v>
      </c>
      <c r="M14" s="146">
        <v>23159</v>
      </c>
      <c r="N14" s="147">
        <f t="shared" ref="N14:N20" si="5">IFERROR(M14/K14-1,"-")</f>
        <v>1.3922332647432256E-2</v>
      </c>
    </row>
    <row r="15" spans="1:15" x14ac:dyDescent="0.25">
      <c r="A15" s="1" t="s">
        <v>85</v>
      </c>
      <c r="B15" s="145" t="s">
        <v>86</v>
      </c>
      <c r="C15" s="146">
        <v>0</v>
      </c>
      <c r="D15" s="147">
        <v>-1</v>
      </c>
      <c r="E15" s="146">
        <v>10219</v>
      </c>
      <c r="F15" s="147" t="str">
        <f t="shared" si="3"/>
        <v>-</v>
      </c>
      <c r="G15" s="146">
        <v>23111</v>
      </c>
      <c r="H15" s="147">
        <f t="shared" si="3"/>
        <v>1.2615715823466092</v>
      </c>
      <c r="I15" s="146">
        <v>26451</v>
      </c>
      <c r="J15" s="147">
        <f t="shared" si="3"/>
        <v>0.14451992557656523</v>
      </c>
      <c r="K15" s="146">
        <v>24893</v>
      </c>
      <c r="L15" s="147">
        <f t="shared" si="3"/>
        <v>-5.8901364787720678E-2</v>
      </c>
      <c r="M15" s="146">
        <v>27952</v>
      </c>
      <c r="N15" s="147">
        <f t="shared" si="5"/>
        <v>0.12288595187402085</v>
      </c>
    </row>
    <row r="16" spans="1:15" x14ac:dyDescent="0.25">
      <c r="A16" s="1" t="s">
        <v>87</v>
      </c>
      <c r="B16" s="145" t="s">
        <v>88</v>
      </c>
      <c r="C16" s="146">
        <v>13295</v>
      </c>
      <c r="D16" s="147">
        <v>-0.46193694605204583</v>
      </c>
      <c r="E16" s="146">
        <v>18239</v>
      </c>
      <c r="F16" s="147">
        <f t="shared" si="3"/>
        <v>0.37186912373072589</v>
      </c>
      <c r="G16" s="146">
        <v>24659</v>
      </c>
      <c r="H16" s="147">
        <f t="shared" si="3"/>
        <v>0.35199298207138541</v>
      </c>
      <c r="I16" s="146">
        <v>25495</v>
      </c>
      <c r="J16" s="147">
        <f t="shared" si="3"/>
        <v>3.3902429133379375E-2</v>
      </c>
      <c r="K16" s="146">
        <v>25319</v>
      </c>
      <c r="L16" s="147">
        <f t="shared" si="3"/>
        <v>-6.9033143753677306E-3</v>
      </c>
      <c r="M16" s="146">
        <v>25459</v>
      </c>
      <c r="N16" s="147">
        <f t="shared" si="5"/>
        <v>5.5294442908486729E-3</v>
      </c>
    </row>
    <row r="17" spans="1:15" x14ac:dyDescent="0.25">
      <c r="A17" s="1" t="s">
        <v>89</v>
      </c>
      <c r="B17" s="145" t="s">
        <v>90</v>
      </c>
      <c r="C17" s="146">
        <v>5725</v>
      </c>
      <c r="D17" s="147">
        <v>-0.74152331933721616</v>
      </c>
      <c r="E17" s="146">
        <v>15267</v>
      </c>
      <c r="F17" s="147">
        <f t="shared" si="3"/>
        <v>1.6667248908296943</v>
      </c>
      <c r="G17" s="146">
        <v>20130</v>
      </c>
      <c r="H17" s="147">
        <f t="shared" si="3"/>
        <v>0.31853016309687554</v>
      </c>
      <c r="I17" s="146">
        <v>22106</v>
      </c>
      <c r="J17" s="147">
        <f t="shared" si="3"/>
        <v>9.8161947342275235E-2</v>
      </c>
      <c r="K17" s="146">
        <v>21182</v>
      </c>
      <c r="L17" s="147">
        <f t="shared" si="3"/>
        <v>-4.1798606713109532E-2</v>
      </c>
      <c r="M17" s="146">
        <v>24257</v>
      </c>
      <c r="N17" s="147">
        <f t="shared" si="5"/>
        <v>0.14517042772165056</v>
      </c>
    </row>
    <row r="18" spans="1:15" x14ac:dyDescent="0.25">
      <c r="A18" s="1" t="s">
        <v>91</v>
      </c>
      <c r="B18" s="145" t="s">
        <v>92</v>
      </c>
      <c r="C18" s="146">
        <v>6665</v>
      </c>
      <c r="D18" s="147">
        <v>-0.70771389729421563</v>
      </c>
      <c r="E18" s="146">
        <v>23140</v>
      </c>
      <c r="F18" s="147">
        <f t="shared" si="3"/>
        <v>2.471867966991748</v>
      </c>
      <c r="G18" s="146">
        <v>22327</v>
      </c>
      <c r="H18" s="147">
        <f t="shared" si="3"/>
        <v>-3.5133967156439017E-2</v>
      </c>
      <c r="I18" s="146">
        <v>25007</v>
      </c>
      <c r="J18" s="147"/>
      <c r="K18" s="146">
        <v>27341</v>
      </c>
      <c r="L18" s="147">
        <f t="shared" si="3"/>
        <v>9.3333866517375075E-2</v>
      </c>
      <c r="M18" s="146">
        <v>26482</v>
      </c>
      <c r="N18" s="147">
        <f t="shared" si="5"/>
        <v>-3.1418016897699408E-2</v>
      </c>
    </row>
    <row r="19" spans="1:15" x14ac:dyDescent="0.25">
      <c r="A19" s="1" t="s">
        <v>93</v>
      </c>
      <c r="B19" s="145" t="s">
        <v>94</v>
      </c>
      <c r="C19" s="146">
        <v>4928</v>
      </c>
      <c r="D19" s="147">
        <v>-0.74807013956341706</v>
      </c>
      <c r="E19" s="146">
        <v>19838</v>
      </c>
      <c r="F19" s="147">
        <f t="shared" si="3"/>
        <v>3.0255681818181817</v>
      </c>
      <c r="G19" s="146">
        <v>21079</v>
      </c>
      <c r="H19" s="147">
        <f t="shared" si="3"/>
        <v>6.2556709345700234E-2</v>
      </c>
      <c r="I19" s="146">
        <v>24207</v>
      </c>
      <c r="J19" s="147">
        <f t="shared" si="3"/>
        <v>0.14839413634422893</v>
      </c>
      <c r="K19" s="146">
        <v>23363</v>
      </c>
      <c r="L19" s="147">
        <f t="shared" si="3"/>
        <v>-3.4865947866319691E-2</v>
      </c>
      <c r="M19" s="146">
        <v>23375</v>
      </c>
      <c r="N19" s="147">
        <f t="shared" si="5"/>
        <v>5.1363266703763344E-4</v>
      </c>
    </row>
    <row r="20" spans="1:15" x14ac:dyDescent="0.25">
      <c r="A20" s="1" t="s">
        <v>95</v>
      </c>
      <c r="B20" s="145" t="s">
        <v>96</v>
      </c>
      <c r="C20" s="146">
        <v>6261</v>
      </c>
      <c r="D20" s="147">
        <v>-0.70148755602174118</v>
      </c>
      <c r="E20" s="146">
        <v>19784</v>
      </c>
      <c r="F20" s="147">
        <f t="shared" si="3"/>
        <v>2.1598786136399934</v>
      </c>
      <c r="G20" s="146">
        <v>23285</v>
      </c>
      <c r="H20" s="147">
        <f t="shared" si="3"/>
        <v>0.17696118075212297</v>
      </c>
      <c r="I20" s="146">
        <v>24142</v>
      </c>
      <c r="J20" s="147">
        <f t="shared" si="3"/>
        <v>3.6804809963495888E-2</v>
      </c>
      <c r="K20" s="146">
        <v>23290</v>
      </c>
      <c r="L20" s="147">
        <f t="shared" si="3"/>
        <v>-3.5291193770193074E-2</v>
      </c>
      <c r="M20" s="146">
        <v>24074</v>
      </c>
      <c r="N20" s="147">
        <f t="shared" si="5"/>
        <v>3.3662516101331086E-2</v>
      </c>
    </row>
    <row r="21" spans="1:15" ht="15.75" x14ac:dyDescent="0.25">
      <c r="A21" s="1" t="s">
        <v>0</v>
      </c>
      <c r="B21" s="148" t="s">
        <v>33</v>
      </c>
      <c r="C21" s="149">
        <v>96681</v>
      </c>
      <c r="D21" s="150">
        <v>-0.61362219451371569</v>
      </c>
      <c r="E21" s="149">
        <v>140346</v>
      </c>
      <c r="F21" s="150">
        <f t="shared" si="3"/>
        <v>0.45163992925186958</v>
      </c>
      <c r="G21" s="149">
        <v>257117</v>
      </c>
      <c r="H21" s="150">
        <f t="shared" si="3"/>
        <v>0.83202228777450027</v>
      </c>
      <c r="I21" s="149">
        <v>280769</v>
      </c>
      <c r="J21" s="150">
        <f t="shared" si="3"/>
        <v>9.1989250030142022E-2</v>
      </c>
      <c r="K21" s="149">
        <v>288350</v>
      </c>
      <c r="L21" s="150">
        <f t="shared" si="3"/>
        <v>2.7000844110282918E-2</v>
      </c>
      <c r="M21" s="149">
        <v>287664</v>
      </c>
      <c r="N21" s="150">
        <v>-2.3790532339170722E-3</v>
      </c>
    </row>
    <row r="22" spans="1:15" ht="6" customHeight="1" x14ac:dyDescent="0.25"/>
    <row r="23" spans="1:15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5" spans="1:15" x14ac:dyDescent="0.25">
      <c r="B25" t="s">
        <v>12</v>
      </c>
    </row>
    <row r="26" spans="1:15" ht="48.75" customHeight="1" thickBot="1" x14ac:dyDescent="0.3">
      <c r="B26" s="12" t="s">
        <v>256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98</v>
      </c>
    </row>
    <row r="28" spans="1:15" ht="22.5" thickTop="1" thickBot="1" x14ac:dyDescent="0.3">
      <c r="B28" s="152" t="s">
        <v>99</v>
      </c>
      <c r="C28" s="135" t="s">
        <v>140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72</v>
      </c>
      <c r="D30" s="143" t="str">
        <f>CONCATENATE("var ",RIGHT(C29,2),"/",RIGHT(C29-1,2))</f>
        <v>var 20/19</v>
      </c>
      <c r="E30" s="144" t="s">
        <v>72</v>
      </c>
      <c r="F30" s="143" t="str">
        <f>CONCATENATE("var ",RIGHT(E29,2),"/",RIGHT(E29-1,2))</f>
        <v>var 21/20</v>
      </c>
      <c r="G30" s="144" t="s">
        <v>72</v>
      </c>
      <c r="H30" s="143" t="str">
        <f>CONCATENATE("var ",RIGHT(G29,2),"/",RIGHT(G29-1,2))</f>
        <v>var 22/21</v>
      </c>
      <c r="I30" s="144" t="s">
        <v>72</v>
      </c>
      <c r="J30" s="143" t="str">
        <f>CONCATENATE("var ",RIGHT(I29,2),"/",RIGHT(I29-1,2))</f>
        <v>var 23/22</v>
      </c>
      <c r="K30" s="144" t="s">
        <v>72</v>
      </c>
      <c r="L30" s="143" t="str">
        <f>CONCATENATE("var ",RIGHT(K29,2),"/",RIGHT(K29-1,2))</f>
        <v>var 24/23</v>
      </c>
      <c r="M30" s="144" t="s">
        <v>72</v>
      </c>
      <c r="N30" s="143" t="str">
        <f>CONCATENATE("var ",RIGHT(M29,2),"/",RIGHT(M29-1,2))</f>
        <v>var 25/24</v>
      </c>
    </row>
    <row r="31" spans="1:15" x14ac:dyDescent="0.25">
      <c r="B31" s="145" t="s">
        <v>74</v>
      </c>
      <c r="C31" s="146">
        <v>15979</v>
      </c>
      <c r="D31" s="147">
        <v>0.11398494143892912</v>
      </c>
      <c r="E31" s="146">
        <v>5851</v>
      </c>
      <c r="F31" s="147">
        <f t="shared" ref="F31:L43" si="9">IFERROR(E31/C31-1,"-")</f>
        <v>-0.63383190437449155</v>
      </c>
      <c r="G31" s="146">
        <v>12209</v>
      </c>
      <c r="H31" s="147">
        <f t="shared" si="9"/>
        <v>1.0866518543838661</v>
      </c>
      <c r="I31" s="146">
        <v>18402</v>
      </c>
      <c r="J31" s="147">
        <f t="shared" si="9"/>
        <v>0.50724875092145139</v>
      </c>
      <c r="K31" s="146">
        <v>18822</v>
      </c>
      <c r="L31" s="147">
        <f t="shared" si="9"/>
        <v>2.2823606129768415E-2</v>
      </c>
      <c r="M31" s="146">
        <v>18130</v>
      </c>
      <c r="N31" s="147">
        <f t="shared" ref="N31:N42" si="10">IFERROR(M31/K31-1,"-")</f>
        <v>-3.6765487195834612E-2</v>
      </c>
    </row>
    <row r="32" spans="1:15" x14ac:dyDescent="0.25">
      <c r="B32" s="145" t="s">
        <v>76</v>
      </c>
      <c r="C32" s="146">
        <v>17138</v>
      </c>
      <c r="D32" s="147">
        <v>0.26779109335700557</v>
      </c>
      <c r="E32" s="146">
        <v>4503</v>
      </c>
      <c r="F32" s="147">
        <f t="shared" si="9"/>
        <v>-0.7372505543237251</v>
      </c>
      <c r="G32" s="146">
        <v>17700</v>
      </c>
      <c r="H32" s="147">
        <f t="shared" si="9"/>
        <v>2.9307128580946036</v>
      </c>
      <c r="I32" s="146">
        <v>18976</v>
      </c>
      <c r="J32" s="147">
        <f t="shared" si="9"/>
        <v>7.2090395480225888E-2</v>
      </c>
      <c r="K32" s="146">
        <v>20148</v>
      </c>
      <c r="L32" s="147">
        <f t="shared" si="9"/>
        <v>6.1762225969645979E-2</v>
      </c>
      <c r="M32" s="146">
        <v>19062</v>
      </c>
      <c r="N32" s="147">
        <f t="shared" si="10"/>
        <v>-5.390113162596788E-2</v>
      </c>
    </row>
    <row r="33" spans="2:15" x14ac:dyDescent="0.25">
      <c r="B33" s="145" t="s">
        <v>78</v>
      </c>
      <c r="C33" s="146">
        <v>6170</v>
      </c>
      <c r="D33" s="147">
        <v>-0.600595546349042</v>
      </c>
      <c r="E33" s="146">
        <v>4438</v>
      </c>
      <c r="F33" s="147">
        <f t="shared" si="9"/>
        <v>-0.28071312803889792</v>
      </c>
      <c r="G33" s="146">
        <v>17761</v>
      </c>
      <c r="H33" s="147">
        <f t="shared" si="9"/>
        <v>3.0020279405137451</v>
      </c>
      <c r="I33" s="146">
        <v>17386</v>
      </c>
      <c r="J33" s="147">
        <f t="shared" si="9"/>
        <v>-2.1113676031754958E-2</v>
      </c>
      <c r="K33" s="146">
        <v>22158</v>
      </c>
      <c r="L33" s="147">
        <f t="shared" si="9"/>
        <v>0.27447371448291724</v>
      </c>
      <c r="M33" s="146">
        <v>19601</v>
      </c>
      <c r="N33" s="147">
        <f t="shared" si="10"/>
        <v>-0.11539850166982579</v>
      </c>
    </row>
    <row r="34" spans="2:15" x14ac:dyDescent="0.25">
      <c r="B34" s="145" t="s">
        <v>80</v>
      </c>
      <c r="C34" s="146">
        <v>0</v>
      </c>
      <c r="D34" s="147">
        <v>-1</v>
      </c>
      <c r="E34" s="146">
        <v>5151</v>
      </c>
      <c r="F34" s="147" t="str">
        <f t="shared" si="9"/>
        <v>-</v>
      </c>
      <c r="G34" s="146">
        <v>19923</v>
      </c>
      <c r="H34" s="147">
        <f t="shared" si="9"/>
        <v>2.8677926616191032</v>
      </c>
      <c r="I34" s="146">
        <v>19332</v>
      </c>
      <c r="J34" s="147">
        <f t="shared" si="9"/>
        <v>-2.9664207197711234E-2</v>
      </c>
      <c r="K34" s="146">
        <v>18488</v>
      </c>
      <c r="L34" s="147">
        <f t="shared" si="9"/>
        <v>-4.3658183322987765E-2</v>
      </c>
      <c r="M34" s="146">
        <v>19232</v>
      </c>
      <c r="N34" s="147">
        <f t="shared" si="10"/>
        <v>4.0242319342276067E-2</v>
      </c>
    </row>
    <row r="35" spans="2:15" x14ac:dyDescent="0.25">
      <c r="B35" s="145" t="s">
        <v>82</v>
      </c>
      <c r="C35" s="146">
        <v>0</v>
      </c>
      <c r="D35" s="147">
        <v>-1</v>
      </c>
      <c r="E35" s="146">
        <v>5283</v>
      </c>
      <c r="F35" s="147" t="str">
        <f t="shared" si="9"/>
        <v>-</v>
      </c>
      <c r="G35" s="146">
        <v>17673</v>
      </c>
      <c r="H35" s="147">
        <f t="shared" si="9"/>
        <v>2.345258375922771</v>
      </c>
      <c r="I35" s="146">
        <v>18326</v>
      </c>
      <c r="J35" s="147">
        <f t="shared" si="9"/>
        <v>3.6949018276466905E-2</v>
      </c>
      <c r="K35" s="146">
        <v>19636</v>
      </c>
      <c r="L35" s="147">
        <f t="shared" si="9"/>
        <v>7.1483138710029426E-2</v>
      </c>
      <c r="M35" s="146">
        <v>15443</v>
      </c>
      <c r="N35" s="147">
        <f t="shared" si="10"/>
        <v>-0.21353636178447744</v>
      </c>
    </row>
    <row r="36" spans="2:15" x14ac:dyDescent="0.25">
      <c r="B36" s="145" t="s">
        <v>84</v>
      </c>
      <c r="C36" s="146">
        <v>0</v>
      </c>
      <c r="D36" s="147">
        <v>-1</v>
      </c>
      <c r="E36" s="146">
        <v>2370</v>
      </c>
      <c r="F36" s="147" t="str">
        <f t="shared" si="9"/>
        <v>-</v>
      </c>
      <c r="G36" s="146">
        <v>15881</v>
      </c>
      <c r="H36" s="147">
        <f t="shared" si="9"/>
        <v>5.7008438818565397</v>
      </c>
      <c r="I36" s="146">
        <v>17783</v>
      </c>
      <c r="J36" s="147">
        <f t="shared" si="9"/>
        <v>0.11976575782381471</v>
      </c>
      <c r="K36" s="146">
        <v>19273</v>
      </c>
      <c r="L36" s="147">
        <f t="shared" si="9"/>
        <v>8.378788730810327E-2</v>
      </c>
      <c r="M36" s="146">
        <v>19200</v>
      </c>
      <c r="N36" s="147">
        <f t="shared" si="10"/>
        <v>-3.7876822497794338E-3</v>
      </c>
    </row>
    <row r="37" spans="2:15" x14ac:dyDescent="0.25">
      <c r="B37" s="145" t="s">
        <v>86</v>
      </c>
      <c r="C37" s="146">
        <v>0</v>
      </c>
      <c r="D37" s="147">
        <v>-1</v>
      </c>
      <c r="E37" s="146">
        <v>8286</v>
      </c>
      <c r="F37" s="147" t="str">
        <f t="shared" si="9"/>
        <v>-</v>
      </c>
      <c r="G37" s="146">
        <v>18743</v>
      </c>
      <c r="H37" s="147">
        <f t="shared" si="9"/>
        <v>1.2620082066135652</v>
      </c>
      <c r="I37" s="146">
        <v>22420</v>
      </c>
      <c r="J37" s="147">
        <f t="shared" si="9"/>
        <v>0.19617990716534184</v>
      </c>
      <c r="K37" s="146">
        <v>20528</v>
      </c>
      <c r="L37" s="147">
        <f t="shared" si="9"/>
        <v>-8.4388938447814477E-2</v>
      </c>
      <c r="M37" s="146">
        <v>22688</v>
      </c>
      <c r="N37" s="147">
        <f t="shared" si="10"/>
        <v>0.10522213561964144</v>
      </c>
    </row>
    <row r="38" spans="2:15" x14ac:dyDescent="0.25">
      <c r="B38" s="145" t="s">
        <v>88</v>
      </c>
      <c r="C38" s="146">
        <v>11531</v>
      </c>
      <c r="D38" s="147">
        <v>-0.36854498658342916</v>
      </c>
      <c r="E38" s="146">
        <v>15840</v>
      </c>
      <c r="F38" s="147">
        <f t="shared" si="9"/>
        <v>0.37368831844592831</v>
      </c>
      <c r="G38" s="146">
        <v>20467</v>
      </c>
      <c r="H38" s="147">
        <f t="shared" si="9"/>
        <v>0.2921085858585859</v>
      </c>
      <c r="I38" s="146">
        <v>20391</v>
      </c>
      <c r="J38" s="147">
        <f t="shared" si="9"/>
        <v>-3.7132945717496257E-3</v>
      </c>
      <c r="K38" s="146">
        <v>20545</v>
      </c>
      <c r="L38" s="147">
        <f t="shared" si="9"/>
        <v>7.5523515276347819E-3</v>
      </c>
      <c r="M38" s="146">
        <v>19559</v>
      </c>
      <c r="N38" s="147">
        <f t="shared" si="10"/>
        <v>-4.7992212217084496E-2</v>
      </c>
    </row>
    <row r="39" spans="2:15" x14ac:dyDescent="0.25">
      <c r="B39" s="145" t="s">
        <v>90</v>
      </c>
      <c r="C39" s="146">
        <v>4549</v>
      </c>
      <c r="D39" s="147">
        <v>-0.73217544892552255</v>
      </c>
      <c r="E39" s="146">
        <v>13091</v>
      </c>
      <c r="F39" s="147">
        <f t="shared" si="9"/>
        <v>1.877775335238514</v>
      </c>
      <c r="G39" s="146">
        <v>16918</v>
      </c>
      <c r="H39" s="147">
        <f t="shared" si="9"/>
        <v>0.29233824765105787</v>
      </c>
      <c r="I39" s="146">
        <v>18135</v>
      </c>
      <c r="J39" s="147">
        <f t="shared" si="9"/>
        <v>7.1935216928715073E-2</v>
      </c>
      <c r="K39" s="146">
        <v>17254</v>
      </c>
      <c r="L39" s="147">
        <f t="shared" si="9"/>
        <v>-4.8580093741384056E-2</v>
      </c>
      <c r="M39" s="146">
        <v>20129</v>
      </c>
      <c r="N39" s="147">
        <f t="shared" si="10"/>
        <v>0.16662802828329659</v>
      </c>
    </row>
    <row r="40" spans="2:15" x14ac:dyDescent="0.25">
      <c r="B40" s="145" t="s">
        <v>92</v>
      </c>
      <c r="C40" s="146">
        <v>5837</v>
      </c>
      <c r="D40" s="147">
        <v>-0.66283502772643255</v>
      </c>
      <c r="E40" s="146">
        <v>19624</v>
      </c>
      <c r="F40" s="147">
        <f t="shared" si="9"/>
        <v>2.3620010279253041</v>
      </c>
      <c r="G40" s="146">
        <v>18718</v>
      </c>
      <c r="H40" s="147">
        <f t="shared" si="9"/>
        <v>-4.6167957602935128E-2</v>
      </c>
      <c r="I40" s="146">
        <v>20522</v>
      </c>
      <c r="J40" s="147">
        <f t="shared" si="9"/>
        <v>9.6377818142963978E-2</v>
      </c>
      <c r="K40" s="146">
        <v>22570</v>
      </c>
      <c r="L40" s="147">
        <f t="shared" si="9"/>
        <v>9.9795341584640873E-2</v>
      </c>
      <c r="M40" s="146">
        <v>21549</v>
      </c>
      <c r="N40" s="147">
        <f t="shared" si="10"/>
        <v>-4.5237040319007549E-2</v>
      </c>
    </row>
    <row r="41" spans="2:15" x14ac:dyDescent="0.25">
      <c r="B41" s="145" t="s">
        <v>94</v>
      </c>
      <c r="C41" s="146">
        <v>4402</v>
      </c>
      <c r="D41" s="147">
        <v>-0.68262436914203317</v>
      </c>
      <c r="E41" s="146">
        <v>16458</v>
      </c>
      <c r="F41" s="147">
        <f t="shared" si="9"/>
        <v>2.7387551113130395</v>
      </c>
      <c r="G41" s="146">
        <v>16558</v>
      </c>
      <c r="H41" s="147">
        <f t="shared" si="9"/>
        <v>6.0760724267834298E-3</v>
      </c>
      <c r="I41" s="146">
        <v>20019</v>
      </c>
      <c r="J41" s="147">
        <f t="shared" si="9"/>
        <v>0.2090228288440632</v>
      </c>
      <c r="K41" s="146">
        <v>18565</v>
      </c>
      <c r="L41" s="147">
        <f t="shared" si="9"/>
        <v>-7.263100054947802E-2</v>
      </c>
      <c r="M41" s="146">
        <v>18927</v>
      </c>
      <c r="N41" s="147">
        <f t="shared" si="10"/>
        <v>1.9499057366011208E-2</v>
      </c>
    </row>
    <row r="42" spans="2:15" x14ac:dyDescent="0.25">
      <c r="B42" s="145" t="s">
        <v>96</v>
      </c>
      <c r="C42" s="146">
        <v>5416</v>
      </c>
      <c r="D42" s="147">
        <v>-0.63651006711409397</v>
      </c>
      <c r="E42" s="146">
        <v>15695</v>
      </c>
      <c r="F42" s="147">
        <f t="shared" si="9"/>
        <v>1.8978951255539145</v>
      </c>
      <c r="G42" s="146">
        <v>18747</v>
      </c>
      <c r="H42" s="147">
        <f t="shared" si="9"/>
        <v>0.19445683338642872</v>
      </c>
      <c r="I42" s="146">
        <v>19529</v>
      </c>
      <c r="J42" s="147">
        <f t="shared" si="9"/>
        <v>4.1713340801194931E-2</v>
      </c>
      <c r="K42" s="146">
        <v>18483</v>
      </c>
      <c r="L42" s="147">
        <f t="shared" si="9"/>
        <v>-5.356137026985508E-2</v>
      </c>
      <c r="M42" s="146">
        <v>19257</v>
      </c>
      <c r="N42" s="147">
        <f t="shared" si="10"/>
        <v>4.1876318779418886E-2</v>
      </c>
    </row>
    <row r="43" spans="2:15" ht="15.75" x14ac:dyDescent="0.25">
      <c r="B43" s="148" t="s">
        <v>33</v>
      </c>
      <c r="C43" s="149">
        <v>77095</v>
      </c>
      <c r="D43" s="150">
        <v>-0.57073336414305365</v>
      </c>
      <c r="E43" s="149">
        <v>116590</v>
      </c>
      <c r="F43" s="150">
        <f t="shared" si="9"/>
        <v>0.51229003177897403</v>
      </c>
      <c r="G43" s="149">
        <v>211298</v>
      </c>
      <c r="H43" s="150">
        <f t="shared" si="9"/>
        <v>0.81231666523715584</v>
      </c>
      <c r="I43" s="149">
        <v>231221</v>
      </c>
      <c r="J43" s="150">
        <f t="shared" si="9"/>
        <v>9.4288635008376698E-2</v>
      </c>
      <c r="K43" s="149">
        <v>236470</v>
      </c>
      <c r="L43" s="150">
        <f t="shared" si="9"/>
        <v>2.2701225234732059E-2</v>
      </c>
      <c r="M43" s="149">
        <v>232777</v>
      </c>
      <c r="N43" s="150">
        <v>-1.5617203027868176E-2</v>
      </c>
    </row>
    <row r="44" spans="2:15" ht="6" customHeight="1" x14ac:dyDescent="0.25"/>
    <row r="45" spans="2:15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102</v>
      </c>
    </row>
    <row r="50" spans="1:15" ht="22.5" thickTop="1" thickBot="1" x14ac:dyDescent="0.3">
      <c r="B50" s="137"/>
      <c r="C50" s="135" t="s">
        <v>64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72</v>
      </c>
      <c r="D52" s="143" t="str">
        <f>CONCATENATE("var ",RIGHT(C51,2),"/",RIGHT(C51-1,2))</f>
        <v>var 20/19</v>
      </c>
      <c r="E52" s="144" t="s">
        <v>72</v>
      </c>
      <c r="F52" s="143" t="str">
        <f>CONCATENATE("var ",RIGHT(E51,2),"/",RIGHT(E51-1,2))</f>
        <v>var 21/20</v>
      </c>
      <c r="G52" s="144" t="s">
        <v>72</v>
      </c>
      <c r="H52" s="143" t="str">
        <f>CONCATENATE("var ",RIGHT(G51,2),"/",RIGHT(G51-1,2))</f>
        <v>var 22/21</v>
      </c>
      <c r="I52" s="144" t="s">
        <v>72</v>
      </c>
      <c r="J52" s="143" t="str">
        <f>CONCATENATE("var ",RIGHT(I51,2),"/",RIGHT(I51-1,2))</f>
        <v>var 23/22</v>
      </c>
      <c r="K52" s="144" t="s">
        <v>72</v>
      </c>
      <c r="L52" s="143" t="str">
        <f>CONCATENATE("var ",RIGHT(K51,2),"/",RIGHT(K51-1,2))</f>
        <v>var 24/23</v>
      </c>
      <c r="M52" s="144" t="s">
        <v>72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74</v>
      </c>
      <c r="C53" s="146">
        <v>13232</v>
      </c>
      <c r="D53" s="147">
        <v>5.1243346309684634E-2</v>
      </c>
      <c r="E53" s="146">
        <v>0</v>
      </c>
      <c r="F53" s="147">
        <f t="shared" ref="F53:L65" si="14">IFERROR(E53/C53-1,"-")</f>
        <v>-1</v>
      </c>
      <c r="G53" s="146">
        <v>9227</v>
      </c>
      <c r="H53" s="147" t="str">
        <f t="shared" si="14"/>
        <v>-</v>
      </c>
      <c r="I53" s="146">
        <v>14935</v>
      </c>
      <c r="J53" s="147">
        <f t="shared" si="14"/>
        <v>0.61861926953506008</v>
      </c>
      <c r="K53" s="146">
        <v>14894</v>
      </c>
      <c r="L53" s="147">
        <f t="shared" si="14"/>
        <v>-2.7452293270839867E-3</v>
      </c>
      <c r="M53" s="146">
        <v>14208</v>
      </c>
      <c r="N53" s="147">
        <f t="shared" ref="N53:N64" si="15">IFERROR(M53/K53-1,"-")</f>
        <v>-4.6058815630455219E-2</v>
      </c>
    </row>
    <row r="54" spans="1:15" x14ac:dyDescent="0.25">
      <c r="A54" s="1">
        <v>2</v>
      </c>
      <c r="B54" s="145" t="s">
        <v>76</v>
      </c>
      <c r="C54" s="146">
        <v>14090</v>
      </c>
      <c r="D54" s="147">
        <v>0.21790993171406337</v>
      </c>
      <c r="E54" s="146">
        <v>0</v>
      </c>
      <c r="F54" s="147">
        <f t="shared" si="14"/>
        <v>-1</v>
      </c>
      <c r="G54" s="146">
        <v>13725</v>
      </c>
      <c r="H54" s="147" t="str">
        <f t="shared" si="14"/>
        <v>-</v>
      </c>
      <c r="I54" s="146">
        <v>15417</v>
      </c>
      <c r="J54" s="147">
        <f t="shared" si="14"/>
        <v>0.12327868852459023</v>
      </c>
      <c r="K54" s="146">
        <v>15736</v>
      </c>
      <c r="L54" s="147">
        <f t="shared" si="14"/>
        <v>2.0691444509307821E-2</v>
      </c>
      <c r="M54" s="146">
        <v>15122</v>
      </c>
      <c r="N54" s="147">
        <f t="shared" si="15"/>
        <v>-3.9018810371123536E-2</v>
      </c>
    </row>
    <row r="55" spans="1:15" x14ac:dyDescent="0.25">
      <c r="A55" s="1">
        <v>3</v>
      </c>
      <c r="B55" s="145" t="s">
        <v>78</v>
      </c>
      <c r="C55" s="146">
        <v>5212</v>
      </c>
      <c r="D55" s="147">
        <v>-0.60198549064528439</v>
      </c>
      <c r="E55" s="146">
        <v>0</v>
      </c>
      <c r="F55" s="147">
        <f t="shared" si="14"/>
        <v>-1</v>
      </c>
      <c r="G55" s="146">
        <v>13764</v>
      </c>
      <c r="H55" s="147" t="str">
        <f t="shared" si="14"/>
        <v>-</v>
      </c>
      <c r="I55" s="146">
        <v>13769</v>
      </c>
      <c r="J55" s="147">
        <f t="shared" si="14"/>
        <v>3.6326649229878605E-4</v>
      </c>
      <c r="K55" s="146">
        <v>17491</v>
      </c>
      <c r="L55" s="147">
        <f t="shared" si="14"/>
        <v>0.27031737962088753</v>
      </c>
      <c r="M55" s="146">
        <v>15694</v>
      </c>
      <c r="N55" s="147">
        <f t="shared" si="15"/>
        <v>-0.10273855125493114</v>
      </c>
    </row>
    <row r="56" spans="1:15" x14ac:dyDescent="0.25">
      <c r="A56" s="1">
        <v>4</v>
      </c>
      <c r="B56" s="145" t="s">
        <v>80</v>
      </c>
      <c r="C56" s="146">
        <v>0</v>
      </c>
      <c r="D56" s="147">
        <v>-1</v>
      </c>
      <c r="E56" s="146">
        <v>0</v>
      </c>
      <c r="F56" s="147" t="str">
        <f t="shared" si="14"/>
        <v>-</v>
      </c>
      <c r="G56" s="146">
        <v>16004</v>
      </c>
      <c r="H56" s="147" t="str">
        <f t="shared" si="14"/>
        <v>-</v>
      </c>
      <c r="I56" s="146">
        <v>15420</v>
      </c>
      <c r="J56" s="147">
        <f t="shared" si="14"/>
        <v>-3.649087728067979E-2</v>
      </c>
      <c r="K56" s="146">
        <v>14826</v>
      </c>
      <c r="L56" s="147">
        <f t="shared" si="14"/>
        <v>-3.8521400778210091E-2</v>
      </c>
      <c r="M56" s="146">
        <v>15532</v>
      </c>
      <c r="N56" s="147">
        <f t="shared" si="15"/>
        <v>4.7619047619047672E-2</v>
      </c>
    </row>
    <row r="57" spans="1:15" x14ac:dyDescent="0.25">
      <c r="A57" s="1">
        <v>5</v>
      </c>
      <c r="B57" s="145" t="s">
        <v>82</v>
      </c>
      <c r="C57" s="146">
        <v>0</v>
      </c>
      <c r="D57" s="147">
        <v>-1</v>
      </c>
      <c r="E57" s="146">
        <v>0</v>
      </c>
      <c r="F57" s="147" t="str">
        <f t="shared" si="14"/>
        <v>-</v>
      </c>
      <c r="G57" s="146">
        <v>13304</v>
      </c>
      <c r="H57" s="147" t="str">
        <f t="shared" si="14"/>
        <v>-</v>
      </c>
      <c r="I57" s="146">
        <v>14308</v>
      </c>
      <c r="J57" s="147">
        <f t="shared" si="14"/>
        <v>7.5466025255562341E-2</v>
      </c>
      <c r="K57" s="146">
        <v>15219</v>
      </c>
      <c r="L57" s="147">
        <f t="shared" si="14"/>
        <v>6.3670673748951634E-2</v>
      </c>
      <c r="M57" s="146">
        <v>10784</v>
      </c>
      <c r="N57" s="147">
        <f t="shared" si="15"/>
        <v>-0.29141205072606613</v>
      </c>
    </row>
    <row r="58" spans="1:15" x14ac:dyDescent="0.25">
      <c r="A58" s="1">
        <v>6</v>
      </c>
      <c r="B58" s="145" t="s">
        <v>84</v>
      </c>
      <c r="C58" s="146">
        <v>0</v>
      </c>
      <c r="D58" s="147">
        <v>-1</v>
      </c>
      <c r="E58" s="146">
        <v>0</v>
      </c>
      <c r="F58" s="147" t="str">
        <f t="shared" si="14"/>
        <v>-</v>
      </c>
      <c r="G58" s="146">
        <v>11604</v>
      </c>
      <c r="H58" s="147" t="str">
        <f t="shared" si="14"/>
        <v>-</v>
      </c>
      <c r="I58" s="146">
        <v>13809</v>
      </c>
      <c r="J58" s="147">
        <f t="shared" si="14"/>
        <v>0.19002068252326776</v>
      </c>
      <c r="K58" s="146">
        <v>14680</v>
      </c>
      <c r="L58" s="147">
        <f t="shared" si="14"/>
        <v>6.3074806285755569E-2</v>
      </c>
      <c r="M58" s="146">
        <v>14746</v>
      </c>
      <c r="N58" s="147">
        <f t="shared" si="15"/>
        <v>4.4959128065396037E-3</v>
      </c>
    </row>
    <row r="59" spans="1:15" x14ac:dyDescent="0.25">
      <c r="A59" s="1">
        <v>7</v>
      </c>
      <c r="B59" s="145" t="s">
        <v>86</v>
      </c>
      <c r="C59" s="146">
        <v>0</v>
      </c>
      <c r="D59" s="147">
        <v>-1</v>
      </c>
      <c r="E59" s="146">
        <v>5496</v>
      </c>
      <c r="F59" s="147" t="str">
        <f t="shared" si="14"/>
        <v>-</v>
      </c>
      <c r="G59" s="146">
        <v>13798</v>
      </c>
      <c r="H59" s="147">
        <f t="shared" si="14"/>
        <v>1.5105531295487626</v>
      </c>
      <c r="I59" s="146">
        <v>17801</v>
      </c>
      <c r="J59" s="147">
        <f t="shared" si="14"/>
        <v>0.29011450934918104</v>
      </c>
      <c r="K59" s="146">
        <v>15688</v>
      </c>
      <c r="L59" s="147">
        <f t="shared" si="14"/>
        <v>-0.11870119656199085</v>
      </c>
      <c r="M59" s="146">
        <v>17978</v>
      </c>
      <c r="N59" s="147">
        <f t="shared" si="15"/>
        <v>0.14597144314125443</v>
      </c>
    </row>
    <row r="60" spans="1:15" x14ac:dyDescent="0.25">
      <c r="A60" s="1">
        <v>8</v>
      </c>
      <c r="B60" s="145" t="s">
        <v>88</v>
      </c>
      <c r="C60" s="146">
        <v>8422</v>
      </c>
      <c r="D60" s="147">
        <v>-0.44723024415857182</v>
      </c>
      <c r="E60" s="146">
        <v>9978</v>
      </c>
      <c r="F60" s="147">
        <f t="shared" si="14"/>
        <v>0.18475421515079549</v>
      </c>
      <c r="G60" s="146">
        <v>15896</v>
      </c>
      <c r="H60" s="147">
        <f t="shared" si="14"/>
        <v>0.59310483062738029</v>
      </c>
      <c r="I60" s="146">
        <v>15580</v>
      </c>
      <c r="J60" s="147">
        <f t="shared" si="14"/>
        <v>-1.9879214896829422E-2</v>
      </c>
      <c r="K60" s="146">
        <v>15273</v>
      </c>
      <c r="L60" s="147">
        <f t="shared" si="14"/>
        <v>-1.9704749679075761E-2</v>
      </c>
      <c r="M60" s="146">
        <v>14386</v>
      </c>
      <c r="N60" s="147">
        <f t="shared" si="15"/>
        <v>-5.8076343874811753E-2</v>
      </c>
    </row>
    <row r="61" spans="1:15" x14ac:dyDescent="0.25">
      <c r="A61" s="1">
        <v>9</v>
      </c>
      <c r="B61" s="145" t="s">
        <v>90</v>
      </c>
      <c r="C61" s="146">
        <v>0</v>
      </c>
      <c r="D61" s="147">
        <v>-1</v>
      </c>
      <c r="E61" s="146">
        <v>9556</v>
      </c>
      <c r="F61" s="147" t="str">
        <f t="shared" si="14"/>
        <v>-</v>
      </c>
      <c r="G61" s="146">
        <v>12977</v>
      </c>
      <c r="H61" s="147">
        <f t="shared" si="14"/>
        <v>0.35799497697781502</v>
      </c>
      <c r="I61" s="146">
        <v>14015</v>
      </c>
      <c r="J61" s="147">
        <f t="shared" si="14"/>
        <v>7.9987670493950835E-2</v>
      </c>
      <c r="K61" s="146">
        <v>12989</v>
      </c>
      <c r="L61" s="147">
        <f t="shared" si="14"/>
        <v>-7.3207277916518043E-2</v>
      </c>
      <c r="M61" s="146">
        <v>16265</v>
      </c>
      <c r="N61" s="147">
        <f t="shared" si="15"/>
        <v>0.25221341134806385</v>
      </c>
    </row>
    <row r="62" spans="1:15" x14ac:dyDescent="0.25">
      <c r="A62" s="1">
        <v>10</v>
      </c>
      <c r="B62" s="145" t="s">
        <v>92</v>
      </c>
      <c r="C62" s="146">
        <v>0</v>
      </c>
      <c r="D62" s="147">
        <v>-1</v>
      </c>
      <c r="E62" s="146">
        <v>14899</v>
      </c>
      <c r="F62" s="147" t="str">
        <f t="shared" si="14"/>
        <v>-</v>
      </c>
      <c r="G62" s="146">
        <v>14897</v>
      </c>
      <c r="H62" s="147">
        <f t="shared" si="14"/>
        <v>-1.3423719712735149E-4</v>
      </c>
      <c r="I62" s="146">
        <v>15893</v>
      </c>
      <c r="J62" s="147">
        <f t="shared" si="14"/>
        <v>6.6859099147479339E-2</v>
      </c>
      <c r="K62" s="146">
        <v>17980</v>
      </c>
      <c r="L62" s="147">
        <f t="shared" si="14"/>
        <v>0.13131567356697915</v>
      </c>
      <c r="M62" s="146">
        <v>17112</v>
      </c>
      <c r="N62" s="147">
        <f t="shared" si="15"/>
        <v>-4.8275862068965503E-2</v>
      </c>
    </row>
    <row r="63" spans="1:15" x14ac:dyDescent="0.25">
      <c r="A63" s="1">
        <v>11</v>
      </c>
      <c r="B63" s="145" t="s">
        <v>94</v>
      </c>
      <c r="C63" s="146">
        <v>0</v>
      </c>
      <c r="D63" s="147">
        <v>-1</v>
      </c>
      <c r="E63" s="146">
        <v>12140</v>
      </c>
      <c r="F63" s="147" t="str">
        <f t="shared" si="14"/>
        <v>-</v>
      </c>
      <c r="G63" s="146">
        <v>13391</v>
      </c>
      <c r="H63" s="147">
        <f t="shared" si="14"/>
        <v>0.10304777594728165</v>
      </c>
      <c r="I63" s="146">
        <v>15821</v>
      </c>
      <c r="J63" s="147">
        <f t="shared" si="14"/>
        <v>0.18146516316929273</v>
      </c>
      <c r="K63" s="146">
        <v>14412</v>
      </c>
      <c r="L63" s="147">
        <f t="shared" si="14"/>
        <v>-8.9058845837810541E-2</v>
      </c>
      <c r="M63" s="146">
        <v>14925</v>
      </c>
      <c r="N63" s="147">
        <f t="shared" si="15"/>
        <v>3.5595337218984113E-2</v>
      </c>
    </row>
    <row r="64" spans="1:15" x14ac:dyDescent="0.25">
      <c r="A64" s="1">
        <v>12</v>
      </c>
      <c r="B64" s="145" t="s">
        <v>96</v>
      </c>
      <c r="C64" s="146">
        <v>0</v>
      </c>
      <c r="D64" s="147">
        <v>-1</v>
      </c>
      <c r="E64" s="146">
        <v>12078</v>
      </c>
      <c r="F64" s="147" t="str">
        <f t="shared" si="14"/>
        <v>-</v>
      </c>
      <c r="G64" s="146">
        <v>15326</v>
      </c>
      <c r="H64" s="147">
        <f t="shared" si="14"/>
        <v>0.26891869514820343</v>
      </c>
      <c r="I64" s="146">
        <v>15445</v>
      </c>
      <c r="J64" s="147">
        <f t="shared" si="14"/>
        <v>7.7645830614641032E-3</v>
      </c>
      <c r="K64" s="146">
        <v>14687</v>
      </c>
      <c r="L64" s="147">
        <f t="shared" si="14"/>
        <v>-4.90773713175785E-2</v>
      </c>
      <c r="M64" s="146">
        <v>15398</v>
      </c>
      <c r="N64" s="147">
        <f t="shared" si="15"/>
        <v>4.8410158643698464E-2</v>
      </c>
    </row>
    <row r="65" spans="1:15" ht="15.75" x14ac:dyDescent="0.25">
      <c r="B65" s="148" t="s">
        <v>33</v>
      </c>
      <c r="C65" s="149">
        <v>0</v>
      </c>
      <c r="D65" s="150">
        <v>-1</v>
      </c>
      <c r="E65" s="149">
        <v>87353</v>
      </c>
      <c r="F65" s="150" t="str">
        <f t="shared" si="14"/>
        <v>-</v>
      </c>
      <c r="G65" s="149">
        <v>163913</v>
      </c>
      <c r="H65" s="150">
        <f t="shared" si="14"/>
        <v>0.8764438542465629</v>
      </c>
      <c r="I65" s="149">
        <v>182213</v>
      </c>
      <c r="J65" s="150">
        <f t="shared" si="14"/>
        <v>0.11164459194816767</v>
      </c>
      <c r="K65" s="149">
        <v>183875</v>
      </c>
      <c r="L65" s="150">
        <f t="shared" si="14"/>
        <v>9.1211933286867719E-3</v>
      </c>
      <c r="M65" s="149">
        <v>182150</v>
      </c>
      <c r="N65" s="150">
        <v>-9.3813732154996998E-3</v>
      </c>
    </row>
    <row r="66" spans="1:15" ht="6" customHeight="1" x14ac:dyDescent="0.25"/>
    <row r="67" spans="1:15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258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105</v>
      </c>
    </row>
    <row r="72" spans="1:15" ht="22.5" thickTop="1" thickBot="1" x14ac:dyDescent="0.3">
      <c r="B72" s="137"/>
      <c r="C72" s="135" t="s">
        <v>65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72</v>
      </c>
      <c r="D74" s="143" t="str">
        <f>CONCATENATE("var ",RIGHT(C73,2),"/",RIGHT(C73-1,2))</f>
        <v>var 20/19</v>
      </c>
      <c r="E74" s="144" t="s">
        <v>72</v>
      </c>
      <c r="F74" s="143" t="str">
        <f>CONCATENATE("var ",RIGHT(E73,2),"/",RIGHT(E73-1,2))</f>
        <v>var 21/20</v>
      </c>
      <c r="G74" s="144" t="s">
        <v>72</v>
      </c>
      <c r="H74" s="143" t="str">
        <f>CONCATENATE("var ",RIGHT(G73,2),"/",RIGHT(G73-1,2))</f>
        <v>var 22/21</v>
      </c>
      <c r="I74" s="144" t="s">
        <v>72</v>
      </c>
      <c r="J74" s="143" t="str">
        <f>CONCATENATE("var ",RIGHT(I73,2),"/",RIGHT(I73-1,2))</f>
        <v>var 23/22</v>
      </c>
      <c r="K74" s="144" t="s">
        <v>72</v>
      </c>
      <c r="L74" s="143" t="str">
        <f>CONCATENATE("var ",RIGHT(K73,2),"/",RIGHT(K73-1,2))</f>
        <v>var 24/23</v>
      </c>
      <c r="M74" s="144" t="s">
        <v>72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74</v>
      </c>
      <c r="C75" s="146">
        <v>2747</v>
      </c>
      <c r="D75" s="147">
        <v>0.56346044393853156</v>
      </c>
      <c r="E75" s="146">
        <v>0</v>
      </c>
      <c r="F75" s="147">
        <f t="shared" ref="F75:L87" si="19">IFERROR(E75/C75-1,"-")</f>
        <v>-1</v>
      </c>
      <c r="G75" s="146">
        <v>2982</v>
      </c>
      <c r="H75" s="147" t="str">
        <f t="shared" si="19"/>
        <v>-</v>
      </c>
      <c r="I75" s="146">
        <v>3467</v>
      </c>
      <c r="J75" s="147">
        <f t="shared" si="19"/>
        <v>0.16264252179745142</v>
      </c>
      <c r="K75" s="146">
        <v>3928</v>
      </c>
      <c r="L75" s="147">
        <f t="shared" si="19"/>
        <v>0.13296798384770692</v>
      </c>
      <c r="M75" s="146">
        <v>3922</v>
      </c>
      <c r="N75" s="147">
        <f t="shared" ref="N75:N86" si="20">IFERROR(M75/K75-1,"-")</f>
        <v>-1.5274949083503575E-3</v>
      </c>
    </row>
    <row r="76" spans="1:15" x14ac:dyDescent="0.25">
      <c r="A76" s="1">
        <v>2</v>
      </c>
      <c r="B76" s="145" t="s">
        <v>76</v>
      </c>
      <c r="C76" s="146">
        <v>3048</v>
      </c>
      <c r="D76" s="147">
        <v>0.56387891226269882</v>
      </c>
      <c r="E76" s="146">
        <v>0</v>
      </c>
      <c r="F76" s="147">
        <f t="shared" si="19"/>
        <v>-1</v>
      </c>
      <c r="G76" s="146">
        <v>3975</v>
      </c>
      <c r="H76" s="147" t="str">
        <f t="shared" si="19"/>
        <v>-</v>
      </c>
      <c r="I76" s="146">
        <v>3559</v>
      </c>
      <c r="J76" s="147">
        <f t="shared" si="19"/>
        <v>-0.10465408805031451</v>
      </c>
      <c r="K76" s="146">
        <v>4412</v>
      </c>
      <c r="L76" s="147">
        <f t="shared" si="19"/>
        <v>0.2396740657488059</v>
      </c>
      <c r="M76" s="146">
        <v>3940</v>
      </c>
      <c r="N76" s="147">
        <f t="shared" si="20"/>
        <v>-0.10698096101541255</v>
      </c>
    </row>
    <row r="77" spans="1:15" x14ac:dyDescent="0.25">
      <c r="A77" s="1">
        <v>3</v>
      </c>
      <c r="B77" s="145" t="s">
        <v>78</v>
      </c>
      <c r="C77" s="146">
        <v>958</v>
      </c>
      <c r="D77" s="147">
        <v>-0.59286017849553763</v>
      </c>
      <c r="E77" s="146">
        <v>0</v>
      </c>
      <c r="F77" s="147">
        <f t="shared" si="19"/>
        <v>-1</v>
      </c>
      <c r="G77" s="146">
        <v>3997</v>
      </c>
      <c r="H77" s="147" t="str">
        <f t="shared" si="19"/>
        <v>-</v>
      </c>
      <c r="I77" s="146">
        <v>3617</v>
      </c>
      <c r="J77" s="147">
        <f t="shared" si="19"/>
        <v>-9.5071303477608171E-2</v>
      </c>
      <c r="K77" s="146">
        <v>4667</v>
      </c>
      <c r="L77" s="147">
        <f t="shared" si="19"/>
        <v>0.29029582526956044</v>
      </c>
      <c r="M77" s="146">
        <v>3907</v>
      </c>
      <c r="N77" s="147">
        <f t="shared" si="20"/>
        <v>-0.16284551103492606</v>
      </c>
    </row>
    <row r="78" spans="1:15" x14ac:dyDescent="0.25">
      <c r="A78" s="1">
        <v>4</v>
      </c>
      <c r="B78" s="145" t="s">
        <v>80</v>
      </c>
      <c r="C78" s="146">
        <v>0</v>
      </c>
      <c r="D78" s="147">
        <v>-1</v>
      </c>
      <c r="E78" s="146">
        <v>0</v>
      </c>
      <c r="F78" s="147" t="str">
        <f t="shared" si="19"/>
        <v>-</v>
      </c>
      <c r="G78" s="146">
        <v>3919</v>
      </c>
      <c r="H78" s="147" t="str">
        <f t="shared" si="19"/>
        <v>-</v>
      </c>
      <c r="I78" s="146">
        <v>3912</v>
      </c>
      <c r="J78" s="147">
        <f t="shared" si="19"/>
        <v>-1.7861699413115328E-3</v>
      </c>
      <c r="K78" s="146">
        <v>3662</v>
      </c>
      <c r="L78" s="147">
        <f t="shared" si="19"/>
        <v>-6.3905930470347649E-2</v>
      </c>
      <c r="M78" s="146">
        <v>3700</v>
      </c>
      <c r="N78" s="147">
        <f t="shared" si="20"/>
        <v>1.0376843255051948E-2</v>
      </c>
    </row>
    <row r="79" spans="1:15" x14ac:dyDescent="0.25">
      <c r="A79" s="1">
        <v>5</v>
      </c>
      <c r="B79" s="145" t="s">
        <v>82</v>
      </c>
      <c r="C79" s="146">
        <v>0</v>
      </c>
      <c r="D79" s="147">
        <v>-1</v>
      </c>
      <c r="E79" s="146">
        <v>0</v>
      </c>
      <c r="F79" s="147" t="str">
        <f t="shared" si="19"/>
        <v>-</v>
      </c>
      <c r="G79" s="146">
        <v>4369</v>
      </c>
      <c r="H79" s="147" t="str">
        <f t="shared" si="19"/>
        <v>-</v>
      </c>
      <c r="I79" s="146">
        <v>4018</v>
      </c>
      <c r="J79" s="147">
        <f t="shared" si="19"/>
        <v>-8.0338750286106708E-2</v>
      </c>
      <c r="K79" s="146">
        <v>4417</v>
      </c>
      <c r="L79" s="147">
        <f t="shared" si="19"/>
        <v>9.9303135888501703E-2</v>
      </c>
      <c r="M79" s="146">
        <v>4659</v>
      </c>
      <c r="N79" s="147">
        <f t="shared" si="20"/>
        <v>5.4788317862802804E-2</v>
      </c>
    </row>
    <row r="80" spans="1:15" x14ac:dyDescent="0.25">
      <c r="A80" s="1">
        <v>6</v>
      </c>
      <c r="B80" s="145" t="s">
        <v>84</v>
      </c>
      <c r="C80" s="146">
        <v>0</v>
      </c>
      <c r="D80" s="147">
        <v>-1</v>
      </c>
      <c r="E80" s="146">
        <v>0</v>
      </c>
      <c r="F80" s="147" t="str">
        <f t="shared" si="19"/>
        <v>-</v>
      </c>
      <c r="G80" s="146">
        <v>4277</v>
      </c>
      <c r="H80" s="147" t="str">
        <f t="shared" si="19"/>
        <v>-</v>
      </c>
      <c r="I80" s="146">
        <v>3974</v>
      </c>
      <c r="J80" s="147">
        <f t="shared" si="19"/>
        <v>-7.0844049567453826E-2</v>
      </c>
      <c r="K80" s="146">
        <v>4593</v>
      </c>
      <c r="L80" s="147">
        <f t="shared" si="19"/>
        <v>0.15576245596376448</v>
      </c>
      <c r="M80" s="146">
        <v>4454</v>
      </c>
      <c r="N80" s="147">
        <f t="shared" si="20"/>
        <v>-3.026344437187023E-2</v>
      </c>
    </row>
    <row r="81" spans="1:15" x14ac:dyDescent="0.25">
      <c r="A81" s="1">
        <v>7</v>
      </c>
      <c r="B81" s="145" t="s">
        <v>86</v>
      </c>
      <c r="C81" s="146">
        <v>0</v>
      </c>
      <c r="D81" s="147">
        <v>-1</v>
      </c>
      <c r="E81" s="146">
        <v>2790</v>
      </c>
      <c r="F81" s="147" t="str">
        <f t="shared" si="19"/>
        <v>-</v>
      </c>
      <c r="G81" s="146">
        <v>4945</v>
      </c>
      <c r="H81" s="147">
        <f t="shared" si="19"/>
        <v>0.77240143369175618</v>
      </c>
      <c r="I81" s="146">
        <v>4619</v>
      </c>
      <c r="J81" s="147">
        <f t="shared" si="19"/>
        <v>-6.5925176946410535E-2</v>
      </c>
      <c r="K81" s="146">
        <v>4840</v>
      </c>
      <c r="L81" s="147">
        <f t="shared" si="19"/>
        <v>4.7845854080969863E-2</v>
      </c>
      <c r="M81" s="146">
        <v>4710</v>
      </c>
      <c r="N81" s="147">
        <f t="shared" si="20"/>
        <v>-2.6859504132231371E-2</v>
      </c>
    </row>
    <row r="82" spans="1:15" x14ac:dyDescent="0.25">
      <c r="A82" s="1">
        <v>8</v>
      </c>
      <c r="B82" s="145" t="s">
        <v>88</v>
      </c>
      <c r="C82" s="146">
        <v>3109</v>
      </c>
      <c r="D82" s="147">
        <v>2.776859504132223E-2</v>
      </c>
      <c r="E82" s="146">
        <v>5862</v>
      </c>
      <c r="F82" s="147">
        <f t="shared" si="19"/>
        <v>0.88549372788678027</v>
      </c>
      <c r="G82" s="146">
        <v>4571</v>
      </c>
      <c r="H82" s="147">
        <f t="shared" si="19"/>
        <v>-0.22023200272944388</v>
      </c>
      <c r="I82" s="146">
        <v>4811</v>
      </c>
      <c r="J82" s="147">
        <f t="shared" si="19"/>
        <v>5.2504922336469084E-2</v>
      </c>
      <c r="K82" s="146">
        <v>5272</v>
      </c>
      <c r="L82" s="147">
        <f t="shared" si="19"/>
        <v>9.5822074412803993E-2</v>
      </c>
      <c r="M82" s="146">
        <v>5173</v>
      </c>
      <c r="N82" s="147">
        <f t="shared" si="20"/>
        <v>-1.8778452200303497E-2</v>
      </c>
    </row>
    <row r="83" spans="1:15" x14ac:dyDescent="0.25">
      <c r="A83" s="1">
        <v>9</v>
      </c>
      <c r="B83" s="145" t="s">
        <v>90</v>
      </c>
      <c r="C83" s="146">
        <v>0</v>
      </c>
      <c r="D83" s="147">
        <v>-1</v>
      </c>
      <c r="E83" s="146">
        <v>3535</v>
      </c>
      <c r="F83" s="147" t="str">
        <f t="shared" si="19"/>
        <v>-</v>
      </c>
      <c r="G83" s="146">
        <v>3941</v>
      </c>
      <c r="H83" s="147">
        <f t="shared" si="19"/>
        <v>0.11485148514851495</v>
      </c>
      <c r="I83" s="146">
        <v>4120</v>
      </c>
      <c r="J83" s="147">
        <f t="shared" si="19"/>
        <v>4.5419944176604998E-2</v>
      </c>
      <c r="K83" s="146">
        <v>4265</v>
      </c>
      <c r="L83" s="147">
        <f t="shared" si="19"/>
        <v>3.5194174757281482E-2</v>
      </c>
      <c r="M83" s="146">
        <v>3864</v>
      </c>
      <c r="N83" s="147">
        <f t="shared" si="20"/>
        <v>-9.4021101992965983E-2</v>
      </c>
    </row>
    <row r="84" spans="1:15" x14ac:dyDescent="0.25">
      <c r="A84" s="1">
        <v>10</v>
      </c>
      <c r="B84" s="145" t="s">
        <v>92</v>
      </c>
      <c r="C84" s="146">
        <v>0</v>
      </c>
      <c r="D84" s="147">
        <v>-1</v>
      </c>
      <c r="E84" s="146">
        <v>4725</v>
      </c>
      <c r="F84" s="147" t="str">
        <f t="shared" si="19"/>
        <v>-</v>
      </c>
      <c r="G84" s="146">
        <v>3821</v>
      </c>
      <c r="H84" s="147">
        <f t="shared" si="19"/>
        <v>-0.19132275132275134</v>
      </c>
      <c r="I84" s="146">
        <v>4629</v>
      </c>
      <c r="J84" s="147">
        <f t="shared" si="19"/>
        <v>0.21146296780947393</v>
      </c>
      <c r="K84" s="146">
        <v>4590</v>
      </c>
      <c r="L84" s="147">
        <f t="shared" si="19"/>
        <v>-8.4251458198314477E-3</v>
      </c>
      <c r="M84" s="146">
        <v>4437</v>
      </c>
      <c r="N84" s="147">
        <f t="shared" si="20"/>
        <v>-3.3333333333333326E-2</v>
      </c>
    </row>
    <row r="85" spans="1:15" x14ac:dyDescent="0.25">
      <c r="A85" s="1">
        <v>11</v>
      </c>
      <c r="B85" s="145" t="s">
        <v>94</v>
      </c>
      <c r="C85" s="146">
        <v>0</v>
      </c>
      <c r="D85" s="147">
        <v>-1</v>
      </c>
      <c r="E85" s="146">
        <v>4318</v>
      </c>
      <c r="F85" s="147" t="str">
        <f t="shared" si="19"/>
        <v>-</v>
      </c>
      <c r="G85" s="146">
        <v>3167</v>
      </c>
      <c r="H85" s="147">
        <f t="shared" si="19"/>
        <v>-0.2665585919407133</v>
      </c>
      <c r="I85" s="146">
        <v>4198</v>
      </c>
      <c r="J85" s="147">
        <f t="shared" si="19"/>
        <v>0.32554467950742016</v>
      </c>
      <c r="K85" s="146">
        <v>4153</v>
      </c>
      <c r="L85" s="147">
        <f t="shared" si="19"/>
        <v>-1.0719390185802813E-2</v>
      </c>
      <c r="M85" s="146">
        <v>4002</v>
      </c>
      <c r="N85" s="147">
        <f t="shared" si="20"/>
        <v>-3.6359258367445246E-2</v>
      </c>
    </row>
    <row r="86" spans="1:15" x14ac:dyDescent="0.25">
      <c r="A86" s="1">
        <v>12</v>
      </c>
      <c r="B86" s="145" t="s">
        <v>96</v>
      </c>
      <c r="C86" s="146">
        <v>0</v>
      </c>
      <c r="D86" s="147">
        <v>-1</v>
      </c>
      <c r="E86" s="146">
        <v>3617</v>
      </c>
      <c r="F86" s="147" t="str">
        <f t="shared" si="19"/>
        <v>-</v>
      </c>
      <c r="G86" s="146">
        <v>3421</v>
      </c>
      <c r="H86" s="147">
        <f t="shared" si="19"/>
        <v>-5.4188554050317972E-2</v>
      </c>
      <c r="I86" s="146">
        <v>4084</v>
      </c>
      <c r="J86" s="147">
        <f t="shared" si="19"/>
        <v>0.19380298158433207</v>
      </c>
      <c r="K86" s="146">
        <v>3796</v>
      </c>
      <c r="L86" s="147">
        <f t="shared" si="19"/>
        <v>-7.0519098922624868E-2</v>
      </c>
      <c r="M86" s="146">
        <v>3859</v>
      </c>
      <c r="N86" s="147">
        <f t="shared" si="20"/>
        <v>1.6596417281348863E-2</v>
      </c>
    </row>
    <row r="87" spans="1:15" ht="15.75" x14ac:dyDescent="0.25">
      <c r="B87" s="148" t="s">
        <v>33</v>
      </c>
      <c r="C87" s="149">
        <v>0</v>
      </c>
      <c r="D87" s="150">
        <v>-1</v>
      </c>
      <c r="E87" s="149">
        <v>29237</v>
      </c>
      <c r="F87" s="150" t="str">
        <f t="shared" si="19"/>
        <v>-</v>
      </c>
      <c r="G87" s="149">
        <v>47385</v>
      </c>
      <c r="H87" s="150">
        <f t="shared" si="19"/>
        <v>0.62072032014228551</v>
      </c>
      <c r="I87" s="149">
        <v>49008</v>
      </c>
      <c r="J87" s="150">
        <f t="shared" si="19"/>
        <v>3.4251345362456442E-2</v>
      </c>
      <c r="K87" s="149">
        <v>52595</v>
      </c>
      <c r="L87" s="150">
        <f t="shared" si="19"/>
        <v>7.3192131896833157E-2</v>
      </c>
      <c r="M87" s="149">
        <v>50627</v>
      </c>
      <c r="N87" s="150">
        <v>-3.741800551383212E-2</v>
      </c>
    </row>
    <row r="88" spans="1:15" ht="6" customHeight="1" x14ac:dyDescent="0.25"/>
    <row r="89" spans="1:15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259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117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118</v>
      </c>
    </row>
    <row r="94" spans="1:15" ht="22.5" thickTop="1" thickBot="1" x14ac:dyDescent="0.3">
      <c r="B94" s="152" t="s">
        <v>99</v>
      </c>
      <c r="C94" s="135" t="s">
        <v>35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72</v>
      </c>
      <c r="D96" s="143" t="str">
        <f>CONCATENATE("var ",RIGHT(C95,2),"/",RIGHT(C95-1,2))</f>
        <v>var 20/19</v>
      </c>
      <c r="E96" s="144" t="s">
        <v>72</v>
      </c>
      <c r="F96" s="143" t="str">
        <f>CONCATENATE("var ",RIGHT(E95,2),"/",RIGHT(E95-1,2))</f>
        <v>var 21/20</v>
      </c>
      <c r="G96" s="144" t="s">
        <v>72</v>
      </c>
      <c r="H96" s="143" t="str">
        <f>CONCATENATE("var ",RIGHT(G95,2),"/",RIGHT(G95-1,2))</f>
        <v>var 22/21</v>
      </c>
      <c r="I96" s="144" t="s">
        <v>72</v>
      </c>
      <c r="J96" s="143" t="str">
        <f>CONCATENATE("var ",RIGHT(I95,2),"/",RIGHT(I95-1,2))</f>
        <v>var 23/22</v>
      </c>
      <c r="K96" s="144" t="s">
        <v>72</v>
      </c>
      <c r="L96" s="143" t="str">
        <f>CONCATENATE("var ",RIGHT(K95,2),"/",RIGHT(K95-1,2))</f>
        <v>var 24/23</v>
      </c>
      <c r="M96" s="144" t="s">
        <v>72</v>
      </c>
      <c r="N96" s="143" t="str">
        <f>CONCATENATE("var ",RIGHT(M95,2),"/",RIGHT(M95-1,2))</f>
        <v>var 25/24</v>
      </c>
    </row>
    <row r="97" spans="2:14" x14ac:dyDescent="0.25">
      <c r="B97" s="145" t="s">
        <v>74</v>
      </c>
      <c r="C97" s="146">
        <v>5052</v>
      </c>
      <c r="D97" s="147">
        <v>-6.3750926612305414E-2</v>
      </c>
      <c r="E97" s="146">
        <v>372</v>
      </c>
      <c r="F97" s="147">
        <f t="shared" ref="F97:L109" si="24">IFERROR(E97/C97-1,"-")</f>
        <v>-0.92636579572446553</v>
      </c>
      <c r="G97" s="146">
        <v>3389</v>
      </c>
      <c r="H97" s="147">
        <f t="shared" si="24"/>
        <v>8.1102150537634401</v>
      </c>
      <c r="I97" s="146">
        <v>4088</v>
      </c>
      <c r="J97" s="147">
        <f t="shared" si="24"/>
        <v>0.20625553260548823</v>
      </c>
      <c r="K97" s="146">
        <v>4368</v>
      </c>
      <c r="L97" s="147">
        <f t="shared" si="24"/>
        <v>6.8493150684931559E-2</v>
      </c>
      <c r="M97" s="146">
        <v>4398</v>
      </c>
      <c r="N97" s="147">
        <f t="shared" ref="N97:N108" si="25">IFERROR(M97/K97-1,"-")</f>
        <v>6.8681318681318437E-3</v>
      </c>
    </row>
    <row r="98" spans="2:14" x14ac:dyDescent="0.25">
      <c r="B98" s="145" t="s">
        <v>76</v>
      </c>
      <c r="C98" s="146">
        <v>5265</v>
      </c>
      <c r="D98" s="147">
        <v>-7.7125328659070957E-2</v>
      </c>
      <c r="E98" s="146">
        <v>632</v>
      </c>
      <c r="F98" s="147">
        <f t="shared" si="24"/>
        <v>-0.87996201329534662</v>
      </c>
      <c r="G98" s="146">
        <v>3966</v>
      </c>
      <c r="H98" s="147">
        <f t="shared" si="24"/>
        <v>5.2753164556962027</v>
      </c>
      <c r="I98" s="146">
        <v>4110</v>
      </c>
      <c r="J98" s="147">
        <f t="shared" si="24"/>
        <v>3.6308623298033194E-2</v>
      </c>
      <c r="K98" s="146">
        <v>3773</v>
      </c>
      <c r="L98" s="147">
        <f t="shared" si="24"/>
        <v>-8.1995133819951382E-2</v>
      </c>
      <c r="M98" s="146">
        <v>4223</v>
      </c>
      <c r="N98" s="147">
        <f t="shared" si="25"/>
        <v>0.11926848661542544</v>
      </c>
    </row>
    <row r="99" spans="2:14" x14ac:dyDescent="0.25">
      <c r="B99" s="145" t="s">
        <v>78</v>
      </c>
      <c r="C99" s="146">
        <v>2695</v>
      </c>
      <c r="D99" s="147">
        <v>-0.58697318007662835</v>
      </c>
      <c r="E99" s="146">
        <v>975</v>
      </c>
      <c r="F99" s="147">
        <f t="shared" si="24"/>
        <v>-0.63821892393320967</v>
      </c>
      <c r="G99" s="146">
        <v>4470</v>
      </c>
      <c r="H99" s="147">
        <f t="shared" si="24"/>
        <v>3.5846153846153843</v>
      </c>
      <c r="I99" s="146">
        <v>4303</v>
      </c>
      <c r="J99" s="147">
        <f t="shared" si="24"/>
        <v>-3.7360178970917257E-2</v>
      </c>
      <c r="K99" s="146">
        <v>5198</v>
      </c>
      <c r="L99" s="147">
        <f t="shared" si="24"/>
        <v>0.20799442249593314</v>
      </c>
      <c r="M99" s="146">
        <v>4453</v>
      </c>
      <c r="N99" s="147">
        <f t="shared" si="25"/>
        <v>-0.14332435552135436</v>
      </c>
    </row>
    <row r="100" spans="2:14" x14ac:dyDescent="0.25">
      <c r="B100" s="145" t="s">
        <v>80</v>
      </c>
      <c r="C100" s="146">
        <v>0</v>
      </c>
      <c r="D100" s="147">
        <v>-1</v>
      </c>
      <c r="E100" s="146">
        <v>1312</v>
      </c>
      <c r="F100" s="147" t="str">
        <f t="shared" si="24"/>
        <v>-</v>
      </c>
      <c r="G100" s="146">
        <v>3971</v>
      </c>
      <c r="H100" s="147">
        <f t="shared" si="24"/>
        <v>2.0266768292682928</v>
      </c>
      <c r="I100" s="146">
        <v>4152</v>
      </c>
      <c r="J100" s="147">
        <f t="shared" si="24"/>
        <v>4.5580458322840522E-2</v>
      </c>
      <c r="K100" s="146">
        <v>3717</v>
      </c>
      <c r="L100" s="147">
        <f t="shared" si="24"/>
        <v>-0.10476878612716767</v>
      </c>
      <c r="M100" s="146">
        <v>4271</v>
      </c>
      <c r="N100" s="147">
        <f t="shared" si="25"/>
        <v>0.14904492870594566</v>
      </c>
    </row>
    <row r="101" spans="2:14" x14ac:dyDescent="0.25">
      <c r="B101" s="145" t="s">
        <v>82</v>
      </c>
      <c r="C101" s="146">
        <v>0</v>
      </c>
      <c r="D101" s="147">
        <v>-1</v>
      </c>
      <c r="E101" s="146">
        <v>1540</v>
      </c>
      <c r="F101" s="147" t="str">
        <f t="shared" si="24"/>
        <v>-</v>
      </c>
      <c r="G101" s="146">
        <v>2578</v>
      </c>
      <c r="H101" s="147">
        <f t="shared" si="24"/>
        <v>0.67402597402597397</v>
      </c>
      <c r="I101" s="146">
        <v>3221</v>
      </c>
      <c r="J101" s="147">
        <f t="shared" si="24"/>
        <v>0.24941815360744757</v>
      </c>
      <c r="K101" s="146">
        <v>3813</v>
      </c>
      <c r="L101" s="147">
        <f t="shared" si="24"/>
        <v>0.1837938528407328</v>
      </c>
      <c r="M101" s="146">
        <v>4093</v>
      </c>
      <c r="N101" s="147">
        <f t="shared" si="25"/>
        <v>7.3432992394440122E-2</v>
      </c>
    </row>
    <row r="102" spans="2:14" x14ac:dyDescent="0.25">
      <c r="B102" s="145" t="s">
        <v>84</v>
      </c>
      <c r="C102" s="146">
        <v>0</v>
      </c>
      <c r="D102" s="147">
        <v>-1</v>
      </c>
      <c r="E102" s="146">
        <v>1432</v>
      </c>
      <c r="F102" s="147" t="str">
        <f t="shared" si="24"/>
        <v>-</v>
      </c>
      <c r="G102" s="146">
        <v>3005</v>
      </c>
      <c r="H102" s="147">
        <f t="shared" si="24"/>
        <v>1.0984636871508382</v>
      </c>
      <c r="I102" s="146">
        <v>3282</v>
      </c>
      <c r="J102" s="147">
        <f t="shared" si="24"/>
        <v>9.2179700499168016E-2</v>
      </c>
      <c r="K102" s="146">
        <v>3568</v>
      </c>
      <c r="L102" s="147">
        <f t="shared" si="24"/>
        <v>8.7141986593540555E-2</v>
      </c>
      <c r="M102" s="146">
        <v>3959</v>
      </c>
      <c r="N102" s="147">
        <f t="shared" si="25"/>
        <v>0.109585201793722</v>
      </c>
    </row>
    <row r="103" spans="2:14" x14ac:dyDescent="0.25">
      <c r="B103" s="145" t="s">
        <v>86</v>
      </c>
      <c r="C103" s="146">
        <v>0</v>
      </c>
      <c r="D103" s="147">
        <v>-1</v>
      </c>
      <c r="E103" s="146">
        <v>1933</v>
      </c>
      <c r="F103" s="147" t="str">
        <f t="shared" si="24"/>
        <v>-</v>
      </c>
      <c r="G103" s="146">
        <v>4368</v>
      </c>
      <c r="H103" s="147">
        <f t="shared" si="24"/>
        <v>1.2596999482669426</v>
      </c>
      <c r="I103" s="146">
        <v>4031</v>
      </c>
      <c r="J103" s="147">
        <f t="shared" si="24"/>
        <v>-7.71520146520146E-2</v>
      </c>
      <c r="K103" s="146">
        <v>4365</v>
      </c>
      <c r="L103" s="147">
        <f t="shared" si="24"/>
        <v>8.2857851649714709E-2</v>
      </c>
      <c r="M103" s="146">
        <v>5264</v>
      </c>
      <c r="N103" s="147">
        <f t="shared" si="25"/>
        <v>0.20595647193585331</v>
      </c>
    </row>
    <row r="104" spans="2:14" x14ac:dyDescent="0.25">
      <c r="B104" s="145" t="s">
        <v>88</v>
      </c>
      <c r="C104" s="146">
        <v>1764</v>
      </c>
      <c r="D104" s="147">
        <v>-0.72642679900744422</v>
      </c>
      <c r="E104" s="146">
        <v>2399</v>
      </c>
      <c r="F104" s="147">
        <f t="shared" si="24"/>
        <v>0.35997732426303863</v>
      </c>
      <c r="G104" s="146">
        <v>4192</v>
      </c>
      <c r="H104" s="147">
        <f t="shared" si="24"/>
        <v>0.7473947478115881</v>
      </c>
      <c r="I104" s="146">
        <v>5104</v>
      </c>
      <c r="J104" s="147">
        <f t="shared" si="24"/>
        <v>0.21755725190839703</v>
      </c>
      <c r="K104" s="146">
        <v>4774</v>
      </c>
      <c r="L104" s="147">
        <f t="shared" si="24"/>
        <v>-6.4655172413793149E-2</v>
      </c>
      <c r="M104" s="146">
        <v>5900</v>
      </c>
      <c r="N104" s="147">
        <f t="shared" si="25"/>
        <v>0.23586091328026804</v>
      </c>
    </row>
    <row r="105" spans="2:14" x14ac:dyDescent="0.25">
      <c r="B105" s="145" t="s">
        <v>90</v>
      </c>
      <c r="C105" s="146">
        <v>1176</v>
      </c>
      <c r="D105" s="147">
        <v>-0.77226955848179712</v>
      </c>
      <c r="E105" s="146">
        <v>2176</v>
      </c>
      <c r="F105" s="147">
        <f t="shared" si="24"/>
        <v>0.85034013605442182</v>
      </c>
      <c r="G105" s="146">
        <v>3212</v>
      </c>
      <c r="H105" s="147">
        <f t="shared" si="24"/>
        <v>0.47610294117647056</v>
      </c>
      <c r="I105" s="146">
        <v>3971</v>
      </c>
      <c r="J105" s="147">
        <f t="shared" si="24"/>
        <v>0.23630136986301364</v>
      </c>
      <c r="K105" s="146">
        <v>3928</v>
      </c>
      <c r="L105" s="147">
        <f t="shared" si="24"/>
        <v>-1.0828506673381977E-2</v>
      </c>
      <c r="M105" s="146">
        <v>4128</v>
      </c>
      <c r="N105" s="147">
        <f t="shared" si="25"/>
        <v>5.0916496945010215E-2</v>
      </c>
    </row>
    <row r="106" spans="2:14" x14ac:dyDescent="0.25">
      <c r="B106" s="145" t="s">
        <v>92</v>
      </c>
      <c r="C106" s="146">
        <v>828</v>
      </c>
      <c r="D106" s="147">
        <v>-0.84920779457293749</v>
      </c>
      <c r="E106" s="146">
        <v>3516</v>
      </c>
      <c r="F106" s="147">
        <f t="shared" si="24"/>
        <v>3.2463768115942031</v>
      </c>
      <c r="G106" s="146">
        <v>3609</v>
      </c>
      <c r="H106" s="147">
        <f t="shared" si="24"/>
        <v>2.6450511945392385E-2</v>
      </c>
      <c r="I106" s="146">
        <v>4485</v>
      </c>
      <c r="J106" s="147">
        <f t="shared" si="24"/>
        <v>0.24272651704073156</v>
      </c>
      <c r="K106" s="146">
        <v>4771</v>
      </c>
      <c r="L106" s="147">
        <f t="shared" si="24"/>
        <v>6.3768115942028913E-2</v>
      </c>
      <c r="M106" s="146">
        <v>4933</v>
      </c>
      <c r="N106" s="147">
        <f t="shared" si="25"/>
        <v>3.3955145671766829E-2</v>
      </c>
    </row>
    <row r="107" spans="2:14" x14ac:dyDescent="0.25">
      <c r="B107" s="145" t="s">
        <v>94</v>
      </c>
      <c r="C107" s="146">
        <v>526</v>
      </c>
      <c r="D107" s="147">
        <v>-0.90757336144790024</v>
      </c>
      <c r="E107" s="146">
        <v>3380</v>
      </c>
      <c r="F107" s="147">
        <f t="shared" si="24"/>
        <v>5.4258555133079849</v>
      </c>
      <c r="G107" s="146">
        <v>4521</v>
      </c>
      <c r="H107" s="147">
        <f t="shared" si="24"/>
        <v>0.33757396449704147</v>
      </c>
      <c r="I107" s="146">
        <v>4188</v>
      </c>
      <c r="J107" s="147">
        <f t="shared" si="24"/>
        <v>-7.3656270736562668E-2</v>
      </c>
      <c r="K107" s="146">
        <v>4798</v>
      </c>
      <c r="L107" s="147">
        <f t="shared" si="24"/>
        <v>0.14565425023877743</v>
      </c>
      <c r="M107" s="146">
        <v>4448</v>
      </c>
      <c r="N107" s="147">
        <f t="shared" si="25"/>
        <v>-7.2947061275531522E-2</v>
      </c>
    </row>
    <row r="108" spans="2:14" x14ac:dyDescent="0.25">
      <c r="B108" s="145" t="s">
        <v>96</v>
      </c>
      <c r="C108" s="146">
        <v>845</v>
      </c>
      <c r="D108" s="147">
        <v>-0.86088244978597306</v>
      </c>
      <c r="E108" s="146">
        <v>4089</v>
      </c>
      <c r="F108" s="147">
        <f t="shared" si="24"/>
        <v>3.8390532544378697</v>
      </c>
      <c r="G108" s="146">
        <v>4538</v>
      </c>
      <c r="H108" s="147">
        <f t="shared" si="24"/>
        <v>0.10980679872829535</v>
      </c>
      <c r="I108" s="146">
        <v>4613</v>
      </c>
      <c r="J108" s="147">
        <f t="shared" si="24"/>
        <v>1.6527104451300234E-2</v>
      </c>
      <c r="K108" s="146">
        <v>4807</v>
      </c>
      <c r="L108" s="147">
        <f t="shared" si="24"/>
        <v>4.2055061781920644E-2</v>
      </c>
      <c r="M108" s="146">
        <v>4817</v>
      </c>
      <c r="N108" s="147">
        <f t="shared" si="25"/>
        <v>2.0802995631370447E-3</v>
      </c>
    </row>
    <row r="109" spans="2:14" ht="15.75" x14ac:dyDescent="0.25">
      <c r="B109" s="148" t="s">
        <v>33</v>
      </c>
      <c r="C109" s="149">
        <v>19586</v>
      </c>
      <c r="D109" s="150">
        <v>-0.72268395939230046</v>
      </c>
      <c r="E109" s="149">
        <v>23756</v>
      </c>
      <c r="F109" s="150">
        <f t="shared" si="24"/>
        <v>0.21290717859695696</v>
      </c>
      <c r="G109" s="149">
        <v>45819</v>
      </c>
      <c r="H109" s="150">
        <f t="shared" si="24"/>
        <v>0.92873379356794072</v>
      </c>
      <c r="I109" s="149">
        <v>49548</v>
      </c>
      <c r="J109" s="150">
        <f t="shared" si="24"/>
        <v>8.1385451450271651E-2</v>
      </c>
      <c r="K109" s="149">
        <v>51880</v>
      </c>
      <c r="L109" s="150">
        <f t="shared" si="24"/>
        <v>4.7065471865665565E-2</v>
      </c>
      <c r="M109" s="149">
        <v>54887</v>
      </c>
      <c r="N109" s="150">
        <v>5.796067848882025E-2</v>
      </c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2FC3-6402-4EE8-A26A-C3E0BE6E4B5B}">
  <sheetPr>
    <tabColor theme="7" tint="0.79998168889431442"/>
  </sheetPr>
  <dimension ref="A4:E11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260</v>
      </c>
      <c r="C4" s="12"/>
      <c r="D4" s="12"/>
      <c r="E4" s="1" t="s">
        <v>69</v>
      </c>
    </row>
    <row r="5" spans="1:5" ht="10.5" customHeight="1" thickBot="1" x14ac:dyDescent="0.3">
      <c r="B5" s="132"/>
      <c r="C5" s="133"/>
      <c r="D5" s="132"/>
      <c r="E5" s="1" t="s">
        <v>70</v>
      </c>
    </row>
    <row r="6" spans="1:5" ht="22.5" thickTop="1" thickBot="1" x14ac:dyDescent="0.3">
      <c r="B6" s="134" t="s">
        <v>33</v>
      </c>
      <c r="C6" s="135" t="s">
        <v>135</v>
      </c>
      <c r="D6" s="136"/>
    </row>
    <row r="7" spans="1:5" ht="16.5" thickTop="1" thickBot="1" x14ac:dyDescent="0.3">
      <c r="B7" s="109"/>
      <c r="C7" s="142" t="s">
        <v>141</v>
      </c>
      <c r="D7" s="143" t="s">
        <v>142</v>
      </c>
    </row>
    <row r="8" spans="1:5" x14ac:dyDescent="0.25">
      <c r="A8" s="1" t="s">
        <v>73</v>
      </c>
      <c r="B8" s="145">
        <v>2024</v>
      </c>
      <c r="C8" s="146">
        <v>288350</v>
      </c>
      <c r="D8" s="147">
        <f t="shared" ref="D8:D10" si="0">C8/C9-1</f>
        <v>2.7000844110282918E-2</v>
      </c>
    </row>
    <row r="9" spans="1:5" x14ac:dyDescent="0.25">
      <c r="A9" s="1"/>
      <c r="B9" s="145">
        <v>2023</v>
      </c>
      <c r="C9" s="146">
        <v>280769</v>
      </c>
      <c r="D9" s="147">
        <f t="shared" si="0"/>
        <v>9.1989250030142022E-2</v>
      </c>
    </row>
    <row r="10" spans="1:5" x14ac:dyDescent="0.25">
      <c r="A10" s="1"/>
      <c r="B10" s="145">
        <v>2022</v>
      </c>
      <c r="C10" s="146">
        <v>257117</v>
      </c>
      <c r="D10" s="147">
        <f t="shared" si="0"/>
        <v>0.83202228777450027</v>
      </c>
    </row>
    <row r="11" spans="1:5" x14ac:dyDescent="0.25">
      <c r="A11" s="1"/>
      <c r="B11" s="145">
        <v>2021</v>
      </c>
      <c r="C11" s="146">
        <v>140346</v>
      </c>
      <c r="D11" s="147">
        <f>C11/C12-1</f>
        <v>0.45163992925186958</v>
      </c>
    </row>
    <row r="12" spans="1:5" x14ac:dyDescent="0.25">
      <c r="A12" s="1" t="s">
        <v>75</v>
      </c>
      <c r="B12" s="145">
        <v>2020</v>
      </c>
      <c r="C12" s="146">
        <v>96681</v>
      </c>
      <c r="D12" s="147">
        <f t="shared" ref="D12:D21" si="1">C12/C13-1</f>
        <v>-0.61362219451371569</v>
      </c>
    </row>
    <row r="13" spans="1:5" x14ac:dyDescent="0.25">
      <c r="A13" s="1" t="s">
        <v>77</v>
      </c>
      <c r="B13" s="145">
        <v>2019</v>
      </c>
      <c r="C13" s="146">
        <v>250224</v>
      </c>
      <c r="D13" s="147">
        <f t="shared" si="1"/>
        <v>-8.1504103836609998E-2</v>
      </c>
    </row>
    <row r="14" spans="1:5" x14ac:dyDescent="0.25">
      <c r="A14" s="1" t="s">
        <v>79</v>
      </c>
      <c r="B14" s="145">
        <v>2018</v>
      </c>
      <c r="C14" s="146">
        <v>272428</v>
      </c>
      <c r="D14" s="147">
        <f t="shared" si="1"/>
        <v>2.9455887965597727E-2</v>
      </c>
    </row>
    <row r="15" spans="1:5" x14ac:dyDescent="0.25">
      <c r="A15" s="1" t="s">
        <v>81</v>
      </c>
      <c r="B15" s="145">
        <v>2017</v>
      </c>
      <c r="C15" s="146">
        <v>264633</v>
      </c>
      <c r="D15" s="147">
        <f>C15/C16-1</f>
        <v>4.9452140083993346E-2</v>
      </c>
    </row>
    <row r="16" spans="1:5" x14ac:dyDescent="0.25">
      <c r="A16" s="1" t="s">
        <v>83</v>
      </c>
      <c r="B16" s="145">
        <v>2016</v>
      </c>
      <c r="C16" s="146">
        <v>252163</v>
      </c>
      <c r="D16" s="147">
        <f>C16/C17-1</f>
        <v>7.3198447421732649E-2</v>
      </c>
    </row>
    <row r="17" spans="1:5" x14ac:dyDescent="0.25">
      <c r="A17" s="1" t="s">
        <v>85</v>
      </c>
      <c r="B17" s="145">
        <v>2015</v>
      </c>
      <c r="C17" s="146">
        <v>234964</v>
      </c>
      <c r="D17" s="147">
        <f t="shared" si="1"/>
        <v>3.4199846826940883E-2</v>
      </c>
    </row>
    <row r="18" spans="1:5" x14ac:dyDescent="0.25">
      <c r="A18" s="1" t="s">
        <v>87</v>
      </c>
      <c r="B18" s="145">
        <v>2014</v>
      </c>
      <c r="C18" s="146">
        <v>227194</v>
      </c>
      <c r="D18" s="147">
        <f t="shared" si="1"/>
        <v>1.3806336456938961E-2</v>
      </c>
    </row>
    <row r="19" spans="1:5" x14ac:dyDescent="0.25">
      <c r="A19" s="1" t="s">
        <v>89</v>
      </c>
      <c r="B19" s="145">
        <v>2013</v>
      </c>
      <c r="C19" s="146">
        <v>224100</v>
      </c>
      <c r="D19" s="147">
        <f t="shared" si="1"/>
        <v>-3.5627143588706334E-2</v>
      </c>
    </row>
    <row r="20" spans="1:5" x14ac:dyDescent="0.25">
      <c r="A20" s="1" t="s">
        <v>91</v>
      </c>
      <c r="B20" s="145">
        <v>2012</v>
      </c>
      <c r="C20" s="146">
        <v>232379</v>
      </c>
      <c r="D20" s="147">
        <f>C20/C21-1</f>
        <v>-1.2686678138210894E-2</v>
      </c>
    </row>
    <row r="21" spans="1:5" x14ac:dyDescent="0.25">
      <c r="A21" s="1" t="s">
        <v>93</v>
      </c>
      <c r="B21" s="145">
        <v>2011</v>
      </c>
      <c r="C21" s="146">
        <v>235365</v>
      </c>
      <c r="D21" s="147">
        <f t="shared" si="1"/>
        <v>0.22836729155358859</v>
      </c>
    </row>
    <row r="22" spans="1:5" x14ac:dyDescent="0.25">
      <c r="A22" s="1" t="s">
        <v>95</v>
      </c>
      <c r="B22" s="145">
        <v>2010</v>
      </c>
      <c r="C22" s="146">
        <v>191608</v>
      </c>
      <c r="D22" s="147"/>
    </row>
    <row r="23" spans="1:5" ht="6" customHeight="1" x14ac:dyDescent="0.25"/>
    <row r="24" spans="1:5" x14ac:dyDescent="0.25">
      <c r="B24" s="131" t="s">
        <v>58</v>
      </c>
      <c r="C24" s="131"/>
      <c r="D24" s="131"/>
    </row>
    <row r="25" spans="1:5" x14ac:dyDescent="0.25">
      <c r="B25" t="s">
        <v>12</v>
      </c>
    </row>
    <row r="27" spans="1:5" ht="48.75" customHeight="1" thickBot="1" x14ac:dyDescent="0.3">
      <c r="B27" s="12" t="s">
        <v>261</v>
      </c>
      <c r="C27" s="12"/>
      <c r="D27" s="12"/>
      <c r="E27" s="1" t="s">
        <v>97</v>
      </c>
    </row>
    <row r="28" spans="1:5" ht="10.5" customHeight="1" thickBot="1" x14ac:dyDescent="0.3">
      <c r="B28" s="132"/>
      <c r="C28" s="133"/>
      <c r="D28" s="132"/>
      <c r="E28" s="1" t="s">
        <v>98</v>
      </c>
    </row>
    <row r="29" spans="1:5" ht="22.5" thickTop="1" thickBot="1" x14ac:dyDescent="0.3">
      <c r="B29" s="152" t="s">
        <v>99</v>
      </c>
      <c r="C29" s="135" t="s">
        <v>140</v>
      </c>
      <c r="D29" s="136"/>
    </row>
    <row r="30" spans="1:5" ht="16.5" thickTop="1" thickBot="1" x14ac:dyDescent="0.3">
      <c r="B30" s="109"/>
      <c r="C30" s="142" t="s">
        <v>141</v>
      </c>
      <c r="D30" s="143" t="s">
        <v>142</v>
      </c>
    </row>
    <row r="31" spans="1:5" x14ac:dyDescent="0.25">
      <c r="B31" s="145">
        <v>2024</v>
      </c>
      <c r="C31" s="146">
        <v>236470</v>
      </c>
      <c r="D31" s="147">
        <f t="shared" ref="D31:D44" si="2">C31/C32-1</f>
        <v>2.2701225234732059E-2</v>
      </c>
    </row>
    <row r="32" spans="1:5" x14ac:dyDescent="0.25">
      <c r="B32" s="145">
        <v>2023</v>
      </c>
      <c r="C32" s="146">
        <v>231221</v>
      </c>
      <c r="D32" s="147">
        <f t="shared" si="2"/>
        <v>9.4288635008376698E-2</v>
      </c>
    </row>
    <row r="33" spans="2:4" x14ac:dyDescent="0.25">
      <c r="B33" s="145">
        <v>2022</v>
      </c>
      <c r="C33" s="146">
        <v>211298</v>
      </c>
      <c r="D33" s="147">
        <f t="shared" si="2"/>
        <v>0.81231666523715584</v>
      </c>
    </row>
    <row r="34" spans="2:4" x14ac:dyDescent="0.25">
      <c r="B34" s="145">
        <v>2021</v>
      </c>
      <c r="C34" s="146">
        <v>116590</v>
      </c>
      <c r="D34" s="147">
        <f t="shared" si="2"/>
        <v>0.51229003177897403</v>
      </c>
    </row>
    <row r="35" spans="2:4" x14ac:dyDescent="0.25">
      <c r="B35" s="145">
        <v>2020</v>
      </c>
      <c r="C35" s="146">
        <v>77095</v>
      </c>
      <c r="D35" s="147">
        <f t="shared" si="2"/>
        <v>-0.57073336414305365</v>
      </c>
    </row>
    <row r="36" spans="2:4" x14ac:dyDescent="0.25">
      <c r="B36" s="145">
        <v>2019</v>
      </c>
      <c r="C36" s="146">
        <v>179597</v>
      </c>
      <c r="D36" s="147">
        <f t="shared" si="2"/>
        <v>2.7295867295867193E-2</v>
      </c>
    </row>
    <row r="37" spans="2:4" x14ac:dyDescent="0.25">
      <c r="B37" s="145">
        <v>2018</v>
      </c>
      <c r="C37" s="146">
        <v>174825</v>
      </c>
      <c r="D37" s="147">
        <f t="shared" si="2"/>
        <v>2.4933752315737578E-2</v>
      </c>
    </row>
    <row r="38" spans="2:4" x14ac:dyDescent="0.25">
      <c r="B38" s="145">
        <v>2017</v>
      </c>
      <c r="C38" s="146">
        <v>170572</v>
      </c>
      <c r="D38" s="147">
        <f>C38/C39-1</f>
        <v>8.4186629460589746E-3</v>
      </c>
    </row>
    <row r="39" spans="2:4" x14ac:dyDescent="0.25">
      <c r="B39" s="145">
        <v>2016</v>
      </c>
      <c r="C39" s="146">
        <v>169148</v>
      </c>
      <c r="D39" s="147">
        <f>C39/C40-1</f>
        <v>4.1078976112456367E-3</v>
      </c>
    </row>
    <row r="40" spans="2:4" x14ac:dyDescent="0.25">
      <c r="B40" s="145">
        <v>2015</v>
      </c>
      <c r="C40" s="146">
        <v>168456</v>
      </c>
      <c r="D40" s="147">
        <f t="shared" si="2"/>
        <v>9.6496170120949909E-3</v>
      </c>
    </row>
    <row r="41" spans="2:4" x14ac:dyDescent="0.25">
      <c r="B41" s="145">
        <v>2014</v>
      </c>
      <c r="C41" s="146">
        <v>166846</v>
      </c>
      <c r="D41" s="147">
        <f t="shared" si="2"/>
        <v>2.8611941678739816E-2</v>
      </c>
    </row>
    <row r="42" spans="2:4" x14ac:dyDescent="0.25">
      <c r="B42" s="145">
        <v>2013</v>
      </c>
      <c r="C42" s="146">
        <v>162205</v>
      </c>
      <c r="D42" s="147">
        <f t="shared" si="2"/>
        <v>1.1356552545658261E-3</v>
      </c>
    </row>
    <row r="43" spans="2:4" x14ac:dyDescent="0.25">
      <c r="B43" s="145">
        <v>2012</v>
      </c>
      <c r="C43" s="146">
        <v>162021</v>
      </c>
      <c r="D43" s="147">
        <f>C43/C44-1</f>
        <v>5.1292532897298182E-2</v>
      </c>
    </row>
    <row r="44" spans="2:4" x14ac:dyDescent="0.25">
      <c r="B44" s="145">
        <v>2011</v>
      </c>
      <c r="C44" s="146">
        <v>154116</v>
      </c>
      <c r="D44" s="147">
        <f t="shared" si="2"/>
        <v>0.176655621554765</v>
      </c>
    </row>
    <row r="45" spans="2:4" x14ac:dyDescent="0.25">
      <c r="B45" s="145">
        <v>2010</v>
      </c>
      <c r="C45" s="146">
        <v>130978</v>
      </c>
      <c r="D45" s="147"/>
    </row>
    <row r="46" spans="2:4" ht="6" customHeight="1" x14ac:dyDescent="0.25"/>
    <row r="47" spans="2:4" x14ac:dyDescent="0.25">
      <c r="B47" s="131" t="s">
        <v>58</v>
      </c>
      <c r="C47" s="131"/>
      <c r="D47" s="131"/>
    </row>
    <row r="50" spans="1:5" ht="48.75" customHeight="1" thickBot="1" x14ac:dyDescent="0.3">
      <c r="B50" s="12" t="s">
        <v>262</v>
      </c>
      <c r="C50" s="12"/>
      <c r="D50" s="12"/>
      <c r="E50" s="1" t="s">
        <v>101</v>
      </c>
    </row>
    <row r="51" spans="1:5" ht="10.5" customHeight="1" thickBot="1" x14ac:dyDescent="0.3">
      <c r="B51" s="132"/>
      <c r="C51" s="133"/>
      <c r="D51" s="132"/>
      <c r="E51" s="1" t="s">
        <v>102</v>
      </c>
    </row>
    <row r="52" spans="1:5" ht="22.5" thickTop="1" thickBot="1" x14ac:dyDescent="0.3">
      <c r="B52" s="137"/>
      <c r="C52" s="135" t="s">
        <v>143</v>
      </c>
      <c r="D52" s="136"/>
    </row>
    <row r="53" spans="1:5" ht="16.5" thickTop="1" thickBot="1" x14ac:dyDescent="0.3">
      <c r="B53" s="109"/>
      <c r="C53" s="142" t="s">
        <v>141</v>
      </c>
      <c r="D53" s="143" t="s">
        <v>142</v>
      </c>
    </row>
    <row r="54" spans="1:5" x14ac:dyDescent="0.25">
      <c r="A54" s="1">
        <v>1</v>
      </c>
      <c r="B54" s="145">
        <v>2024</v>
      </c>
      <c r="C54" s="146">
        <v>183875</v>
      </c>
      <c r="D54" s="147">
        <f t="shared" ref="D54:D56" si="3">C54/C55-1</f>
        <v>9.1211933286867719E-3</v>
      </c>
    </row>
    <row r="55" spans="1:5" x14ac:dyDescent="0.25">
      <c r="A55" s="1"/>
      <c r="B55" s="145">
        <v>2023</v>
      </c>
      <c r="C55" s="146">
        <v>182213</v>
      </c>
      <c r="D55" s="147">
        <f t="shared" si="3"/>
        <v>0.11164459194816767</v>
      </c>
    </row>
    <row r="56" spans="1:5" x14ac:dyDescent="0.25">
      <c r="A56" s="1"/>
      <c r="B56" s="145">
        <v>2022</v>
      </c>
      <c r="C56" s="146">
        <v>163913</v>
      </c>
      <c r="D56" s="147">
        <f t="shared" si="3"/>
        <v>0.8764438542465629</v>
      </c>
    </row>
    <row r="57" spans="1:5" x14ac:dyDescent="0.25">
      <c r="A57" s="1"/>
      <c r="B57" s="145">
        <v>2021</v>
      </c>
      <c r="C57" s="146">
        <v>87353</v>
      </c>
      <c r="D57" s="147" t="e">
        <f>C57/C58-1</f>
        <v>#DIV/0!</v>
      </c>
    </row>
    <row r="58" spans="1:5" x14ac:dyDescent="0.25">
      <c r="A58" s="1">
        <v>2</v>
      </c>
      <c r="B58" s="145">
        <v>2020</v>
      </c>
      <c r="C58" s="146">
        <v>0</v>
      </c>
      <c r="D58" s="147">
        <f t="shared" ref="D58:D67" si="4">C58/C59-1</f>
        <v>-1</v>
      </c>
    </row>
    <row r="59" spans="1:5" x14ac:dyDescent="0.25">
      <c r="A59" s="1">
        <v>3</v>
      </c>
      <c r="B59" s="145">
        <v>2019</v>
      </c>
      <c r="C59" s="146">
        <v>149743</v>
      </c>
      <c r="D59" s="147" t="e">
        <f t="shared" si="4"/>
        <v>#DIV/0!</v>
      </c>
    </row>
    <row r="60" spans="1:5" x14ac:dyDescent="0.25">
      <c r="A60" s="1">
        <v>4</v>
      </c>
      <c r="B60" s="145">
        <v>2018</v>
      </c>
      <c r="C60" s="146">
        <v>0</v>
      </c>
      <c r="D60" s="147" t="e">
        <f t="shared" si="4"/>
        <v>#DIV/0!</v>
      </c>
    </row>
    <row r="61" spans="1:5" x14ac:dyDescent="0.25">
      <c r="A61" s="1">
        <v>5</v>
      </c>
      <c r="B61" s="145">
        <v>2017</v>
      </c>
      <c r="C61" s="146">
        <v>0</v>
      </c>
      <c r="D61" s="147" t="e">
        <f>C61/C62-1</f>
        <v>#DIV/0!</v>
      </c>
    </row>
    <row r="62" spans="1:5" x14ac:dyDescent="0.25">
      <c r="A62" s="1">
        <v>6</v>
      </c>
      <c r="B62" s="145">
        <v>2016</v>
      </c>
      <c r="C62" s="146">
        <v>0</v>
      </c>
      <c r="D62" s="147" t="e">
        <f>C62/C63-1</f>
        <v>#DIV/0!</v>
      </c>
    </row>
    <row r="63" spans="1:5" x14ac:dyDescent="0.25">
      <c r="A63" s="1">
        <v>7</v>
      </c>
      <c r="B63" s="145">
        <v>2015</v>
      </c>
      <c r="C63" s="146">
        <v>0</v>
      </c>
      <c r="D63" s="147" t="e">
        <f t="shared" si="4"/>
        <v>#DIV/0!</v>
      </c>
    </row>
    <row r="64" spans="1:5" x14ac:dyDescent="0.25">
      <c r="A64" s="1">
        <v>8</v>
      </c>
      <c r="B64" s="145">
        <v>2014</v>
      </c>
      <c r="C64" s="146">
        <v>0</v>
      </c>
      <c r="D64" s="147" t="e">
        <f t="shared" si="4"/>
        <v>#DIV/0!</v>
      </c>
    </row>
    <row r="65" spans="1:5" x14ac:dyDescent="0.25">
      <c r="A65" s="1">
        <v>9</v>
      </c>
      <c r="B65" s="145">
        <v>2013</v>
      </c>
      <c r="C65" s="146">
        <v>0</v>
      </c>
      <c r="D65" s="147" t="e">
        <f t="shared" si="4"/>
        <v>#DIV/0!</v>
      </c>
    </row>
    <row r="66" spans="1:5" x14ac:dyDescent="0.25">
      <c r="A66" s="1">
        <v>10</v>
      </c>
      <c r="B66" s="145">
        <v>2012</v>
      </c>
      <c r="C66" s="146">
        <v>0</v>
      </c>
      <c r="D66" s="147" t="e">
        <f>C66/C67-1</f>
        <v>#DIV/0!</v>
      </c>
    </row>
    <row r="67" spans="1:5" x14ac:dyDescent="0.25">
      <c r="A67" s="1">
        <v>11</v>
      </c>
      <c r="B67" s="145">
        <v>2011</v>
      </c>
      <c r="C67" s="146">
        <v>0</v>
      </c>
      <c r="D67" s="147" t="e">
        <f t="shared" si="4"/>
        <v>#DIV/0!</v>
      </c>
    </row>
    <row r="68" spans="1:5" x14ac:dyDescent="0.25">
      <c r="A68" s="1">
        <v>12</v>
      </c>
      <c r="B68" s="145">
        <v>2010</v>
      </c>
      <c r="C68" s="146">
        <v>0</v>
      </c>
      <c r="D68" s="147"/>
    </row>
    <row r="69" spans="1:5" ht="6" customHeight="1" x14ac:dyDescent="0.25"/>
    <row r="70" spans="1:5" x14ac:dyDescent="0.25">
      <c r="B70" s="131" t="s">
        <v>58</v>
      </c>
      <c r="C70" s="131"/>
      <c r="D70" s="131"/>
    </row>
    <row r="73" spans="1:5" ht="48.75" customHeight="1" thickBot="1" x14ac:dyDescent="0.3">
      <c r="B73" s="12" t="s">
        <v>144</v>
      </c>
      <c r="C73" s="12"/>
      <c r="D73" s="12"/>
      <c r="E73" s="1" t="s">
        <v>104</v>
      </c>
    </row>
    <row r="74" spans="1:5" ht="10.5" customHeight="1" thickBot="1" x14ac:dyDescent="0.3">
      <c r="B74" s="132"/>
      <c r="C74" s="133"/>
      <c r="D74" s="132"/>
      <c r="E74" s="1" t="s">
        <v>105</v>
      </c>
    </row>
    <row r="75" spans="1:5" ht="22.5" thickTop="1" thickBot="1" x14ac:dyDescent="0.3">
      <c r="B75" s="137"/>
      <c r="C75" s="135" t="s">
        <v>145</v>
      </c>
      <c r="D75" s="136"/>
    </row>
    <row r="76" spans="1:5" ht="16.5" thickTop="1" thickBot="1" x14ac:dyDescent="0.3">
      <c r="B76" s="109"/>
      <c r="C76" s="142" t="s">
        <v>141</v>
      </c>
      <c r="D76" s="143" t="s">
        <v>142</v>
      </c>
    </row>
    <row r="77" spans="1:5" x14ac:dyDescent="0.25">
      <c r="A77" s="1">
        <v>1</v>
      </c>
      <c r="B77" s="145">
        <v>2024</v>
      </c>
      <c r="C77" s="146">
        <v>52595</v>
      </c>
      <c r="D77" s="147">
        <f t="shared" ref="D77:D83" si="5">C77/C78-1</f>
        <v>7.3192131896833157E-2</v>
      </c>
    </row>
    <row r="78" spans="1:5" x14ac:dyDescent="0.25">
      <c r="A78" s="1"/>
      <c r="B78" s="145">
        <v>2023</v>
      </c>
      <c r="C78" s="146">
        <v>49008</v>
      </c>
      <c r="D78" s="147">
        <f t="shared" si="5"/>
        <v>3.4251345362456442E-2</v>
      </c>
    </row>
    <row r="79" spans="1:5" x14ac:dyDescent="0.25">
      <c r="A79" s="1"/>
      <c r="B79" s="145">
        <v>2022</v>
      </c>
      <c r="C79" s="146">
        <v>47385</v>
      </c>
      <c r="D79" s="147">
        <f t="shared" si="5"/>
        <v>0.62072032014228551</v>
      </c>
    </row>
    <row r="80" spans="1:5" x14ac:dyDescent="0.25">
      <c r="A80" s="1"/>
      <c r="B80" s="145">
        <v>2021</v>
      </c>
      <c r="C80" s="146">
        <v>29237</v>
      </c>
      <c r="D80" s="147" t="e">
        <f t="shared" si="5"/>
        <v>#DIV/0!</v>
      </c>
    </row>
    <row r="81" spans="1:5" x14ac:dyDescent="0.25">
      <c r="A81" s="1">
        <v>2</v>
      </c>
      <c r="B81" s="145">
        <v>2020</v>
      </c>
      <c r="C81" s="146">
        <v>0</v>
      </c>
      <c r="D81" s="147">
        <f t="shared" si="5"/>
        <v>-1</v>
      </c>
    </row>
    <row r="82" spans="1:5" x14ac:dyDescent="0.25">
      <c r="A82" s="1">
        <v>3</v>
      </c>
      <c r="B82" s="145">
        <v>2019</v>
      </c>
      <c r="C82" s="146">
        <v>29854</v>
      </c>
      <c r="D82" s="147" t="e">
        <f t="shared" si="5"/>
        <v>#DIV/0!</v>
      </c>
    </row>
    <row r="83" spans="1:5" x14ac:dyDescent="0.25">
      <c r="A83" s="1">
        <v>4</v>
      </c>
      <c r="B83" s="145">
        <v>2018</v>
      </c>
      <c r="C83" s="146">
        <v>0</v>
      </c>
      <c r="D83" s="147" t="e">
        <f t="shared" si="5"/>
        <v>#DIV/0!</v>
      </c>
    </row>
    <row r="84" spans="1:5" x14ac:dyDescent="0.25">
      <c r="A84" s="1">
        <v>5</v>
      </c>
      <c r="B84" s="145">
        <v>2017</v>
      </c>
      <c r="C84" s="146">
        <v>0</v>
      </c>
      <c r="D84" s="147" t="e">
        <f>C84/C85-1</f>
        <v>#DIV/0!</v>
      </c>
    </row>
    <row r="85" spans="1:5" x14ac:dyDescent="0.25">
      <c r="A85" s="1">
        <v>6</v>
      </c>
      <c r="B85" s="145">
        <v>2016</v>
      </c>
      <c r="C85" s="146">
        <v>0</v>
      </c>
      <c r="D85" s="147" t="e">
        <f>C85/C86-1</f>
        <v>#DIV/0!</v>
      </c>
    </row>
    <row r="86" spans="1:5" x14ac:dyDescent="0.25">
      <c r="A86" s="1">
        <v>7</v>
      </c>
      <c r="B86" s="145">
        <v>2015</v>
      </c>
      <c r="C86" s="146">
        <v>0</v>
      </c>
      <c r="D86" s="147" t="e">
        <f t="shared" ref="D86:D88" si="6">C86/C87-1</f>
        <v>#DIV/0!</v>
      </c>
    </row>
    <row r="87" spans="1:5" x14ac:dyDescent="0.25">
      <c r="A87" s="1">
        <v>8</v>
      </c>
      <c r="B87" s="145">
        <v>2014</v>
      </c>
      <c r="C87" s="146">
        <v>0</v>
      </c>
      <c r="D87" s="147" t="e">
        <f t="shared" si="6"/>
        <v>#DIV/0!</v>
      </c>
    </row>
    <row r="88" spans="1:5" x14ac:dyDescent="0.25">
      <c r="A88" s="1">
        <v>9</v>
      </c>
      <c r="B88" s="145">
        <v>2013</v>
      </c>
      <c r="C88" s="146">
        <v>0</v>
      </c>
      <c r="D88" s="147" t="e">
        <f t="shared" si="6"/>
        <v>#DIV/0!</v>
      </c>
    </row>
    <row r="89" spans="1:5" x14ac:dyDescent="0.25">
      <c r="A89" s="1">
        <v>10</v>
      </c>
      <c r="B89" s="145">
        <v>2012</v>
      </c>
      <c r="C89" s="146">
        <v>0</v>
      </c>
      <c r="D89" s="147" t="e">
        <f>C89/C90-1</f>
        <v>#DIV/0!</v>
      </c>
    </row>
    <row r="90" spans="1:5" x14ac:dyDescent="0.25">
      <c r="A90" s="1">
        <v>11</v>
      </c>
      <c r="B90" s="145">
        <v>2011</v>
      </c>
      <c r="C90" s="146">
        <v>0</v>
      </c>
      <c r="D90" s="147" t="e">
        <f t="shared" ref="D90" si="7">C90/C91-1</f>
        <v>#DIV/0!</v>
      </c>
    </row>
    <row r="91" spans="1:5" x14ac:dyDescent="0.25">
      <c r="A91" s="1">
        <v>12</v>
      </c>
      <c r="B91" s="145">
        <v>2010</v>
      </c>
      <c r="C91" s="146">
        <v>0</v>
      </c>
      <c r="D91" s="147"/>
    </row>
    <row r="92" spans="1:5" ht="6" customHeight="1" x14ac:dyDescent="0.25"/>
    <row r="93" spans="1:5" x14ac:dyDescent="0.25">
      <c r="B93" s="131" t="s">
        <v>58</v>
      </c>
      <c r="C93" s="131"/>
      <c r="D93" s="131"/>
    </row>
    <row r="96" spans="1:5" ht="48.75" customHeight="1" thickBot="1" x14ac:dyDescent="0.3">
      <c r="B96" s="12" t="s">
        <v>263</v>
      </c>
      <c r="C96" s="12"/>
      <c r="D96" s="12"/>
      <c r="E96" s="1" t="s">
        <v>117</v>
      </c>
    </row>
    <row r="97" spans="2:5" ht="10.5" customHeight="1" thickBot="1" x14ac:dyDescent="0.3">
      <c r="B97" s="132"/>
      <c r="C97" s="133"/>
      <c r="D97" s="132"/>
      <c r="E97" s="1" t="s">
        <v>118</v>
      </c>
    </row>
    <row r="98" spans="2:5" ht="22.5" thickTop="1" thickBot="1" x14ac:dyDescent="0.3">
      <c r="B98" s="152" t="s">
        <v>99</v>
      </c>
      <c r="C98" s="135" t="s">
        <v>35</v>
      </c>
      <c r="D98" s="136"/>
    </row>
    <row r="99" spans="2:5" ht="16.5" thickTop="1" thickBot="1" x14ac:dyDescent="0.3">
      <c r="B99" s="109"/>
      <c r="C99" s="142" t="s">
        <v>141</v>
      </c>
      <c r="D99" s="143" t="s">
        <v>142</v>
      </c>
    </row>
    <row r="100" spans="2:5" x14ac:dyDescent="0.25">
      <c r="B100" s="145">
        <v>2024</v>
      </c>
      <c r="C100" s="146">
        <v>51880</v>
      </c>
      <c r="D100" s="147">
        <f t="shared" ref="D100:D113" si="8">C100/C101-1</f>
        <v>4.7065471865665565E-2</v>
      </c>
    </row>
    <row r="101" spans="2:5" x14ac:dyDescent="0.25">
      <c r="B101" s="145">
        <v>2023</v>
      </c>
      <c r="C101" s="146">
        <v>49548</v>
      </c>
      <c r="D101" s="147">
        <f t="shared" si="8"/>
        <v>8.1385451450271651E-2</v>
      </c>
    </row>
    <row r="102" spans="2:5" x14ac:dyDescent="0.25">
      <c r="B102" s="145">
        <v>2022</v>
      </c>
      <c r="C102" s="146">
        <v>45819</v>
      </c>
      <c r="D102" s="147">
        <f t="shared" si="8"/>
        <v>0.92873379356794072</v>
      </c>
    </row>
    <row r="103" spans="2:5" x14ac:dyDescent="0.25">
      <c r="B103" s="145">
        <v>2021</v>
      </c>
      <c r="C103" s="146">
        <v>23756</v>
      </c>
      <c r="D103" s="147">
        <f t="shared" si="8"/>
        <v>0.21290717859695696</v>
      </c>
    </row>
    <row r="104" spans="2:5" x14ac:dyDescent="0.25">
      <c r="B104" s="145">
        <v>2020</v>
      </c>
      <c r="C104" s="146">
        <v>19586</v>
      </c>
      <c r="D104" s="147">
        <f t="shared" si="8"/>
        <v>-0.72268395939230046</v>
      </c>
    </row>
    <row r="105" spans="2:5" x14ac:dyDescent="0.25">
      <c r="B105" s="145">
        <v>2019</v>
      </c>
      <c r="C105" s="146">
        <v>70627</v>
      </c>
      <c r="D105" s="147">
        <f t="shared" si="8"/>
        <v>-0.27638494718400053</v>
      </c>
    </row>
    <row r="106" spans="2:5" x14ac:dyDescent="0.25">
      <c r="B106" s="145">
        <v>2018</v>
      </c>
      <c r="C106" s="146">
        <v>97603</v>
      </c>
      <c r="D106" s="147">
        <f t="shared" si="8"/>
        <v>3.7656414454449783E-2</v>
      </c>
    </row>
    <row r="107" spans="2:5" x14ac:dyDescent="0.25">
      <c r="B107" s="145">
        <v>2017</v>
      </c>
      <c r="C107" s="146">
        <v>94061</v>
      </c>
      <c r="D107" s="147">
        <f t="shared" si="8"/>
        <v>0.13306029030898037</v>
      </c>
    </row>
    <row r="108" spans="2:5" x14ac:dyDescent="0.25">
      <c r="B108" s="145">
        <v>2016</v>
      </c>
      <c r="C108" s="146">
        <v>83015</v>
      </c>
      <c r="D108" s="147">
        <f t="shared" si="8"/>
        <v>0.24819570577975592</v>
      </c>
    </row>
    <row r="109" spans="2:5" x14ac:dyDescent="0.25">
      <c r="B109" s="145">
        <v>2015</v>
      </c>
      <c r="C109" s="146">
        <v>66508</v>
      </c>
      <c r="D109" s="147">
        <f t="shared" si="8"/>
        <v>0.10207463379068082</v>
      </c>
    </row>
    <row r="110" spans="2:5" x14ac:dyDescent="0.25">
      <c r="B110" s="145">
        <v>2014</v>
      </c>
      <c r="C110" s="146">
        <v>60348</v>
      </c>
      <c r="D110" s="147">
        <f t="shared" si="8"/>
        <v>-2.4993941352290161E-2</v>
      </c>
    </row>
    <row r="111" spans="2:5" x14ac:dyDescent="0.25">
      <c r="B111" s="145">
        <v>2013</v>
      </c>
      <c r="C111" s="146">
        <v>61895</v>
      </c>
      <c r="D111" s="147">
        <f t="shared" si="8"/>
        <v>-0.12028482901731141</v>
      </c>
    </row>
    <row r="112" spans="2:5" x14ac:dyDescent="0.25">
      <c r="B112" s="145">
        <v>2012</v>
      </c>
      <c r="C112" s="146">
        <v>70358</v>
      </c>
      <c r="D112" s="147">
        <f t="shared" si="8"/>
        <v>-0.13404472670432865</v>
      </c>
    </row>
    <row r="113" spans="2:4" x14ac:dyDescent="0.25">
      <c r="B113" s="145">
        <v>2011</v>
      </c>
      <c r="C113" s="146">
        <v>81249</v>
      </c>
      <c r="D113" s="147">
        <f t="shared" si="8"/>
        <v>0.3400791687283522</v>
      </c>
    </row>
    <row r="114" spans="2:4" x14ac:dyDescent="0.25">
      <c r="B114" s="145">
        <v>2010</v>
      </c>
      <c r="C114" s="146">
        <v>60630</v>
      </c>
      <c r="D114" s="147"/>
    </row>
    <row r="115" spans="2:4" ht="6" customHeight="1" x14ac:dyDescent="0.25"/>
    <row r="116" spans="2:4" x14ac:dyDescent="0.25">
      <c r="B116" s="131" t="s">
        <v>58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6AAF-938E-46D9-80CA-4B0D37844A9E}">
  <sheetPr>
    <tabColor theme="7" tint="0.79998168889431442"/>
  </sheetPr>
  <dimension ref="A1:V59"/>
  <sheetViews>
    <sheetView showGridLines="0" topLeftCell="A2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3" t="s">
        <v>146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264</v>
      </c>
      <c r="D5" s="158" t="s">
        <v>236</v>
      </c>
      <c r="E5" s="158" t="s">
        <v>237</v>
      </c>
      <c r="F5" s="158" t="s">
        <v>238</v>
      </c>
      <c r="G5" s="158" t="s">
        <v>239</v>
      </c>
      <c r="H5" s="158" t="s">
        <v>240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diciembre 2025</v>
      </c>
      <c r="L5" s="15" t="str">
        <f>CONCATENATE("cuota/ total municipio ",RIGHT(H5,2))</f>
        <v>cuota/ total municipio 25</v>
      </c>
      <c r="M5" s="14" t="s">
        <v>265</v>
      </c>
      <c r="N5" s="14" t="s">
        <v>231</v>
      </c>
      <c r="O5" s="14" t="s">
        <v>232</v>
      </c>
      <c r="P5" s="14" t="s">
        <v>233</v>
      </c>
      <c r="Q5" s="14" t="s">
        <v>234</v>
      </c>
      <c r="R5" s="14" t="s">
        <v>235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diciembre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46</v>
      </c>
      <c r="C6" s="162">
        <v>1565030</v>
      </c>
      <c r="D6" s="162">
        <v>2335438</v>
      </c>
      <c r="E6" s="162">
        <v>4757683</v>
      </c>
      <c r="F6" s="162">
        <v>5189113</v>
      </c>
      <c r="G6" s="162">
        <v>5483293</v>
      </c>
      <c r="H6" s="162">
        <v>5451268</v>
      </c>
      <c r="I6" s="163">
        <f>IFERROR(H6/G6-1,"-")</f>
        <v>-5.8404684921998795E-3</v>
      </c>
      <c r="J6" s="162">
        <f>IFERROR(H6-G6,"-")</f>
        <v>-32025</v>
      </c>
      <c r="K6" s="163">
        <f t="shared" ref="K6:K57" si="0">IFERROR(H6/$H$6,"-")</f>
        <v>1</v>
      </c>
      <c r="L6" s="164">
        <f>H6/H6</f>
        <v>1</v>
      </c>
      <c r="M6" s="162">
        <v>86477</v>
      </c>
      <c r="N6" s="162">
        <v>313914</v>
      </c>
      <c r="O6" s="162">
        <v>423458</v>
      </c>
      <c r="P6" s="162">
        <v>434399</v>
      </c>
      <c r="Q6" s="162">
        <v>444661</v>
      </c>
      <c r="R6" s="162">
        <v>439399</v>
      </c>
      <c r="S6" s="163">
        <f>IFERROR(R6/Q6-1,"-")</f>
        <v>-1.1833734013102171E-2</v>
      </c>
      <c r="T6" s="162">
        <f t="shared" ref="T6:T57" si="1">R6-Q6</f>
        <v>-5262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63</v>
      </c>
      <c r="C7" s="166">
        <v>1195819</v>
      </c>
      <c r="D7" s="166">
        <v>1858031</v>
      </c>
      <c r="E7" s="166">
        <v>3776873</v>
      </c>
      <c r="F7" s="166">
        <v>4088864</v>
      </c>
      <c r="G7" s="166">
        <v>4282545</v>
      </c>
      <c r="H7" s="166">
        <v>4198849</v>
      </c>
      <c r="I7" s="167">
        <f t="shared" ref="I7:I57" si="2">IFERROR(H7/G7-1,"-")</f>
        <v>-1.9543519099040396E-2</v>
      </c>
      <c r="J7" s="166">
        <f t="shared" ref="J7:J57" si="3">IFERROR(H7-G7,"-")</f>
        <v>-83696</v>
      </c>
      <c r="K7" s="167">
        <f t="shared" si="0"/>
        <v>0.77025180196607468</v>
      </c>
      <c r="L7" s="167">
        <f>H7/H6</f>
        <v>0.77025180196607468</v>
      </c>
      <c r="M7" s="166">
        <v>67414</v>
      </c>
      <c r="N7" s="166">
        <v>247406</v>
      </c>
      <c r="O7" s="166">
        <v>336260</v>
      </c>
      <c r="P7" s="166">
        <v>337584</v>
      </c>
      <c r="Q7" s="166">
        <v>345861</v>
      </c>
      <c r="R7" s="166">
        <v>339992</v>
      </c>
      <c r="S7" s="167">
        <f t="shared" ref="S7:S57" si="4">IFERROR(R7/Q7-1,"-")</f>
        <v>-1.6969244870048916E-2</v>
      </c>
      <c r="T7" s="166">
        <f t="shared" si="1"/>
        <v>-5869</v>
      </c>
      <c r="U7" s="167">
        <f t="shared" ref="U7:U57" si="5">IFERROR(P7/$P$6,"-")</f>
        <v>0.77712886079387844</v>
      </c>
      <c r="V7" s="167">
        <f>IFERROR(R7/R6,"-")</f>
        <v>0.77376598490210491</v>
      </c>
    </row>
    <row r="8" spans="1:22" x14ac:dyDescent="0.25">
      <c r="B8" s="123" t="s">
        <v>143</v>
      </c>
      <c r="C8" s="72">
        <v>952608</v>
      </c>
      <c r="D8" s="72">
        <v>1525176</v>
      </c>
      <c r="E8" s="72">
        <v>3104390</v>
      </c>
      <c r="F8" s="72">
        <v>3348191</v>
      </c>
      <c r="G8" s="72">
        <v>3522695</v>
      </c>
      <c r="H8" s="72">
        <v>3438737</v>
      </c>
      <c r="I8" s="124">
        <f t="shared" si="2"/>
        <v>-2.3833457054896923E-2</v>
      </c>
      <c r="J8" s="72">
        <f t="shared" si="3"/>
        <v>-83958</v>
      </c>
      <c r="K8" s="124">
        <f t="shared" si="0"/>
        <v>0.63081415186338297</v>
      </c>
      <c r="L8" s="124">
        <f>H8/H6</f>
        <v>0.63081415186338297</v>
      </c>
      <c r="M8" s="72">
        <v>54924</v>
      </c>
      <c r="N8" s="72">
        <v>202213</v>
      </c>
      <c r="O8" s="72">
        <v>274301</v>
      </c>
      <c r="P8" s="72">
        <v>274342</v>
      </c>
      <c r="Q8" s="72">
        <v>280848</v>
      </c>
      <c r="R8" s="72">
        <v>276756</v>
      </c>
      <c r="S8" s="124">
        <f t="shared" si="4"/>
        <v>-1.4570158947188494E-2</v>
      </c>
      <c r="T8" s="72">
        <f t="shared" si="1"/>
        <v>-4092</v>
      </c>
      <c r="U8" s="124">
        <f t="shared" si="5"/>
        <v>0.6315438111045375</v>
      </c>
      <c r="V8" s="124">
        <f>IFERROR(R8/R6,"-")</f>
        <v>0.62985122860998777</v>
      </c>
    </row>
    <row r="9" spans="1:22" x14ac:dyDescent="0.25">
      <c r="B9" s="123" t="s">
        <v>145</v>
      </c>
      <c r="C9" s="72">
        <v>243211</v>
      </c>
      <c r="D9" s="72">
        <v>332855</v>
      </c>
      <c r="E9" s="72">
        <v>672483</v>
      </c>
      <c r="F9" s="72">
        <v>740673</v>
      </c>
      <c r="G9" s="72">
        <v>759850</v>
      </c>
      <c r="H9" s="72">
        <v>760112</v>
      </c>
      <c r="I9" s="124">
        <f t="shared" si="2"/>
        <v>3.4480489570309913E-4</v>
      </c>
      <c r="J9" s="72">
        <f t="shared" si="3"/>
        <v>262</v>
      </c>
      <c r="K9" s="124">
        <f t="shared" si="0"/>
        <v>0.13943765010269171</v>
      </c>
      <c r="L9" s="124">
        <f>H9/H6</f>
        <v>0.13943765010269171</v>
      </c>
      <c r="M9" s="72">
        <v>12490</v>
      </c>
      <c r="N9" s="72">
        <v>45193</v>
      </c>
      <c r="O9" s="72">
        <v>61959</v>
      </c>
      <c r="P9" s="72">
        <v>63242</v>
      </c>
      <c r="Q9" s="72">
        <v>65013</v>
      </c>
      <c r="R9" s="72">
        <v>63236</v>
      </c>
      <c r="S9" s="124">
        <f t="shared" si="4"/>
        <v>-2.7332994939473609E-2</v>
      </c>
      <c r="T9" s="72">
        <f t="shared" si="1"/>
        <v>-1777</v>
      </c>
      <c r="U9" s="124">
        <f t="shared" si="5"/>
        <v>0.14558504968934091</v>
      </c>
      <c r="V9" s="124">
        <f>IFERROR(R9/R6,"-")</f>
        <v>0.1439147562921172</v>
      </c>
    </row>
    <row r="10" spans="1:22" ht="16.5" thickBot="1" x14ac:dyDescent="0.3">
      <c r="B10" s="168" t="s">
        <v>66</v>
      </c>
      <c r="C10" s="169">
        <v>363484</v>
      </c>
      <c r="D10" s="169">
        <v>477407</v>
      </c>
      <c r="E10" s="169">
        <v>980810</v>
      </c>
      <c r="F10" s="169">
        <v>1100249</v>
      </c>
      <c r="G10" s="169">
        <v>1200748</v>
      </c>
      <c r="H10" s="169">
        <v>1252419</v>
      </c>
      <c r="I10" s="170">
        <f t="shared" si="2"/>
        <v>4.3032343172755727E-2</v>
      </c>
      <c r="J10" s="169">
        <f t="shared" si="3"/>
        <v>51671</v>
      </c>
      <c r="K10" s="170">
        <f t="shared" si="0"/>
        <v>0.22974819803392532</v>
      </c>
      <c r="L10" s="170">
        <f>H10/H6</f>
        <v>0.22974819803392532</v>
      </c>
      <c r="M10" s="169">
        <v>19063</v>
      </c>
      <c r="N10" s="169">
        <v>66508</v>
      </c>
      <c r="O10" s="169">
        <v>87198</v>
      </c>
      <c r="P10" s="169">
        <v>96815</v>
      </c>
      <c r="Q10" s="169">
        <v>98800</v>
      </c>
      <c r="R10" s="169">
        <v>99407</v>
      </c>
      <c r="S10" s="170">
        <f t="shared" si="4"/>
        <v>6.1437246963562675E-3</v>
      </c>
      <c r="T10" s="169">
        <f t="shared" si="1"/>
        <v>607</v>
      </c>
      <c r="U10" s="170">
        <f t="shared" si="5"/>
        <v>0.22287113920612156</v>
      </c>
      <c r="V10" s="170">
        <f>IFERROR(R10/R6,"-")</f>
        <v>0.22623401509789509</v>
      </c>
    </row>
    <row r="11" spans="1:22" ht="15.75" x14ac:dyDescent="0.25">
      <c r="A11" s="171">
        <f>G11/$G$11</f>
        <v>1</v>
      </c>
      <c r="B11" s="161" t="s">
        <v>47</v>
      </c>
      <c r="C11" s="162">
        <v>514095</v>
      </c>
      <c r="D11" s="162">
        <v>881045</v>
      </c>
      <c r="E11" s="162">
        <v>1757049</v>
      </c>
      <c r="F11" s="162">
        <v>1888751</v>
      </c>
      <c r="G11" s="162">
        <v>1938929</v>
      </c>
      <c r="H11" s="162">
        <v>1858237</v>
      </c>
      <c r="I11" s="163">
        <f t="shared" si="2"/>
        <v>-4.1616789475014349E-2</v>
      </c>
      <c r="J11" s="162">
        <f t="shared" si="3"/>
        <v>-80692</v>
      </c>
      <c r="K11" s="163">
        <f t="shared" si="0"/>
        <v>0.34088160772869724</v>
      </c>
      <c r="L11" s="164">
        <f>H11/H11</f>
        <v>1</v>
      </c>
      <c r="M11" s="162">
        <v>27724</v>
      </c>
      <c r="N11" s="162">
        <v>114122</v>
      </c>
      <c r="O11" s="162">
        <v>153975</v>
      </c>
      <c r="P11" s="162">
        <v>161770</v>
      </c>
      <c r="Q11" s="162">
        <v>159454</v>
      </c>
      <c r="R11" s="162">
        <v>155221</v>
      </c>
      <c r="S11" s="163">
        <f t="shared" si="4"/>
        <v>-2.6546841095237528E-2</v>
      </c>
      <c r="T11" s="162">
        <f t="shared" si="1"/>
        <v>-4233</v>
      </c>
      <c r="U11" s="163">
        <f t="shared" si="5"/>
        <v>0.37239956813896902</v>
      </c>
      <c r="V11" s="164">
        <f>IFERROR(R11/R11,"-")</f>
        <v>1</v>
      </c>
    </row>
    <row r="12" spans="1:22" ht="15.75" x14ac:dyDescent="0.25">
      <c r="A12" s="171">
        <f>G12/$G$11</f>
        <v>0.81174710368455982</v>
      </c>
      <c r="B12" s="165" t="s">
        <v>63</v>
      </c>
      <c r="C12" s="166">
        <v>414401</v>
      </c>
      <c r="D12" s="166">
        <v>752768</v>
      </c>
      <c r="E12" s="166">
        <v>1490629</v>
      </c>
      <c r="F12" s="166">
        <v>1543522</v>
      </c>
      <c r="G12" s="166">
        <v>1573920</v>
      </c>
      <c r="H12" s="166">
        <v>1478445</v>
      </c>
      <c r="I12" s="167">
        <f t="shared" si="2"/>
        <v>-6.0660643488868571E-2</v>
      </c>
      <c r="J12" s="166">
        <f t="shared" si="3"/>
        <v>-95475</v>
      </c>
      <c r="K12" s="167">
        <f t="shared" si="0"/>
        <v>0.27121121177678292</v>
      </c>
      <c r="L12" s="167">
        <f>H12/H11</f>
        <v>0.79561702839842285</v>
      </c>
      <c r="M12" s="166">
        <v>22293</v>
      </c>
      <c r="N12" s="166">
        <v>98566</v>
      </c>
      <c r="O12" s="166">
        <v>126581</v>
      </c>
      <c r="P12" s="166">
        <v>129836</v>
      </c>
      <c r="Q12" s="166">
        <v>127791</v>
      </c>
      <c r="R12" s="166">
        <v>124215</v>
      </c>
      <c r="S12" s="167">
        <f t="shared" si="4"/>
        <v>-2.7983191304551958E-2</v>
      </c>
      <c r="T12" s="166">
        <f t="shared" si="1"/>
        <v>-3576</v>
      </c>
      <c r="U12" s="167">
        <f t="shared" si="5"/>
        <v>0.29888650756562513</v>
      </c>
      <c r="V12" s="167">
        <f>IFERROR(R12/R11,"-")</f>
        <v>0.80024610072090763</v>
      </c>
    </row>
    <row r="13" spans="1:22" x14ac:dyDescent="0.25">
      <c r="A13" s="171">
        <f>G13/$G$11</f>
        <v>0.73288965196765843</v>
      </c>
      <c r="B13" s="123" t="s">
        <v>143</v>
      </c>
      <c r="C13" s="72">
        <v>373186</v>
      </c>
      <c r="D13" s="72">
        <v>687822</v>
      </c>
      <c r="E13" s="72">
        <v>1325364</v>
      </c>
      <c r="F13" s="72">
        <v>1377896</v>
      </c>
      <c r="G13" s="72">
        <v>1421021</v>
      </c>
      <c r="H13" s="72">
        <v>1317842</v>
      </c>
      <c r="I13" s="124">
        <f t="shared" si="2"/>
        <v>-7.2609060668350378E-2</v>
      </c>
      <c r="J13" s="72">
        <f t="shared" si="3"/>
        <v>-103179</v>
      </c>
      <c r="K13" s="124">
        <f t="shared" si="0"/>
        <v>0.24174962595858432</v>
      </c>
      <c r="L13" s="124">
        <f>H13/H11</f>
        <v>0.7091894091012072</v>
      </c>
      <c r="M13" s="72">
        <v>21712</v>
      </c>
      <c r="N13" s="72">
        <v>87439</v>
      </c>
      <c r="O13" s="72">
        <v>110632</v>
      </c>
      <c r="P13" s="72">
        <v>116159</v>
      </c>
      <c r="Q13" s="72">
        <v>115661</v>
      </c>
      <c r="R13" s="72">
        <v>111415</v>
      </c>
      <c r="S13" s="124">
        <f t="shared" si="4"/>
        <v>-3.6710732226074461E-2</v>
      </c>
      <c r="T13" s="72">
        <f t="shared" si="1"/>
        <v>-4246</v>
      </c>
      <c r="U13" s="124">
        <f t="shared" si="5"/>
        <v>0.26740162845678744</v>
      </c>
      <c r="V13" s="124">
        <f>IFERROR(R13/R11,"-")</f>
        <v>0.71778303193511184</v>
      </c>
    </row>
    <row r="14" spans="1:22" x14ac:dyDescent="0.25">
      <c r="A14" s="171">
        <f>G14/$G$11</f>
        <v>7.885745171690145E-2</v>
      </c>
      <c r="B14" s="123" t="s">
        <v>145</v>
      </c>
      <c r="C14" s="72">
        <v>41215</v>
      </c>
      <c r="D14" s="72">
        <v>64946</v>
      </c>
      <c r="E14" s="72">
        <v>165265</v>
      </c>
      <c r="F14" s="72">
        <v>165626</v>
      </c>
      <c r="G14" s="72">
        <v>152899</v>
      </c>
      <c r="H14" s="72">
        <v>160603</v>
      </c>
      <c r="I14" s="124">
        <f t="shared" si="2"/>
        <v>5.0386202656655721E-2</v>
      </c>
      <c r="J14" s="72">
        <f t="shared" si="3"/>
        <v>7704</v>
      </c>
      <c r="K14" s="124">
        <f t="shared" si="0"/>
        <v>2.9461585818198629E-2</v>
      </c>
      <c r="L14" s="124">
        <f>H14/H11</f>
        <v>8.6427619297215583E-2</v>
      </c>
      <c r="M14" s="72">
        <v>581</v>
      </c>
      <c r="N14" s="72">
        <v>11127</v>
      </c>
      <c r="O14" s="72">
        <v>15949</v>
      </c>
      <c r="P14" s="72">
        <v>13677</v>
      </c>
      <c r="Q14" s="72">
        <v>12130</v>
      </c>
      <c r="R14" s="72">
        <v>12800</v>
      </c>
      <c r="S14" s="124">
        <f t="shared" si="4"/>
        <v>5.5234954657872981E-2</v>
      </c>
      <c r="T14" s="72">
        <f t="shared" si="1"/>
        <v>670</v>
      </c>
      <c r="U14" s="124">
        <f t="shared" si="5"/>
        <v>3.1484879108837731E-2</v>
      </c>
      <c r="V14" s="124">
        <f>IFERROR(R14/R11,"-")</f>
        <v>8.2463068785795735E-2</v>
      </c>
    </row>
    <row r="15" spans="1:22" ht="16.5" thickBot="1" x14ac:dyDescent="0.3">
      <c r="A15" s="171">
        <f>G15/$G$11</f>
        <v>0.18825289631544012</v>
      </c>
      <c r="B15" s="168" t="s">
        <v>66</v>
      </c>
      <c r="C15" s="169">
        <v>99694</v>
      </c>
      <c r="D15" s="169">
        <v>128277</v>
      </c>
      <c r="E15" s="169">
        <v>266420</v>
      </c>
      <c r="F15" s="169">
        <v>345229</v>
      </c>
      <c r="G15" s="169">
        <v>365009</v>
      </c>
      <c r="H15" s="169">
        <v>379792</v>
      </c>
      <c r="I15" s="170">
        <f t="shared" si="2"/>
        <v>4.0500371223723297E-2</v>
      </c>
      <c r="J15" s="169">
        <f t="shared" si="3"/>
        <v>14783</v>
      </c>
      <c r="K15" s="170">
        <f t="shared" si="0"/>
        <v>6.9670395951914307E-2</v>
      </c>
      <c r="L15" s="170">
        <f>H15/H11</f>
        <v>0.2043829716015772</v>
      </c>
      <c r="M15" s="169">
        <v>5431</v>
      </c>
      <c r="N15" s="169">
        <v>15556</v>
      </c>
      <c r="O15" s="169">
        <v>27394</v>
      </c>
      <c r="P15" s="169">
        <v>31934</v>
      </c>
      <c r="Q15" s="169">
        <v>31663</v>
      </c>
      <c r="R15" s="169">
        <v>31006</v>
      </c>
      <c r="S15" s="170">
        <f t="shared" si="4"/>
        <v>-2.0749771026118857E-2</v>
      </c>
      <c r="T15" s="169">
        <f t="shared" si="1"/>
        <v>-657</v>
      </c>
      <c r="U15" s="170">
        <f t="shared" si="5"/>
        <v>7.3513060573343864E-2</v>
      </c>
      <c r="V15" s="170">
        <f>IFERROR(R15/R11,"-")</f>
        <v>0.1997538992790924</v>
      </c>
    </row>
    <row r="16" spans="1:22" ht="15.75" x14ac:dyDescent="0.25">
      <c r="A16" s="103"/>
      <c r="B16" s="161" t="s">
        <v>48</v>
      </c>
      <c r="C16" s="162">
        <v>353830</v>
      </c>
      <c r="D16" s="162">
        <v>492258</v>
      </c>
      <c r="E16" s="162">
        <v>1243535</v>
      </c>
      <c r="F16" s="162">
        <v>1320376</v>
      </c>
      <c r="G16" s="162">
        <v>1387795</v>
      </c>
      <c r="H16" s="162">
        <v>1421549</v>
      </c>
      <c r="I16" s="163">
        <f t="shared" si="2"/>
        <v>2.4322036035581585E-2</v>
      </c>
      <c r="J16" s="162">
        <f t="shared" si="3"/>
        <v>33754</v>
      </c>
      <c r="K16" s="163">
        <f t="shared" si="0"/>
        <v>0.26077400707505116</v>
      </c>
      <c r="L16" s="164">
        <f>H16/H16</f>
        <v>1</v>
      </c>
      <c r="M16" s="162">
        <v>17398</v>
      </c>
      <c r="N16" s="162">
        <v>78855</v>
      </c>
      <c r="O16" s="162">
        <v>108917</v>
      </c>
      <c r="P16" s="162">
        <v>111619</v>
      </c>
      <c r="Q16" s="162">
        <v>115450</v>
      </c>
      <c r="R16" s="162">
        <v>110730</v>
      </c>
      <c r="S16" s="163">
        <f t="shared" si="4"/>
        <v>-4.0883499350368169E-2</v>
      </c>
      <c r="T16" s="162">
        <f t="shared" si="1"/>
        <v>-4720</v>
      </c>
      <c r="U16" s="163">
        <f t="shared" si="5"/>
        <v>0.25695040734439994</v>
      </c>
      <c r="V16" s="164">
        <f>IFERROR(R16/R16,"-")</f>
        <v>1</v>
      </c>
    </row>
    <row r="17" spans="2:22" ht="15.75" x14ac:dyDescent="0.25">
      <c r="B17" s="165" t="s">
        <v>63</v>
      </c>
      <c r="C17" s="166">
        <v>195507</v>
      </c>
      <c r="D17" s="166">
        <v>256749</v>
      </c>
      <c r="E17" s="166">
        <v>752557</v>
      </c>
      <c r="F17" s="166">
        <v>810911</v>
      </c>
      <c r="G17" s="166">
        <v>861439</v>
      </c>
      <c r="H17" s="166">
        <v>876767</v>
      </c>
      <c r="I17" s="167">
        <f t="shared" si="2"/>
        <v>1.7793482765465773E-2</v>
      </c>
      <c r="J17" s="166">
        <f t="shared" si="3"/>
        <v>15328</v>
      </c>
      <c r="K17" s="167">
        <f t="shared" si="0"/>
        <v>0.1608372584140057</v>
      </c>
      <c r="L17" s="167">
        <f>H17/H16</f>
        <v>0.61676875014508825</v>
      </c>
      <c r="M17" s="166">
        <v>8227</v>
      </c>
      <c r="N17" s="166">
        <v>45371</v>
      </c>
      <c r="O17" s="166">
        <v>68554</v>
      </c>
      <c r="P17" s="166">
        <v>67674</v>
      </c>
      <c r="Q17" s="166">
        <v>71887</v>
      </c>
      <c r="R17" s="166">
        <v>66314</v>
      </c>
      <c r="S17" s="167">
        <f t="shared" si="4"/>
        <v>-7.7524448092144649E-2</v>
      </c>
      <c r="T17" s="166">
        <f t="shared" si="1"/>
        <v>-5573</v>
      </c>
      <c r="U17" s="167">
        <f t="shared" si="5"/>
        <v>0.15578765144486981</v>
      </c>
      <c r="V17" s="167">
        <f>IFERROR(R17/R16,"-")</f>
        <v>0.59888015894518198</v>
      </c>
    </row>
    <row r="18" spans="2:22" x14ac:dyDescent="0.25">
      <c r="B18" s="123" t="s">
        <v>143</v>
      </c>
      <c r="C18" s="72">
        <v>144560</v>
      </c>
      <c r="D18" s="72">
        <v>206077</v>
      </c>
      <c r="E18" s="72">
        <v>573367</v>
      </c>
      <c r="F18" s="72">
        <v>609879</v>
      </c>
      <c r="G18" s="72">
        <v>651234</v>
      </c>
      <c r="H18" s="72">
        <v>686791</v>
      </c>
      <c r="I18" s="124">
        <f t="shared" si="2"/>
        <v>5.4599422020348953E-2</v>
      </c>
      <c r="J18" s="72"/>
      <c r="K18" s="124">
        <f t="shared" si="0"/>
        <v>0.12598738495337231</v>
      </c>
      <c r="L18" s="124">
        <f>H18/H16</f>
        <v>0.48312861533439933</v>
      </c>
      <c r="M18" s="72">
        <v>6600</v>
      </c>
      <c r="N18" s="72">
        <v>35773</v>
      </c>
      <c r="O18" s="72">
        <v>52615</v>
      </c>
      <c r="P18" s="72">
        <v>51027</v>
      </c>
      <c r="Q18" s="72">
        <v>53638</v>
      </c>
      <c r="R18" s="72">
        <v>50741</v>
      </c>
      <c r="S18" s="124">
        <f t="shared" si="4"/>
        <v>-5.401021663745853E-2</v>
      </c>
      <c r="T18" s="72">
        <f t="shared" si="1"/>
        <v>-2897</v>
      </c>
      <c r="U18" s="124">
        <f t="shared" si="5"/>
        <v>0.11746574002242179</v>
      </c>
      <c r="V18" s="124">
        <f>IFERROR(R18/R16,"-")</f>
        <v>0.45824076582678586</v>
      </c>
    </row>
    <row r="19" spans="2:22" x14ac:dyDescent="0.25">
      <c r="B19" s="123" t="s">
        <v>145</v>
      </c>
      <c r="C19" s="72">
        <v>50947</v>
      </c>
      <c r="D19" s="72">
        <v>50672</v>
      </c>
      <c r="E19" s="72">
        <v>179190</v>
      </c>
      <c r="F19" s="72">
        <v>201032</v>
      </c>
      <c r="G19" s="72">
        <v>210205</v>
      </c>
      <c r="H19" s="72">
        <v>189976</v>
      </c>
      <c r="I19" s="124">
        <f t="shared" si="2"/>
        <v>-9.6234628101139363E-2</v>
      </c>
      <c r="J19" s="72">
        <f t="shared" si="3"/>
        <v>-20229</v>
      </c>
      <c r="K19" s="124">
        <f t="shared" si="0"/>
        <v>3.4849873460633382E-2</v>
      </c>
      <c r="L19" s="124">
        <f>H19/H16</f>
        <v>0.1336401348106889</v>
      </c>
      <c r="M19" s="72">
        <v>1627</v>
      </c>
      <c r="N19" s="72">
        <v>9598</v>
      </c>
      <c r="O19" s="72">
        <v>15939</v>
      </c>
      <c r="P19" s="72">
        <v>16647</v>
      </c>
      <c r="Q19" s="72">
        <v>18249</v>
      </c>
      <c r="R19" s="72">
        <v>15573</v>
      </c>
      <c r="S19" s="124">
        <f t="shared" si="4"/>
        <v>-0.14663817195462769</v>
      </c>
      <c r="T19" s="72">
        <f t="shared" si="1"/>
        <v>-2676</v>
      </c>
      <c r="U19" s="124">
        <f t="shared" si="5"/>
        <v>3.8321911422448028E-2</v>
      </c>
      <c r="V19" s="124">
        <f>IFERROR(R19/R16,"-")</f>
        <v>0.1406393931183961</v>
      </c>
    </row>
    <row r="20" spans="2:22" ht="16.5" thickBot="1" x14ac:dyDescent="0.3">
      <c r="B20" s="168" t="s">
        <v>66</v>
      </c>
      <c r="C20" s="169">
        <v>158323</v>
      </c>
      <c r="D20" s="169">
        <v>235509</v>
      </c>
      <c r="E20" s="169">
        <v>490978</v>
      </c>
      <c r="F20" s="169">
        <v>509465</v>
      </c>
      <c r="G20" s="169">
        <v>526356</v>
      </c>
      <c r="H20" s="169">
        <v>544782</v>
      </c>
      <c r="I20" s="170">
        <f t="shared" si="2"/>
        <v>3.5006725486172785E-2</v>
      </c>
      <c r="J20" s="169">
        <f t="shared" si="3"/>
        <v>18426</v>
      </c>
      <c r="K20" s="170">
        <f t="shared" si="0"/>
        <v>9.993674866104546E-2</v>
      </c>
      <c r="L20" s="170">
        <f>H20/H16</f>
        <v>0.3832312498549118</v>
      </c>
      <c r="M20" s="169">
        <v>9171</v>
      </c>
      <c r="N20" s="169">
        <v>33484</v>
      </c>
      <c r="O20" s="169">
        <v>40363</v>
      </c>
      <c r="P20" s="169">
        <v>43945</v>
      </c>
      <c r="Q20" s="169">
        <v>43563</v>
      </c>
      <c r="R20" s="169">
        <v>44416</v>
      </c>
      <c r="S20" s="170">
        <f t="shared" si="4"/>
        <v>1.9580836948786873E-2</v>
      </c>
      <c r="T20" s="169">
        <f t="shared" si="1"/>
        <v>853</v>
      </c>
      <c r="U20" s="170">
        <f t="shared" si="5"/>
        <v>0.10116275589953015</v>
      </c>
      <c r="V20" s="170">
        <f>IFERROR(R20/R16,"-")</f>
        <v>0.40111984105481802</v>
      </c>
    </row>
    <row r="21" spans="2:22" ht="15.75" x14ac:dyDescent="0.25">
      <c r="B21" s="161" t="s">
        <v>49</v>
      </c>
      <c r="C21" s="162">
        <v>12549</v>
      </c>
      <c r="D21" s="162">
        <v>20161</v>
      </c>
      <c r="E21" s="162">
        <v>37751</v>
      </c>
      <c r="F21" s="162">
        <v>51211</v>
      </c>
      <c r="G21" s="162">
        <v>45051</v>
      </c>
      <c r="H21" s="162">
        <v>44435</v>
      </c>
      <c r="I21" s="163">
        <f t="shared" si="2"/>
        <v>-1.3673392377527738E-2</v>
      </c>
      <c r="J21" s="162">
        <f t="shared" si="3"/>
        <v>-616</v>
      </c>
      <c r="K21" s="163">
        <f t="shared" si="0"/>
        <v>8.1513145198511619E-3</v>
      </c>
      <c r="L21" s="164">
        <f>H21/H21</f>
        <v>1</v>
      </c>
      <c r="M21" s="162">
        <v>469</v>
      </c>
      <c r="N21" s="162">
        <v>2479</v>
      </c>
      <c r="O21" s="162">
        <v>4675</v>
      </c>
      <c r="P21" s="162">
        <v>5492</v>
      </c>
      <c r="Q21" s="162">
        <v>4480</v>
      </c>
      <c r="R21" s="162">
        <v>3504</v>
      </c>
      <c r="S21" s="163">
        <f t="shared" si="4"/>
        <v>-0.21785714285714286</v>
      </c>
      <c r="T21" s="162">
        <f t="shared" si="1"/>
        <v>-976</v>
      </c>
      <c r="U21" s="163">
        <f t="shared" si="5"/>
        <v>1.2642754702473993E-2</v>
      </c>
      <c r="V21" s="164">
        <f>IFERROR(R21/R21,"-")</f>
        <v>1</v>
      </c>
    </row>
    <row r="22" spans="2:22" ht="15.75" x14ac:dyDescent="0.25">
      <c r="B22" s="165" t="s">
        <v>63</v>
      </c>
      <c r="C22" s="166">
        <v>10671</v>
      </c>
      <c r="D22" s="166">
        <v>20161</v>
      </c>
      <c r="E22" s="166">
        <v>37638</v>
      </c>
      <c r="F22" s="166">
        <v>50566</v>
      </c>
      <c r="G22" s="166">
        <v>44389</v>
      </c>
      <c r="H22" s="166">
        <v>43817</v>
      </c>
      <c r="I22" s="167">
        <f t="shared" si="2"/>
        <v>-1.28860753790353E-2</v>
      </c>
      <c r="J22" s="166">
        <f t="shared" si="3"/>
        <v>-572</v>
      </c>
      <c r="K22" s="167">
        <f t="shared" si="0"/>
        <v>8.0379464007273166E-3</v>
      </c>
      <c r="L22" s="167">
        <f>H22/H21</f>
        <v>0.98609204455946886</v>
      </c>
      <c r="M22" s="166">
        <v>469</v>
      </c>
      <c r="N22" s="166">
        <v>2479</v>
      </c>
      <c r="O22" s="166">
        <v>4607</v>
      </c>
      <c r="P22" s="166">
        <v>5428</v>
      </c>
      <c r="Q22" s="166">
        <v>4419</v>
      </c>
      <c r="R22" s="166">
        <v>3445</v>
      </c>
      <c r="S22" s="167">
        <f t="shared" si="4"/>
        <v>-0.22041185788639961</v>
      </c>
      <c r="T22" s="166">
        <f t="shared" si="1"/>
        <v>-974</v>
      </c>
      <c r="U22" s="167">
        <f t="shared" si="5"/>
        <v>1.2495424713224478E-2</v>
      </c>
      <c r="V22" s="167">
        <f>IFERROR(R22/R21,"-")</f>
        <v>0.983162100456621</v>
      </c>
    </row>
    <row r="23" spans="2:22" x14ac:dyDescent="0.25">
      <c r="B23" s="123" t="s">
        <v>143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124" t="str">
        <f t="shared" si="2"/>
        <v>-</v>
      </c>
      <c r="J23" s="72">
        <f t="shared" si="3"/>
        <v>0</v>
      </c>
      <c r="K23" s="124">
        <f t="shared" si="0"/>
        <v>0</v>
      </c>
      <c r="L23" s="124">
        <f>H23/H21</f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124" t="str">
        <f t="shared" si="4"/>
        <v>-</v>
      </c>
      <c r="T23" s="72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145</v>
      </c>
      <c r="C24" s="72">
        <v>2479</v>
      </c>
      <c r="D24" s="72">
        <v>3463</v>
      </c>
      <c r="E24" s="72">
        <v>0</v>
      </c>
      <c r="F24" s="72">
        <v>0</v>
      </c>
      <c r="G24" s="72">
        <v>0</v>
      </c>
      <c r="H24" s="72">
        <v>0</v>
      </c>
      <c r="I24" s="124" t="str">
        <f t="shared" si="2"/>
        <v>-</v>
      </c>
      <c r="J24" s="72">
        <f t="shared" si="3"/>
        <v>0</v>
      </c>
      <c r="K24" s="124">
        <f t="shared" si="0"/>
        <v>0</v>
      </c>
      <c r="L24" s="124">
        <f>H24/H21</f>
        <v>0</v>
      </c>
      <c r="M24" s="72">
        <v>469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124" t="str">
        <f t="shared" si="4"/>
        <v>-</v>
      </c>
      <c r="T24" s="72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12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50</v>
      </c>
      <c r="C26" s="162">
        <v>52633</v>
      </c>
      <c r="D26" s="162">
        <v>70304</v>
      </c>
      <c r="E26" s="162">
        <v>161080</v>
      </c>
      <c r="F26" s="162">
        <v>173648</v>
      </c>
      <c r="G26" s="162">
        <v>231856</v>
      </c>
      <c r="H26" s="162">
        <v>188676</v>
      </c>
      <c r="I26" s="163">
        <f t="shared" si="2"/>
        <v>-0.1862362845904354</v>
      </c>
      <c r="J26" s="162">
        <f t="shared" si="3"/>
        <v>-43180</v>
      </c>
      <c r="K26" s="163">
        <f t="shared" si="0"/>
        <v>3.461139683464471E-2</v>
      </c>
      <c r="L26" s="164">
        <f>H26/H26</f>
        <v>1</v>
      </c>
      <c r="M26" s="162">
        <v>8154</v>
      </c>
      <c r="N26" s="162">
        <v>9493</v>
      </c>
      <c r="O26" s="162">
        <v>14121</v>
      </c>
      <c r="P26" s="162">
        <v>12492</v>
      </c>
      <c r="Q26" s="162">
        <v>15575</v>
      </c>
      <c r="R26" s="162">
        <v>15082</v>
      </c>
      <c r="S26" s="163">
        <f t="shared" si="4"/>
        <v>-3.1653290529695011E-2</v>
      </c>
      <c r="T26" s="162">
        <f t="shared" si="1"/>
        <v>-493</v>
      </c>
      <c r="U26" s="163">
        <f t="shared" si="5"/>
        <v>2.8756972276639679E-2</v>
      </c>
      <c r="V26" s="164">
        <f>IFERROR(R26/R26,"-")</f>
        <v>1</v>
      </c>
    </row>
    <row r="27" spans="2:22" ht="15.75" x14ac:dyDescent="0.25">
      <c r="B27" s="165" t="s">
        <v>63</v>
      </c>
      <c r="C27" s="166">
        <v>51640</v>
      </c>
      <c r="D27" s="166">
        <v>62020</v>
      </c>
      <c r="E27" s="166">
        <v>151473</v>
      </c>
      <c r="F27" s="166">
        <v>164769</v>
      </c>
      <c r="G27" s="166">
        <v>191595</v>
      </c>
      <c r="H27" s="166">
        <v>151475</v>
      </c>
      <c r="I27" s="167">
        <f t="shared" si="2"/>
        <v>-0.20940003653540018</v>
      </c>
      <c r="J27" s="166">
        <f t="shared" si="3"/>
        <v>-40120</v>
      </c>
      <c r="K27" s="167">
        <f t="shared" si="0"/>
        <v>2.7787113016641267E-2</v>
      </c>
      <c r="L27" s="167">
        <f>H27/H26</f>
        <v>0.8028313086985096</v>
      </c>
      <c r="M27" s="166">
        <v>8080</v>
      </c>
      <c r="N27" s="166">
        <v>7535</v>
      </c>
      <c r="O27" s="166">
        <v>13354</v>
      </c>
      <c r="P27" s="166">
        <v>11656</v>
      </c>
      <c r="Q27" s="166">
        <v>12150</v>
      </c>
      <c r="R27" s="166">
        <v>12233</v>
      </c>
      <c r="S27" s="167">
        <f t="shared" si="4"/>
        <v>6.8312757201645091E-3</v>
      </c>
      <c r="T27" s="166">
        <f t="shared" si="1"/>
        <v>83</v>
      </c>
      <c r="U27" s="167">
        <f t="shared" si="5"/>
        <v>2.6832474292067893E-2</v>
      </c>
      <c r="V27" s="167">
        <f>IFERROR(R27/R26,"-")</f>
        <v>0.81109932369712234</v>
      </c>
    </row>
    <row r="28" spans="2:22" x14ac:dyDescent="0.25">
      <c r="B28" s="123" t="s">
        <v>143</v>
      </c>
      <c r="C28" s="72">
        <v>38963</v>
      </c>
      <c r="D28" s="72">
        <v>44291</v>
      </c>
      <c r="E28" s="72">
        <v>0</v>
      </c>
      <c r="F28" s="72">
        <v>85182</v>
      </c>
      <c r="G28" s="72">
        <v>0</v>
      </c>
      <c r="H28" s="72">
        <v>0</v>
      </c>
      <c r="I28" s="124" t="str">
        <f t="shared" si="2"/>
        <v>-</v>
      </c>
      <c r="J28" s="72">
        <f t="shared" si="3"/>
        <v>0</v>
      </c>
      <c r="K28" s="124">
        <f t="shared" si="0"/>
        <v>0</v>
      </c>
      <c r="L28" s="124">
        <f>H28/H26</f>
        <v>0</v>
      </c>
      <c r="M28" s="72">
        <v>8080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124" t="str">
        <f t="shared" si="4"/>
        <v>-</v>
      </c>
      <c r="T28" s="72">
        <f t="shared" si="1"/>
        <v>0</v>
      </c>
      <c r="U28" s="124">
        <f t="shared" si="5"/>
        <v>0</v>
      </c>
      <c r="V28" s="124">
        <f>IFERROR(R28/R26,"-")</f>
        <v>0</v>
      </c>
    </row>
    <row r="29" spans="2:22" ht="15.75" thickBot="1" x14ac:dyDescent="0.3">
      <c r="B29" s="123" t="s">
        <v>145</v>
      </c>
      <c r="C29" s="72">
        <v>1940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124" t="str">
        <f t="shared" si="2"/>
        <v>-</v>
      </c>
      <c r="J29" s="72">
        <f t="shared" si="3"/>
        <v>0</v>
      </c>
      <c r="K29" s="124">
        <f t="shared" si="0"/>
        <v>0</v>
      </c>
      <c r="L29" s="124">
        <f>H29/H26</f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124" t="str">
        <f t="shared" si="4"/>
        <v>-</v>
      </c>
      <c r="T29" s="72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51</v>
      </c>
      <c r="C30" s="162">
        <v>211451</v>
      </c>
      <c r="D30" s="162">
        <v>354204</v>
      </c>
      <c r="E30" s="162">
        <v>710225</v>
      </c>
      <c r="F30" s="162">
        <v>800263</v>
      </c>
      <c r="G30" s="162">
        <v>915958</v>
      </c>
      <c r="H30" s="162">
        <v>937396</v>
      </c>
      <c r="I30" s="163">
        <f t="shared" si="2"/>
        <v>2.3405003286176784E-2</v>
      </c>
      <c r="J30" s="162">
        <f t="shared" si="3"/>
        <v>21438</v>
      </c>
      <c r="K30" s="163">
        <f t="shared" si="0"/>
        <v>0.17195925791944186</v>
      </c>
      <c r="L30" s="164">
        <f>H30/H30</f>
        <v>1</v>
      </c>
      <c r="M30" s="162">
        <v>8912</v>
      </c>
      <c r="N30" s="162">
        <v>44151</v>
      </c>
      <c r="O30" s="162">
        <v>61100</v>
      </c>
      <c r="P30" s="162">
        <v>62539</v>
      </c>
      <c r="Q30" s="162">
        <v>67921</v>
      </c>
      <c r="R30" s="162">
        <v>70034</v>
      </c>
      <c r="S30" s="163">
        <f t="shared" si="4"/>
        <v>3.1109671530159977E-2</v>
      </c>
      <c r="T30" s="162">
        <f t="shared" si="1"/>
        <v>2113</v>
      </c>
      <c r="U30" s="163">
        <f t="shared" si="5"/>
        <v>0.14396672183867826</v>
      </c>
      <c r="V30" s="164">
        <f>IFERROR(R30/R30,"-")</f>
        <v>1</v>
      </c>
    </row>
    <row r="31" spans="2:22" ht="15.75" x14ac:dyDescent="0.25">
      <c r="B31" s="165" t="s">
        <v>63</v>
      </c>
      <c r="C31" s="166">
        <v>167932</v>
      </c>
      <c r="D31" s="166">
        <v>285256</v>
      </c>
      <c r="E31" s="166">
        <v>574800</v>
      </c>
      <c r="F31" s="166">
        <v>655063</v>
      </c>
      <c r="G31" s="166">
        <v>742545</v>
      </c>
      <c r="H31" s="166">
        <v>747127</v>
      </c>
      <c r="I31" s="167">
        <f t="shared" si="2"/>
        <v>6.1706697910564046E-3</v>
      </c>
      <c r="J31" s="166">
        <f t="shared" si="3"/>
        <v>4582</v>
      </c>
      <c r="K31" s="167">
        <f t="shared" si="0"/>
        <v>0.1370556354961818</v>
      </c>
      <c r="L31" s="167">
        <f>H31/H30</f>
        <v>0.7970238831827744</v>
      </c>
      <c r="M31" s="166">
        <v>5448</v>
      </c>
      <c r="N31" s="166">
        <v>35179</v>
      </c>
      <c r="O31" s="166">
        <v>50108</v>
      </c>
      <c r="P31" s="166">
        <v>50998</v>
      </c>
      <c r="Q31" s="166">
        <v>56389</v>
      </c>
      <c r="R31" s="166">
        <v>57188</v>
      </c>
      <c r="S31" s="167">
        <f t="shared" si="4"/>
        <v>1.4169430208019307E-2</v>
      </c>
      <c r="T31" s="166">
        <f t="shared" si="1"/>
        <v>799</v>
      </c>
      <c r="U31" s="167">
        <f t="shared" si="5"/>
        <v>0.11739898112104309</v>
      </c>
      <c r="V31" s="167">
        <f>IFERROR(R31/R30,"-")</f>
        <v>0.81657480652254621</v>
      </c>
    </row>
    <row r="32" spans="2:22" x14ac:dyDescent="0.25">
      <c r="B32" s="123" t="s">
        <v>143</v>
      </c>
      <c r="C32" s="72">
        <v>135144</v>
      </c>
      <c r="D32" s="72">
        <v>214429</v>
      </c>
      <c r="E32" s="72">
        <v>476344</v>
      </c>
      <c r="F32" s="72">
        <v>550170</v>
      </c>
      <c r="G32" s="72">
        <v>623703</v>
      </c>
      <c r="H32" s="72">
        <v>619427</v>
      </c>
      <c r="I32" s="124">
        <f t="shared" si="2"/>
        <v>-6.8558272126316711E-3</v>
      </c>
      <c r="J32" s="72">
        <f t="shared" si="3"/>
        <v>-4276</v>
      </c>
      <c r="K32" s="124">
        <f t="shared" si="0"/>
        <v>0.11362989308175639</v>
      </c>
      <c r="L32" s="124">
        <f>H32/H30</f>
        <v>0.66079543757387482</v>
      </c>
      <c r="M32" s="72">
        <v>3713</v>
      </c>
      <c r="N32" s="72">
        <v>27340</v>
      </c>
      <c r="O32" s="72">
        <v>42758</v>
      </c>
      <c r="P32" s="72">
        <v>42526</v>
      </c>
      <c r="Q32" s="72">
        <v>47307</v>
      </c>
      <c r="R32" s="72">
        <v>47553</v>
      </c>
      <c r="S32" s="124">
        <f t="shared" si="4"/>
        <v>5.2000760986745664E-3</v>
      </c>
      <c r="T32" s="72">
        <f t="shared" si="1"/>
        <v>246</v>
      </c>
      <c r="U32" s="124">
        <f t="shared" si="5"/>
        <v>9.7896173794138563E-2</v>
      </c>
      <c r="V32" s="124">
        <f>IFERROR(R32/R30,"-")</f>
        <v>0.67899877202501646</v>
      </c>
    </row>
    <row r="33" spans="2:22" x14ac:dyDescent="0.25">
      <c r="B33" s="123" t="s">
        <v>145</v>
      </c>
      <c r="C33" s="72">
        <v>32788</v>
      </c>
      <c r="D33" s="72">
        <v>70827</v>
      </c>
      <c r="E33" s="72">
        <v>98456</v>
      </c>
      <c r="F33" s="72">
        <v>104893</v>
      </c>
      <c r="G33" s="72">
        <v>118842</v>
      </c>
      <c r="H33" s="72">
        <v>127700</v>
      </c>
      <c r="I33" s="124">
        <f t="shared" si="2"/>
        <v>7.4535938472930496E-2</v>
      </c>
      <c r="J33" s="72">
        <f t="shared" si="3"/>
        <v>8858</v>
      </c>
      <c r="K33" s="124">
        <f t="shared" si="0"/>
        <v>2.3425742414425414E-2</v>
      </c>
      <c r="L33" s="124">
        <f>H33/H30</f>
        <v>0.13622844560889955</v>
      </c>
      <c r="M33" s="72">
        <v>1735</v>
      </c>
      <c r="N33" s="72">
        <v>7839</v>
      </c>
      <c r="O33" s="72">
        <v>7350</v>
      </c>
      <c r="P33" s="72">
        <v>8472</v>
      </c>
      <c r="Q33" s="72">
        <v>9082</v>
      </c>
      <c r="R33" s="72">
        <v>9635</v>
      </c>
      <c r="S33" s="124">
        <f t="shared" si="4"/>
        <v>6.0889671878440854E-2</v>
      </c>
      <c r="T33" s="72">
        <f t="shared" si="1"/>
        <v>553</v>
      </c>
      <c r="U33" s="124">
        <f t="shared" si="5"/>
        <v>1.9502807326904528E-2</v>
      </c>
      <c r="V33" s="124">
        <f>IFERROR(R33/R30,"-")</f>
        <v>0.13757603449752978</v>
      </c>
    </row>
    <row r="34" spans="2:22" ht="16.5" thickBot="1" x14ac:dyDescent="0.3">
      <c r="B34" s="168" t="s">
        <v>66</v>
      </c>
      <c r="C34" s="169">
        <v>43519</v>
      </c>
      <c r="D34" s="169">
        <v>68948</v>
      </c>
      <c r="E34" s="169">
        <v>135425</v>
      </c>
      <c r="F34" s="169">
        <v>145200</v>
      </c>
      <c r="G34" s="169">
        <v>173413</v>
      </c>
      <c r="H34" s="169">
        <v>190269</v>
      </c>
      <c r="I34" s="170">
        <f t="shared" si="2"/>
        <v>9.7201478551204312E-2</v>
      </c>
      <c r="J34" s="169">
        <f t="shared" si="3"/>
        <v>16856</v>
      </c>
      <c r="K34" s="170">
        <f t="shared" si="0"/>
        <v>3.4903622423260054E-2</v>
      </c>
      <c r="L34" s="170">
        <f>H34/H30</f>
        <v>0.2029761168172256</v>
      </c>
      <c r="M34" s="169">
        <v>3464</v>
      </c>
      <c r="N34" s="169">
        <v>8972</v>
      </c>
      <c r="O34" s="169">
        <v>10992</v>
      </c>
      <c r="P34" s="169">
        <v>11541</v>
      </c>
      <c r="Q34" s="169">
        <v>11532</v>
      </c>
      <c r="R34" s="169">
        <v>12846</v>
      </c>
      <c r="S34" s="170">
        <f t="shared" si="4"/>
        <v>0.11394380853277841</v>
      </c>
      <c r="T34" s="169">
        <f t="shared" si="1"/>
        <v>1314</v>
      </c>
      <c r="U34" s="170">
        <f t="shared" si="5"/>
        <v>2.6567740717635169E-2</v>
      </c>
      <c r="V34" s="170">
        <f>IFERROR(R34/R30,"-")</f>
        <v>0.18342519347745381</v>
      </c>
    </row>
    <row r="35" spans="2:22" ht="15.75" x14ac:dyDescent="0.25">
      <c r="B35" s="161" t="s">
        <v>52</v>
      </c>
      <c r="C35" s="162">
        <v>22616</v>
      </c>
      <c r="D35" s="162">
        <v>33444</v>
      </c>
      <c r="E35" s="162">
        <v>51485</v>
      </c>
      <c r="F35" s="162">
        <v>58157</v>
      </c>
      <c r="G35" s="162">
        <v>57388</v>
      </c>
      <c r="H35" s="162">
        <v>56585</v>
      </c>
      <c r="I35" s="163">
        <f t="shared" si="2"/>
        <v>-1.3992472293859359E-2</v>
      </c>
      <c r="J35" s="162">
        <f t="shared" si="3"/>
        <v>-803</v>
      </c>
      <c r="K35" s="163">
        <f t="shared" si="0"/>
        <v>1.0380153755052952E-2</v>
      </c>
      <c r="L35" s="164">
        <f>H35/H35</f>
        <v>1</v>
      </c>
      <c r="M35" s="162">
        <v>1794</v>
      </c>
      <c r="N35" s="162">
        <v>4543</v>
      </c>
      <c r="O35" s="162">
        <v>5166</v>
      </c>
      <c r="P35" s="162">
        <v>4585</v>
      </c>
      <c r="Q35" s="162">
        <v>5228</v>
      </c>
      <c r="R35" s="162">
        <v>5221</v>
      </c>
      <c r="S35" s="163">
        <f t="shared" si="4"/>
        <v>-1.3389441469012775E-3</v>
      </c>
      <c r="T35" s="162">
        <f t="shared" si="1"/>
        <v>-7</v>
      </c>
      <c r="U35" s="163">
        <f t="shared" si="5"/>
        <v>1.0554812511078525E-2</v>
      </c>
      <c r="V35" s="164">
        <f>IFERROR(R35/R35,"-")</f>
        <v>1</v>
      </c>
    </row>
    <row r="36" spans="2:22" ht="15.75" x14ac:dyDescent="0.25">
      <c r="B36" s="165" t="s">
        <v>63</v>
      </c>
      <c r="C36" s="166">
        <v>22616</v>
      </c>
      <c r="D36" s="166">
        <v>33444</v>
      </c>
      <c r="E36" s="166">
        <v>51485</v>
      </c>
      <c r="F36" s="166">
        <v>58157</v>
      </c>
      <c r="G36" s="166">
        <v>57388</v>
      </c>
      <c r="H36" s="166">
        <v>56585</v>
      </c>
      <c r="I36" s="167">
        <f t="shared" si="2"/>
        <v>-1.3992472293859359E-2</v>
      </c>
      <c r="J36" s="166">
        <f t="shared" si="3"/>
        <v>-803</v>
      </c>
      <c r="K36" s="167">
        <f t="shared" si="0"/>
        <v>1.0380153755052952E-2</v>
      </c>
      <c r="L36" s="167">
        <f>H36/H35</f>
        <v>1</v>
      </c>
      <c r="M36" s="166">
        <v>1794</v>
      </c>
      <c r="N36" s="166">
        <v>4543</v>
      </c>
      <c r="O36" s="166">
        <v>5166</v>
      </c>
      <c r="P36" s="166">
        <v>4585</v>
      </c>
      <c r="Q36" s="166">
        <v>5228</v>
      </c>
      <c r="R36" s="166">
        <v>5221</v>
      </c>
      <c r="S36" s="167">
        <f t="shared" si="4"/>
        <v>-1.3389441469012775E-3</v>
      </c>
      <c r="T36" s="166">
        <f t="shared" si="1"/>
        <v>-7</v>
      </c>
      <c r="U36" s="167">
        <f t="shared" si="5"/>
        <v>1.0554812511078525E-2</v>
      </c>
      <c r="V36" s="167">
        <f>IFERROR(R36/R35,"-")</f>
        <v>1</v>
      </c>
    </row>
    <row r="37" spans="2:22" x14ac:dyDescent="0.25">
      <c r="B37" s="123" t="s">
        <v>143</v>
      </c>
      <c r="C37" s="72">
        <v>8693</v>
      </c>
      <c r="D37" s="72">
        <v>0</v>
      </c>
      <c r="E37" s="72">
        <v>34275</v>
      </c>
      <c r="F37" s="72">
        <v>46157</v>
      </c>
      <c r="G37" s="72">
        <v>49465</v>
      </c>
      <c r="H37" s="72">
        <v>47923</v>
      </c>
      <c r="I37" s="124">
        <f t="shared" si="2"/>
        <v>-3.1173557060547807E-2</v>
      </c>
      <c r="J37" s="72">
        <f t="shared" si="3"/>
        <v>-1542</v>
      </c>
      <c r="K37" s="124">
        <f t="shared" si="0"/>
        <v>8.7911656517346056E-3</v>
      </c>
      <c r="L37" s="124">
        <f>H37/H35</f>
        <v>0.84692056198639221</v>
      </c>
      <c r="M37" s="72">
        <v>0</v>
      </c>
      <c r="N37" s="72">
        <v>0</v>
      </c>
      <c r="O37" s="72">
        <v>4483</v>
      </c>
      <c r="P37" s="72">
        <v>3751</v>
      </c>
      <c r="Q37" s="72">
        <v>4415</v>
      </c>
      <c r="R37" s="72">
        <v>4191</v>
      </c>
      <c r="S37" s="124">
        <f t="shared" si="4"/>
        <v>-5.0736126840317142E-2</v>
      </c>
      <c r="T37" s="72">
        <f t="shared" si="1"/>
        <v>-224</v>
      </c>
      <c r="U37" s="124">
        <f t="shared" si="5"/>
        <v>8.6349185886707841E-3</v>
      </c>
      <c r="V37" s="124">
        <f>IFERROR(R37/R35,"-")</f>
        <v>0.80271978548170853</v>
      </c>
    </row>
    <row r="38" spans="2:22" ht="15.75" thickBot="1" x14ac:dyDescent="0.3">
      <c r="B38" s="123" t="s">
        <v>145</v>
      </c>
      <c r="C38" s="72">
        <v>4061</v>
      </c>
      <c r="D38" s="72">
        <v>0</v>
      </c>
      <c r="E38" s="72">
        <v>4766</v>
      </c>
      <c r="F38" s="72">
        <v>7355</v>
      </c>
      <c r="G38" s="72">
        <v>7923</v>
      </c>
      <c r="H38" s="72">
        <v>8662</v>
      </c>
      <c r="I38" s="124">
        <f t="shared" si="2"/>
        <v>9.3272750220875889E-2</v>
      </c>
      <c r="J38" s="72">
        <f t="shared" si="3"/>
        <v>739</v>
      </c>
      <c r="K38" s="124">
        <f t="shared" si="0"/>
        <v>1.5889881033183473E-3</v>
      </c>
      <c r="L38" s="124">
        <f>H38/H35</f>
        <v>0.15307943801360785</v>
      </c>
      <c r="M38" s="72">
        <v>0</v>
      </c>
      <c r="N38" s="72">
        <v>0</v>
      </c>
      <c r="O38" s="72">
        <v>683</v>
      </c>
      <c r="P38" s="72">
        <v>834</v>
      </c>
      <c r="Q38" s="72">
        <v>813</v>
      </c>
      <c r="R38" s="72">
        <v>1030</v>
      </c>
      <c r="S38" s="124">
        <f t="shared" si="4"/>
        <v>0.2669126691266912</v>
      </c>
      <c r="T38" s="72">
        <f t="shared" si="1"/>
        <v>217</v>
      </c>
      <c r="U38" s="124">
        <f t="shared" si="5"/>
        <v>1.9198939224077405E-3</v>
      </c>
      <c r="V38" s="124">
        <f>IFERROR(R38/R35,"-")</f>
        <v>0.1972802145182915</v>
      </c>
    </row>
    <row r="39" spans="2:22" ht="15.75" x14ac:dyDescent="0.25">
      <c r="B39" s="161" t="s">
        <v>53</v>
      </c>
      <c r="C39" s="162">
        <v>76081</v>
      </c>
      <c r="D39" s="162">
        <v>107459</v>
      </c>
      <c r="E39" s="162">
        <v>198873</v>
      </c>
      <c r="F39" s="162">
        <v>252588</v>
      </c>
      <c r="G39" s="162">
        <v>239146</v>
      </c>
      <c r="H39" s="162">
        <v>250668</v>
      </c>
      <c r="I39" s="163">
        <f t="shared" si="2"/>
        <v>4.8179773025682993E-2</v>
      </c>
      <c r="J39" s="162">
        <f t="shared" si="3"/>
        <v>11522</v>
      </c>
      <c r="K39" s="163">
        <f t="shared" si="0"/>
        <v>4.5983429910252074E-2</v>
      </c>
      <c r="L39" s="164">
        <f>H39/H39</f>
        <v>1</v>
      </c>
      <c r="M39" s="162">
        <v>6293</v>
      </c>
      <c r="N39" s="162">
        <v>13338</v>
      </c>
      <c r="O39" s="162">
        <v>17905</v>
      </c>
      <c r="P39" s="162">
        <v>20333</v>
      </c>
      <c r="Q39" s="162">
        <v>18315</v>
      </c>
      <c r="R39" s="162">
        <v>21025</v>
      </c>
      <c r="S39" s="163">
        <f t="shared" si="4"/>
        <v>0.14796614796614804</v>
      </c>
      <c r="T39" s="162">
        <f t="shared" si="1"/>
        <v>2710</v>
      </c>
      <c r="U39" s="163">
        <f t="shared" si="5"/>
        <v>4.6807197990787273E-2</v>
      </c>
      <c r="V39" s="164">
        <f>IFERROR(R39/R39,"-")</f>
        <v>1</v>
      </c>
    </row>
    <row r="40" spans="2:22" ht="15.75" x14ac:dyDescent="0.25">
      <c r="B40" s="165" t="s">
        <v>63</v>
      </c>
      <c r="C40" s="166">
        <v>62298</v>
      </c>
      <c r="D40" s="166">
        <v>94072</v>
      </c>
      <c r="E40" s="166">
        <v>169794</v>
      </c>
      <c r="F40" s="166">
        <v>220761</v>
      </c>
      <c r="G40" s="166">
        <v>207278</v>
      </c>
      <c r="H40" s="166">
        <v>217984</v>
      </c>
      <c r="I40" s="167">
        <f t="shared" si="2"/>
        <v>5.1650440471251224E-2</v>
      </c>
      <c r="J40" s="166">
        <f t="shared" si="3"/>
        <v>10706</v>
      </c>
      <c r="K40" s="167">
        <f t="shared" si="0"/>
        <v>3.9987760645780031E-2</v>
      </c>
      <c r="L40" s="167">
        <f>H40/H39</f>
        <v>0.86961239567874637</v>
      </c>
      <c r="M40" s="166">
        <v>6274</v>
      </c>
      <c r="N40" s="166">
        <v>11136</v>
      </c>
      <c r="O40" s="166">
        <v>15138</v>
      </c>
      <c r="P40" s="166">
        <v>17513</v>
      </c>
      <c r="Q40" s="166">
        <v>15560</v>
      </c>
      <c r="R40" s="166">
        <v>18388</v>
      </c>
      <c r="S40" s="167">
        <f t="shared" si="4"/>
        <v>0.18174807197943443</v>
      </c>
      <c r="T40" s="166">
        <f t="shared" si="1"/>
        <v>2828</v>
      </c>
      <c r="U40" s="167">
        <f t="shared" si="5"/>
        <v>4.0315470339480526E-2</v>
      </c>
      <c r="V40" s="167">
        <f>IFERROR(R40/R39,"-")</f>
        <v>0.87457788347205712</v>
      </c>
    </row>
    <row r="41" spans="2:22" x14ac:dyDescent="0.25">
      <c r="B41" s="123" t="s">
        <v>143</v>
      </c>
      <c r="C41" s="72">
        <v>22627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124" t="str">
        <f t="shared" si="2"/>
        <v>-</v>
      </c>
      <c r="J41" s="72">
        <f t="shared" si="3"/>
        <v>0</v>
      </c>
      <c r="K41" s="124">
        <f t="shared" si="0"/>
        <v>0</v>
      </c>
      <c r="L41" s="124">
        <f>H41/H39</f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124" t="str">
        <f t="shared" si="4"/>
        <v>-</v>
      </c>
      <c r="T41" s="72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145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124" t="str">
        <f t="shared" si="2"/>
        <v>-</v>
      </c>
      <c r="J42" s="72">
        <f t="shared" si="3"/>
        <v>0</v>
      </c>
      <c r="K42" s="124">
        <f t="shared" si="0"/>
        <v>0</v>
      </c>
      <c r="L42" s="124">
        <f>H42/H39</f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124" t="str">
        <f t="shared" si="4"/>
        <v>-</v>
      </c>
      <c r="T42" s="72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66</v>
      </c>
      <c r="C43" s="169">
        <v>13783</v>
      </c>
      <c r="D43" s="169">
        <v>11462</v>
      </c>
      <c r="E43" s="169">
        <v>29079</v>
      </c>
      <c r="F43" s="169">
        <v>31827</v>
      </c>
      <c r="G43" s="169">
        <v>31868</v>
      </c>
      <c r="H43" s="169">
        <v>32684</v>
      </c>
      <c r="I43" s="170">
        <f t="shared" si="2"/>
        <v>2.560562319568227E-2</v>
      </c>
      <c r="J43" s="169">
        <f t="shared" si="3"/>
        <v>816</v>
      </c>
      <c r="K43" s="170">
        <f t="shared" si="0"/>
        <v>5.9956692644720462E-3</v>
      </c>
      <c r="L43" s="170">
        <f>H43/H39</f>
        <v>0.1303876043212536</v>
      </c>
      <c r="M43" s="169">
        <v>19</v>
      </c>
      <c r="N43" s="169">
        <v>2202</v>
      </c>
      <c r="O43" s="169">
        <v>2767</v>
      </c>
      <c r="P43" s="169">
        <v>2820</v>
      </c>
      <c r="Q43" s="169">
        <v>2755</v>
      </c>
      <c r="R43" s="169">
        <v>2637</v>
      </c>
      <c r="S43" s="170">
        <f t="shared" si="4"/>
        <v>-4.2831215970961845E-2</v>
      </c>
      <c r="T43" s="169">
        <f t="shared" si="1"/>
        <v>-118</v>
      </c>
      <c r="U43" s="170">
        <f t="shared" si="5"/>
        <v>6.4917276513067482E-3</v>
      </c>
      <c r="V43" s="170">
        <f>IFERROR(R43/R39,"-")</f>
        <v>0.12542211652794291</v>
      </c>
    </row>
    <row r="44" spans="2:22" ht="15.75" x14ac:dyDescent="0.25">
      <c r="B44" s="161" t="s">
        <v>54</v>
      </c>
      <c r="C44" s="162">
        <v>91416</v>
      </c>
      <c r="D44" s="162">
        <v>164258</v>
      </c>
      <c r="E44" s="162">
        <v>229131</v>
      </c>
      <c r="F44" s="162">
        <v>240044</v>
      </c>
      <c r="G44" s="162">
        <v>250407</v>
      </c>
      <c r="H44" s="162">
        <v>282601</v>
      </c>
      <c r="I44" s="163">
        <f t="shared" si="2"/>
        <v>0.12856669342310711</v>
      </c>
      <c r="J44" s="162">
        <f t="shared" si="3"/>
        <v>32194</v>
      </c>
      <c r="K44" s="163">
        <f t="shared" si="0"/>
        <v>5.184133306232605E-2</v>
      </c>
      <c r="L44" s="164">
        <f>H44/H44</f>
        <v>1</v>
      </c>
      <c r="M44" s="162">
        <v>6962</v>
      </c>
      <c r="N44" s="162">
        <v>18198</v>
      </c>
      <c r="O44" s="162">
        <v>23965</v>
      </c>
      <c r="P44" s="162">
        <v>20577</v>
      </c>
      <c r="Q44" s="162">
        <v>24629</v>
      </c>
      <c r="R44" s="162">
        <v>26233</v>
      </c>
      <c r="S44" s="163">
        <f t="shared" si="4"/>
        <v>6.5126476917455101E-2</v>
      </c>
      <c r="T44" s="162">
        <f t="shared" si="1"/>
        <v>1604</v>
      </c>
      <c r="U44" s="163">
        <f t="shared" si="5"/>
        <v>4.7368893574801049E-2</v>
      </c>
      <c r="V44" s="164">
        <f>IFERROR(R44/R44,"-")</f>
        <v>1</v>
      </c>
    </row>
    <row r="45" spans="2:22" ht="15.75" x14ac:dyDescent="0.25">
      <c r="B45" s="165" t="s">
        <v>63</v>
      </c>
      <c r="C45" s="166">
        <v>91416</v>
      </c>
      <c r="D45" s="166">
        <v>164258</v>
      </c>
      <c r="E45" s="166">
        <v>229131</v>
      </c>
      <c r="F45" s="166">
        <v>240044</v>
      </c>
      <c r="G45" s="166">
        <v>250407</v>
      </c>
      <c r="H45" s="166">
        <v>282601</v>
      </c>
      <c r="I45" s="167">
        <f t="shared" si="2"/>
        <v>0.12856669342310711</v>
      </c>
      <c r="J45" s="166">
        <f t="shared" si="3"/>
        <v>32194</v>
      </c>
      <c r="K45" s="167">
        <f t="shared" si="0"/>
        <v>5.184133306232605E-2</v>
      </c>
      <c r="L45" s="167">
        <f>H45/H44</f>
        <v>1</v>
      </c>
      <c r="M45" s="166">
        <v>6962</v>
      </c>
      <c r="N45" s="166">
        <v>18198</v>
      </c>
      <c r="O45" s="166">
        <v>23965</v>
      </c>
      <c r="P45" s="166">
        <v>20577</v>
      </c>
      <c r="Q45" s="166">
        <v>24629</v>
      </c>
      <c r="R45" s="166">
        <v>26233</v>
      </c>
      <c r="S45" s="167">
        <f t="shared" si="4"/>
        <v>6.5126476917455101E-2</v>
      </c>
      <c r="T45" s="166">
        <f t="shared" si="1"/>
        <v>1604</v>
      </c>
      <c r="U45" s="167">
        <f t="shared" si="5"/>
        <v>4.7368893574801049E-2</v>
      </c>
      <c r="V45" s="167">
        <f>IFERROR(R45/R44,"-")</f>
        <v>1</v>
      </c>
    </row>
    <row r="46" spans="2:22" x14ac:dyDescent="0.25">
      <c r="B46" s="123" t="s">
        <v>143</v>
      </c>
      <c r="C46" s="72">
        <v>46941</v>
      </c>
      <c r="D46" s="72">
        <v>102944</v>
      </c>
      <c r="E46" s="72">
        <v>135697</v>
      </c>
      <c r="F46" s="72">
        <v>145679</v>
      </c>
      <c r="G46" s="72">
        <v>151188</v>
      </c>
      <c r="H46" s="72">
        <v>186600</v>
      </c>
      <c r="I46" s="124">
        <f t="shared" si="2"/>
        <v>0.23422493848718151</v>
      </c>
      <c r="J46" s="72">
        <f t="shared" si="3"/>
        <v>35412</v>
      </c>
      <c r="K46" s="124">
        <f t="shared" si="0"/>
        <v>3.4230568007296652E-2</v>
      </c>
      <c r="L46" s="124">
        <f>H46/H44</f>
        <v>0.66029490341506225</v>
      </c>
      <c r="M46" s="72">
        <v>3684</v>
      </c>
      <c r="N46" s="72">
        <v>11107</v>
      </c>
      <c r="O46" s="72">
        <v>13567</v>
      </c>
      <c r="P46" s="72">
        <v>12991</v>
      </c>
      <c r="Q46" s="72">
        <v>15417</v>
      </c>
      <c r="R46" s="72">
        <v>16208</v>
      </c>
      <c r="S46" s="124">
        <f t="shared" si="4"/>
        <v>5.1306998767594258E-2</v>
      </c>
      <c r="T46" s="72">
        <f t="shared" si="1"/>
        <v>791</v>
      </c>
      <c r="U46" s="124">
        <f t="shared" si="5"/>
        <v>2.9905685786569491E-2</v>
      </c>
      <c r="V46" s="124">
        <f>IFERROR(R46/R44,"-")</f>
        <v>0.61784774901841188</v>
      </c>
    </row>
    <row r="47" spans="2:22" ht="15.75" thickBot="1" x14ac:dyDescent="0.3">
      <c r="B47" s="123" t="s">
        <v>145</v>
      </c>
      <c r="C47" s="72">
        <v>44475</v>
      </c>
      <c r="D47" s="72">
        <v>61314</v>
      </c>
      <c r="E47" s="72">
        <v>93434</v>
      </c>
      <c r="F47" s="72">
        <v>94365</v>
      </c>
      <c r="G47" s="72">
        <v>99219</v>
      </c>
      <c r="H47" s="72">
        <v>96001</v>
      </c>
      <c r="I47" s="124">
        <f t="shared" si="2"/>
        <v>-3.2433304105060512E-2</v>
      </c>
      <c r="J47" s="72">
        <f t="shared" si="3"/>
        <v>-3218</v>
      </c>
      <c r="K47" s="124">
        <f t="shared" si="0"/>
        <v>1.7610765055029398E-2</v>
      </c>
      <c r="L47" s="124">
        <f>H47/H44</f>
        <v>0.33970509658493775</v>
      </c>
      <c r="M47" s="72">
        <v>3278</v>
      </c>
      <c r="N47" s="72">
        <v>7091</v>
      </c>
      <c r="O47" s="72">
        <v>10398</v>
      </c>
      <c r="P47" s="72">
        <v>7586</v>
      </c>
      <c r="Q47" s="72">
        <v>9212</v>
      </c>
      <c r="R47" s="72">
        <v>10025</v>
      </c>
      <c r="S47" s="124">
        <f t="shared" si="4"/>
        <v>8.8254450716456878E-2</v>
      </c>
      <c r="T47" s="72">
        <f t="shared" si="1"/>
        <v>813</v>
      </c>
      <c r="U47" s="124">
        <f t="shared" si="5"/>
        <v>1.7463207788231558E-2</v>
      </c>
      <c r="V47" s="124">
        <f>IFERROR(R47/R44,"-")</f>
        <v>0.38215225098158806</v>
      </c>
    </row>
    <row r="48" spans="2:22" ht="15.75" x14ac:dyDescent="0.25">
      <c r="B48" s="161" t="s">
        <v>55</v>
      </c>
      <c r="C48" s="162">
        <v>89173</v>
      </c>
      <c r="D48" s="162">
        <v>140346</v>
      </c>
      <c r="E48" s="162">
        <v>257117</v>
      </c>
      <c r="F48" s="162">
        <v>280769</v>
      </c>
      <c r="G48" s="162">
        <v>288350</v>
      </c>
      <c r="H48" s="162">
        <v>287664</v>
      </c>
      <c r="I48" s="163">
        <f t="shared" si="2"/>
        <v>-2.3790532339170722E-3</v>
      </c>
      <c r="J48" s="162">
        <f t="shared" si="3"/>
        <v>-686</v>
      </c>
      <c r="K48" s="163">
        <f t="shared" si="0"/>
        <v>5.277010779877269E-2</v>
      </c>
      <c r="L48" s="164">
        <f>H48/H48</f>
        <v>1</v>
      </c>
      <c r="M48" s="162">
        <v>6261</v>
      </c>
      <c r="N48" s="162">
        <v>19784</v>
      </c>
      <c r="O48" s="162">
        <v>23285</v>
      </c>
      <c r="P48" s="162">
        <v>24142</v>
      </c>
      <c r="Q48" s="162">
        <v>23290</v>
      </c>
      <c r="R48" s="162">
        <v>24074</v>
      </c>
      <c r="S48" s="163">
        <f t="shared" si="4"/>
        <v>3.3662516101331086E-2</v>
      </c>
      <c r="T48" s="162">
        <f t="shared" si="1"/>
        <v>784</v>
      </c>
      <c r="U48" s="163">
        <f t="shared" si="5"/>
        <v>5.5575634382215432E-2</v>
      </c>
      <c r="V48" s="164">
        <f>IFERROR(R48/R48,"-")</f>
        <v>1</v>
      </c>
    </row>
    <row r="49" spans="2:22" ht="15.75" x14ac:dyDescent="0.25">
      <c r="B49" s="165" t="s">
        <v>63</v>
      </c>
      <c r="C49" s="166">
        <v>71022</v>
      </c>
      <c r="D49" s="166">
        <v>116590</v>
      </c>
      <c r="E49" s="166">
        <v>211298</v>
      </c>
      <c r="F49" s="166">
        <v>231221</v>
      </c>
      <c r="G49" s="166">
        <v>236470</v>
      </c>
      <c r="H49" s="166">
        <v>232777</v>
      </c>
      <c r="I49" s="167">
        <f t="shared" si="2"/>
        <v>-1.5617203027868176E-2</v>
      </c>
      <c r="J49" s="166">
        <f t="shared" si="3"/>
        <v>-3693</v>
      </c>
      <c r="K49" s="167">
        <f t="shared" si="0"/>
        <v>4.2701441205972628E-2</v>
      </c>
      <c r="L49" s="167">
        <f>H49/H48</f>
        <v>0.80919753601423883</v>
      </c>
      <c r="M49" s="166">
        <v>5416</v>
      </c>
      <c r="N49" s="166">
        <v>15695</v>
      </c>
      <c r="O49" s="166">
        <v>18747</v>
      </c>
      <c r="P49" s="166">
        <v>19529</v>
      </c>
      <c r="Q49" s="166">
        <v>18483</v>
      </c>
      <c r="R49" s="166">
        <v>19257</v>
      </c>
      <c r="S49" s="167">
        <f t="shared" si="4"/>
        <v>4.1876318779418886E-2</v>
      </c>
      <c r="T49" s="166">
        <f t="shared" si="1"/>
        <v>774</v>
      </c>
      <c r="U49" s="167">
        <f t="shared" si="5"/>
        <v>4.4956365000840243E-2</v>
      </c>
      <c r="V49" s="167">
        <f>IFERROR(R49/R48,"-")</f>
        <v>0.79990861510343114</v>
      </c>
    </row>
    <row r="50" spans="2:22" x14ac:dyDescent="0.25">
      <c r="B50" s="123" t="s">
        <v>143</v>
      </c>
      <c r="C50" s="72">
        <v>40956</v>
      </c>
      <c r="D50" s="72">
        <v>64147</v>
      </c>
      <c r="E50" s="72">
        <v>163913</v>
      </c>
      <c r="F50" s="72">
        <v>182213</v>
      </c>
      <c r="G50" s="72">
        <v>183875</v>
      </c>
      <c r="H50" s="72">
        <v>182150</v>
      </c>
      <c r="I50" s="124">
        <f t="shared" si="2"/>
        <v>-9.3813732154996998E-3</v>
      </c>
      <c r="J50" s="72">
        <f t="shared" si="3"/>
        <v>-1725</v>
      </c>
      <c r="K50" s="124">
        <f t="shared" si="0"/>
        <v>3.3414244172181591E-2</v>
      </c>
      <c r="L50" s="124">
        <f>H50/H48</f>
        <v>0.63320401579620667</v>
      </c>
      <c r="M50" s="72">
        <v>0</v>
      </c>
      <c r="N50" s="72">
        <v>12078</v>
      </c>
      <c r="O50" s="72">
        <v>15326</v>
      </c>
      <c r="P50" s="72">
        <v>15445</v>
      </c>
      <c r="Q50" s="72">
        <v>14687</v>
      </c>
      <c r="R50" s="72">
        <v>15398</v>
      </c>
      <c r="S50" s="124">
        <f t="shared" si="4"/>
        <v>4.8410158643698464E-2</v>
      </c>
      <c r="T50" s="72">
        <f t="shared" si="1"/>
        <v>711</v>
      </c>
      <c r="U50" s="124">
        <f t="shared" si="5"/>
        <v>3.5554870061855579E-2</v>
      </c>
      <c r="V50" s="124">
        <f>IFERROR(R50/R48,"-")</f>
        <v>0.63961119880368866</v>
      </c>
    </row>
    <row r="51" spans="2:22" x14ac:dyDescent="0.25">
      <c r="B51" s="123" t="s">
        <v>145</v>
      </c>
      <c r="C51" s="72">
        <v>9862</v>
      </c>
      <c r="D51" s="72">
        <v>24847</v>
      </c>
      <c r="E51" s="72">
        <v>47385</v>
      </c>
      <c r="F51" s="72">
        <v>49008</v>
      </c>
      <c r="G51" s="72">
        <v>52595</v>
      </c>
      <c r="H51" s="72">
        <v>50627</v>
      </c>
      <c r="I51" s="124">
        <f t="shared" si="2"/>
        <v>-3.741800551383212E-2</v>
      </c>
      <c r="J51" s="72">
        <f t="shared" si="3"/>
        <v>-1968</v>
      </c>
      <c r="K51" s="124">
        <f t="shared" si="0"/>
        <v>9.2871970337910364E-3</v>
      </c>
      <c r="L51" s="124">
        <f>H51/H48</f>
        <v>0.17599352021803216</v>
      </c>
      <c r="M51" s="72">
        <v>0</v>
      </c>
      <c r="N51" s="72">
        <v>3617</v>
      </c>
      <c r="O51" s="72">
        <v>3421</v>
      </c>
      <c r="P51" s="72">
        <v>4084</v>
      </c>
      <c r="Q51" s="72">
        <v>3796</v>
      </c>
      <c r="R51" s="72">
        <v>3859</v>
      </c>
      <c r="S51" s="124">
        <f t="shared" si="4"/>
        <v>1.6596417281348863E-2</v>
      </c>
      <c r="T51" s="72">
        <f t="shared" si="1"/>
        <v>63</v>
      </c>
      <c r="U51" s="124">
        <f t="shared" si="5"/>
        <v>9.4014949389846659E-3</v>
      </c>
      <c r="V51" s="124">
        <f>IFERROR(R51/R48,"-")</f>
        <v>0.16029741629974245</v>
      </c>
    </row>
    <row r="52" spans="2:22" ht="16.5" thickBot="1" x14ac:dyDescent="0.3">
      <c r="B52" s="168" t="s">
        <v>66</v>
      </c>
      <c r="C52" s="169">
        <v>18151</v>
      </c>
      <c r="D52" s="169">
        <v>23756</v>
      </c>
      <c r="E52" s="169">
        <v>45819</v>
      </c>
      <c r="F52" s="169">
        <v>49548</v>
      </c>
      <c r="G52" s="169">
        <v>51880</v>
      </c>
      <c r="H52" s="169">
        <v>54887</v>
      </c>
      <c r="I52" s="170">
        <f t="shared" si="2"/>
        <v>5.796067848882025E-2</v>
      </c>
      <c r="J52" s="169">
        <f t="shared" si="3"/>
        <v>3007</v>
      </c>
      <c r="K52" s="170">
        <f t="shared" si="0"/>
        <v>1.0068666592800061E-2</v>
      </c>
      <c r="L52" s="170">
        <f>H52/H48</f>
        <v>0.19080246398576117</v>
      </c>
      <c r="M52" s="169">
        <v>845</v>
      </c>
      <c r="N52" s="169">
        <v>4089</v>
      </c>
      <c r="O52" s="169">
        <v>4538</v>
      </c>
      <c r="P52" s="169">
        <v>4613</v>
      </c>
      <c r="Q52" s="169">
        <v>4807</v>
      </c>
      <c r="R52" s="169">
        <v>4817</v>
      </c>
      <c r="S52" s="170">
        <f t="shared" si="4"/>
        <v>2.0802995631370447E-3</v>
      </c>
      <c r="T52" s="169">
        <f t="shared" si="1"/>
        <v>10</v>
      </c>
      <c r="U52" s="170">
        <f t="shared" si="5"/>
        <v>1.0619269381375187E-2</v>
      </c>
      <c r="V52" s="170">
        <f>IFERROR(R52/R48,"-")</f>
        <v>0.20009138489656891</v>
      </c>
    </row>
    <row r="53" spans="2:22" ht="15.75" x14ac:dyDescent="0.25">
      <c r="B53" s="161" t="s">
        <v>56</v>
      </c>
      <c r="C53" s="162">
        <f t="shared" ref="C53:H56" si="6">C6-C11-C16-C21-C26-C30-C35-C39-C44-C48</f>
        <v>141186</v>
      </c>
      <c r="D53" s="162">
        <f t="shared" si="6"/>
        <v>71959</v>
      </c>
      <c r="E53" s="162">
        <f t="shared" si="6"/>
        <v>111437</v>
      </c>
      <c r="F53" s="162">
        <f t="shared" si="6"/>
        <v>123306</v>
      </c>
      <c r="G53" s="162">
        <f t="shared" si="6"/>
        <v>128413</v>
      </c>
      <c r="H53" s="162">
        <f t="shared" si="6"/>
        <v>123457</v>
      </c>
      <c r="I53" s="163">
        <f t="shared" si="2"/>
        <v>-3.8594223326298693E-2</v>
      </c>
      <c r="J53" s="162">
        <f t="shared" si="3"/>
        <v>-4956</v>
      </c>
      <c r="K53" s="163">
        <f t="shared" si="0"/>
        <v>2.2647391395910089E-2</v>
      </c>
      <c r="L53" s="164">
        <f>H53/H53</f>
        <v>1</v>
      </c>
      <c r="M53" s="162">
        <v>2510</v>
      </c>
      <c r="N53" s="162">
        <v>8951</v>
      </c>
      <c r="O53" s="162">
        <v>10349</v>
      </c>
      <c r="P53" s="162">
        <v>10850</v>
      </c>
      <c r="Q53" s="162">
        <v>10319</v>
      </c>
      <c r="R53" s="162">
        <v>8275</v>
      </c>
      <c r="S53" s="163">
        <f t="shared" si="4"/>
        <v>-0.19808120941951735</v>
      </c>
      <c r="T53" s="162">
        <f t="shared" si="1"/>
        <v>-2044</v>
      </c>
      <c r="U53" s="163">
        <f t="shared" si="5"/>
        <v>2.4977037239956815E-2</v>
      </c>
      <c r="V53" s="164">
        <f>IFERROR(R53/R53,"-")</f>
        <v>1</v>
      </c>
    </row>
    <row r="54" spans="2:22" ht="15.75" x14ac:dyDescent="0.25">
      <c r="B54" s="165" t="s">
        <v>63</v>
      </c>
      <c r="C54" s="166">
        <f t="shared" si="6"/>
        <v>108316</v>
      </c>
      <c r="D54" s="166">
        <f t="shared" si="6"/>
        <v>72713</v>
      </c>
      <c r="E54" s="166">
        <f t="shared" si="6"/>
        <v>108068</v>
      </c>
      <c r="F54" s="166">
        <f t="shared" si="6"/>
        <v>113850</v>
      </c>
      <c r="G54" s="166">
        <f t="shared" si="6"/>
        <v>117114</v>
      </c>
      <c r="H54" s="166">
        <f t="shared" si="6"/>
        <v>111271</v>
      </c>
      <c r="I54" s="167">
        <f t="shared" si="2"/>
        <v>-4.9891558652253365E-2</v>
      </c>
      <c r="J54" s="166">
        <f t="shared" si="3"/>
        <v>-5843</v>
      </c>
      <c r="K54" s="167">
        <f t="shared" si="0"/>
        <v>2.0411948192603994E-2</v>
      </c>
      <c r="L54" s="167">
        <f>H54/H53</f>
        <v>0.90129356780093473</v>
      </c>
      <c r="M54" s="166">
        <v>2451</v>
      </c>
      <c r="N54" s="166">
        <v>8704</v>
      </c>
      <c r="O54" s="166">
        <v>10040</v>
      </c>
      <c r="P54" s="166">
        <v>9788</v>
      </c>
      <c r="Q54" s="166">
        <v>9325</v>
      </c>
      <c r="R54" s="166">
        <v>7498</v>
      </c>
      <c r="S54" s="167">
        <f t="shared" si="4"/>
        <v>-0.19592493297587132</v>
      </c>
      <c r="T54" s="166">
        <f t="shared" si="1"/>
        <v>-1827</v>
      </c>
      <c r="U54" s="167">
        <f t="shared" si="5"/>
        <v>2.2532280230847676E-2</v>
      </c>
      <c r="V54" s="167">
        <f>IFERROR(R54/R53,"-")</f>
        <v>0.90610271903323258</v>
      </c>
    </row>
    <row r="55" spans="2:22" x14ac:dyDescent="0.25">
      <c r="B55" s="123" t="s">
        <v>143</v>
      </c>
      <c r="C55" s="72">
        <f t="shared" si="6"/>
        <v>141538</v>
      </c>
      <c r="D55" s="72">
        <f t="shared" si="6"/>
        <v>205466</v>
      </c>
      <c r="E55" s="72">
        <f t="shared" si="6"/>
        <v>395430</v>
      </c>
      <c r="F55" s="72">
        <f t="shared" si="6"/>
        <v>351015</v>
      </c>
      <c r="G55" s="72">
        <f t="shared" si="6"/>
        <v>442209</v>
      </c>
      <c r="H55" s="72">
        <f t="shared" si="6"/>
        <v>398004</v>
      </c>
      <c r="I55" s="124">
        <f t="shared" si="2"/>
        <v>-9.9964044151068854E-2</v>
      </c>
      <c r="J55" s="72">
        <f t="shared" si="3"/>
        <v>-44205</v>
      </c>
      <c r="K55" s="124">
        <f t="shared" si="0"/>
        <v>7.3011270038457102E-2</v>
      </c>
      <c r="L55" s="124">
        <f>H55/H53</f>
        <v>3.2238269194942371</v>
      </c>
      <c r="M55" s="72">
        <v>1592</v>
      </c>
      <c r="N55" s="72">
        <v>6327</v>
      </c>
      <c r="O55" s="72">
        <v>6948</v>
      </c>
      <c r="P55" s="72">
        <v>6786</v>
      </c>
      <c r="Q55" s="72">
        <v>6385</v>
      </c>
      <c r="R55" s="72">
        <v>4636</v>
      </c>
      <c r="S55" s="124">
        <f t="shared" si="4"/>
        <v>-0.27392325763508218</v>
      </c>
      <c r="T55" s="72">
        <f t="shared" si="1"/>
        <v>-1749</v>
      </c>
      <c r="U55" s="124">
        <f t="shared" si="5"/>
        <v>1.5621582922612622E-2</v>
      </c>
      <c r="V55" s="124">
        <f>IFERROR(R55/R53,"-")</f>
        <v>0.56024169184290029</v>
      </c>
    </row>
    <row r="56" spans="2:22" x14ac:dyDescent="0.25">
      <c r="B56" s="123" t="s">
        <v>145</v>
      </c>
      <c r="C56" s="72">
        <f t="shared" si="6"/>
        <v>55444</v>
      </c>
      <c r="D56" s="72">
        <f t="shared" si="6"/>
        <v>56786</v>
      </c>
      <c r="E56" s="72">
        <f t="shared" si="6"/>
        <v>83987</v>
      </c>
      <c r="F56" s="72">
        <f t="shared" si="6"/>
        <v>118394</v>
      </c>
      <c r="G56" s="72">
        <f t="shared" si="6"/>
        <v>118167</v>
      </c>
      <c r="H56" s="72">
        <f t="shared" si="6"/>
        <v>126543</v>
      </c>
      <c r="I56" s="124">
        <f t="shared" si="2"/>
        <v>7.0882733758155902E-2</v>
      </c>
      <c r="J56" s="72">
        <f t="shared" si="3"/>
        <v>8376</v>
      </c>
      <c r="K56" s="124">
        <f t="shared" si="0"/>
        <v>2.32134982172955E-2</v>
      </c>
      <c r="L56" s="124">
        <f>H56/H53</f>
        <v>1.0249965575058522</v>
      </c>
      <c r="M56" s="72">
        <v>859</v>
      </c>
      <c r="N56" s="72">
        <v>2377</v>
      </c>
      <c r="O56" s="72">
        <v>3092</v>
      </c>
      <c r="P56" s="72">
        <v>3002</v>
      </c>
      <c r="Q56" s="72">
        <v>2940</v>
      </c>
      <c r="R56" s="72">
        <v>2862</v>
      </c>
      <c r="S56" s="124">
        <f t="shared" si="4"/>
        <v>-2.6530612244897944E-2</v>
      </c>
      <c r="T56" s="72">
        <f t="shared" si="1"/>
        <v>-78</v>
      </c>
      <c r="U56" s="124">
        <f t="shared" si="5"/>
        <v>6.9106973082350559E-3</v>
      </c>
      <c r="V56" s="124">
        <f>IFERROR(R56/R53,"-")</f>
        <v>0.34586102719033235</v>
      </c>
    </row>
    <row r="57" spans="2:22" ht="15.75" x14ac:dyDescent="0.25">
      <c r="B57" s="168" t="s">
        <v>66</v>
      </c>
      <c r="C57" s="169">
        <f>C53-C54</f>
        <v>32870</v>
      </c>
      <c r="D57" s="169">
        <f t="shared" ref="D57:H57" si="7">D53-D54</f>
        <v>-754</v>
      </c>
      <c r="E57" s="169">
        <f t="shared" si="7"/>
        <v>3369</v>
      </c>
      <c r="F57" s="169">
        <f t="shared" si="7"/>
        <v>9456</v>
      </c>
      <c r="G57" s="169">
        <f t="shared" si="7"/>
        <v>11299</v>
      </c>
      <c r="H57" s="169">
        <f t="shared" si="7"/>
        <v>12186</v>
      </c>
      <c r="I57" s="170">
        <f t="shared" si="2"/>
        <v>7.8502522347110304E-2</v>
      </c>
      <c r="J57" s="169">
        <f t="shared" si="3"/>
        <v>887</v>
      </c>
      <c r="K57" s="170">
        <f t="shared" si="0"/>
        <v>2.235443203306093E-3</v>
      </c>
      <c r="L57" s="170">
        <f>H57/H53</f>
        <v>9.8706432199065261E-2</v>
      </c>
      <c r="M57" s="169">
        <v>133</v>
      </c>
      <c r="N57" s="169">
        <v>2205</v>
      </c>
      <c r="O57" s="169">
        <v>1076</v>
      </c>
      <c r="P57" s="169">
        <v>1898</v>
      </c>
      <c r="Q57" s="169">
        <v>4419</v>
      </c>
      <c r="R57" s="169">
        <v>3626</v>
      </c>
      <c r="S57" s="170">
        <f t="shared" si="4"/>
        <v>-0.17945236478841364</v>
      </c>
      <c r="T57" s="169">
        <f t="shared" si="1"/>
        <v>-793</v>
      </c>
      <c r="U57" s="170">
        <f t="shared" si="5"/>
        <v>4.3692549936809244E-3</v>
      </c>
      <c r="V57" s="170">
        <f>IFERROR(R57/R53,"-")</f>
        <v>0.43818731117824772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58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7BC5-80EB-4094-9C67-441B7BEA833E}">
  <sheetPr>
    <tabColor theme="7" tint="0.79998168889431442"/>
    <pageSetUpPr fitToPage="1"/>
  </sheetPr>
  <dimension ref="A1:W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266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46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46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46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55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71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5189113</v>
      </c>
      <c r="H8" s="188">
        <v>5483293</v>
      </c>
      <c r="I8" s="189">
        <f>IFERROR(H8/G8-1,"-")</f>
        <v>5.6691769865100161E-2</v>
      </c>
      <c r="J8" s="188">
        <f t="shared" ref="J8:J20" si="0">H8-G8</f>
        <v>294180</v>
      </c>
      <c r="K8" s="189">
        <f t="shared" ref="K8:K20" si="1">H8/H$8</f>
        <v>1</v>
      </c>
      <c r="L8" s="103"/>
      <c r="N8" s="187" t="s">
        <v>71</v>
      </c>
      <c r="O8" s="188">
        <v>250224</v>
      </c>
      <c r="P8" s="188">
        <v>96681</v>
      </c>
      <c r="Q8" s="188">
        <v>140346</v>
      </c>
      <c r="R8" s="188">
        <v>257117</v>
      </c>
      <c r="S8" s="188">
        <v>280769</v>
      </c>
      <c r="T8" s="188">
        <v>288350</v>
      </c>
      <c r="U8" s="189">
        <f>IFERROR(T8/S8-1,"-")</f>
        <v>2.7000844110282918E-2</v>
      </c>
      <c r="V8" s="188">
        <f>T8-S8</f>
        <v>7581</v>
      </c>
      <c r="W8" s="189">
        <f>T8/T$8</f>
        <v>1</v>
      </c>
    </row>
    <row r="9" spans="1:23" x14ac:dyDescent="0.25">
      <c r="A9" s="1" t="s">
        <v>99</v>
      </c>
      <c r="B9" s="190" t="s">
        <v>100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1042721</v>
      </c>
      <c r="H9" s="191">
        <v>1059034</v>
      </c>
      <c r="I9" s="192">
        <f>IFERROR(H9/G9-1,"-")</f>
        <v>1.56446451159995E-2</v>
      </c>
      <c r="J9" s="191">
        <f t="shared" si="0"/>
        <v>16313</v>
      </c>
      <c r="K9" s="192">
        <f t="shared" si="1"/>
        <v>0.19313832034873935</v>
      </c>
      <c r="L9" s="103"/>
      <c r="N9" s="190" t="s">
        <v>100</v>
      </c>
      <c r="O9" s="191">
        <v>45577</v>
      </c>
      <c r="P9" s="191">
        <v>26839</v>
      </c>
      <c r="Q9" s="191">
        <v>45216</v>
      </c>
      <c r="R9" s="191">
        <v>29061</v>
      </c>
      <c r="S9" s="191">
        <v>33671</v>
      </c>
      <c r="T9" s="191">
        <v>29209</v>
      </c>
      <c r="U9" s="192">
        <f>IFERROR(T9/S9-1,"-")</f>
        <v>-0.13251759674497343</v>
      </c>
      <c r="V9" s="191">
        <f t="shared" ref="V9:V19" si="2">T9-S9</f>
        <v>-4462</v>
      </c>
      <c r="W9" s="192">
        <f>T9/T$8</f>
        <v>0.10129703485347667</v>
      </c>
    </row>
    <row r="10" spans="1:23" x14ac:dyDescent="0.25">
      <c r="A10" s="193" t="s">
        <v>106</v>
      </c>
      <c r="B10" s="194" t="s">
        <v>106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430319</v>
      </c>
      <c r="H10" s="195">
        <v>422024</v>
      </c>
      <c r="I10" s="196">
        <f>IFERROR(H10/G10-1,"-")</f>
        <v>-1.9276397277368629E-2</v>
      </c>
      <c r="J10" s="195">
        <f t="shared" si="0"/>
        <v>-8295</v>
      </c>
      <c r="K10" s="196">
        <f t="shared" si="1"/>
        <v>7.6965429350574557E-2</v>
      </c>
      <c r="L10" s="103"/>
      <c r="N10" s="194" t="s">
        <v>106</v>
      </c>
      <c r="O10" s="195">
        <v>24890</v>
      </c>
      <c r="P10" s="195">
        <v>20058</v>
      </c>
      <c r="Q10" s="195">
        <v>34195</v>
      </c>
      <c r="R10" s="195">
        <v>19943</v>
      </c>
      <c r="S10" s="195">
        <v>22352</v>
      </c>
      <c r="T10" s="195">
        <v>18376</v>
      </c>
      <c r="U10" s="196">
        <f>IFERROR(T10/S10-1,"-")</f>
        <v>-0.17788117394416603</v>
      </c>
      <c r="V10" s="195">
        <f t="shared" si="2"/>
        <v>-3976</v>
      </c>
      <c r="W10" s="196">
        <f>T10/T$8</f>
        <v>6.3728108201838038E-2</v>
      </c>
    </row>
    <row r="11" spans="1:23" x14ac:dyDescent="0.25">
      <c r="A11" s="193" t="s">
        <v>103</v>
      </c>
      <c r="B11" s="194" t="s">
        <v>103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612402</v>
      </c>
      <c r="H11" s="195">
        <v>637010</v>
      </c>
      <c r="I11" s="196">
        <f>IFERROR(H11/G11-1,"-")</f>
        <v>4.0182755771535739E-2</v>
      </c>
      <c r="J11" s="195">
        <f t="shared" si="0"/>
        <v>24608</v>
      </c>
      <c r="K11" s="196">
        <f t="shared" si="1"/>
        <v>0.11617289099816479</v>
      </c>
      <c r="L11" s="103"/>
      <c r="N11" s="194" t="s">
        <v>103</v>
      </c>
      <c r="O11" s="195">
        <v>20687</v>
      </c>
      <c r="P11" s="195">
        <v>6781</v>
      </c>
      <c r="Q11" s="195">
        <v>11021</v>
      </c>
      <c r="R11" s="195">
        <v>9118</v>
      </c>
      <c r="S11" s="195">
        <v>11319</v>
      </c>
      <c r="T11" s="195">
        <v>10833</v>
      </c>
      <c r="U11" s="196">
        <f>IFERROR(T11/S11-1,"-")</f>
        <v>-4.2936655181553096E-2</v>
      </c>
      <c r="V11" s="195">
        <f t="shared" si="2"/>
        <v>-486</v>
      </c>
      <c r="W11" s="196">
        <f>T11/T$8</f>
        <v>3.7568926651638634E-2</v>
      </c>
    </row>
    <row r="12" spans="1:23" x14ac:dyDescent="0.25">
      <c r="A12" s="1"/>
      <c r="B12" s="190" t="s">
        <v>110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4146392</v>
      </c>
      <c r="H12" s="191">
        <v>4424259</v>
      </c>
      <c r="I12" s="192">
        <f>IFERROR(H12/G12-1,"-")</f>
        <v>6.7014165568523243E-2</v>
      </c>
      <c r="J12" s="191">
        <f t="shared" si="0"/>
        <v>277867</v>
      </c>
      <c r="K12" s="192">
        <f t="shared" si="1"/>
        <v>0.80686167965126065</v>
      </c>
      <c r="L12" s="103"/>
      <c r="N12" s="190" t="s">
        <v>110</v>
      </c>
      <c r="O12" s="191">
        <v>204647</v>
      </c>
      <c r="P12" s="191">
        <v>69842</v>
      </c>
      <c r="Q12" s="191">
        <v>95130</v>
      </c>
      <c r="R12" s="191">
        <v>228056</v>
      </c>
      <c r="S12" s="191">
        <v>247098</v>
      </c>
      <c r="T12" s="191">
        <v>259141</v>
      </c>
      <c r="U12" s="192">
        <f>IFERROR(T12/S12-1,"-")</f>
        <v>4.8737747776185891E-2</v>
      </c>
      <c r="V12" s="191">
        <f t="shared" si="2"/>
        <v>12043</v>
      </c>
      <c r="W12" s="192">
        <f>T12/T$8</f>
        <v>0.89870296514652337</v>
      </c>
    </row>
    <row r="13" spans="1:23" s="76" customFormat="1" x14ac:dyDescent="0.25">
      <c r="B13" s="194" t="s">
        <v>113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1939573</v>
      </c>
      <c r="H13" s="195">
        <v>2075774</v>
      </c>
      <c r="I13" s="196">
        <f t="shared" ref="I13:I20" si="3">IFERROR(H13/G13-1,"-")</f>
        <v>7.0222157144897324E-2</v>
      </c>
      <c r="J13" s="195">
        <f t="shared" si="0"/>
        <v>136201</v>
      </c>
      <c r="K13" s="196">
        <f t="shared" si="1"/>
        <v>0.37856339247237014</v>
      </c>
      <c r="L13" s="197"/>
      <c r="N13" s="194" t="s">
        <v>113</v>
      </c>
      <c r="O13" s="195">
        <v>100583</v>
      </c>
      <c r="P13" s="195">
        <v>26093</v>
      </c>
      <c r="Q13" s="195">
        <v>26467</v>
      </c>
      <c r="R13" s="195">
        <v>96562</v>
      </c>
      <c r="S13" s="195">
        <v>105994</v>
      </c>
      <c r="T13" s="195">
        <v>116401</v>
      </c>
      <c r="U13" s="196">
        <f t="shared" ref="U13:U20" si="4">IFERROR(T13/S13-1,"-")</f>
        <v>9.8184802913372504E-2</v>
      </c>
      <c r="V13" s="195">
        <f t="shared" si="2"/>
        <v>10407</v>
      </c>
      <c r="W13" s="196">
        <f t="shared" ref="W13:W20" si="5">T13/T$8</f>
        <v>0.40367955609502343</v>
      </c>
    </row>
    <row r="14" spans="1:23" s="76" customFormat="1" x14ac:dyDescent="0.25">
      <c r="B14" s="194" t="s">
        <v>116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432804</v>
      </c>
      <c r="H14" s="195">
        <v>447422</v>
      </c>
      <c r="I14" s="196">
        <f t="shared" si="3"/>
        <v>3.377510374210968E-2</v>
      </c>
      <c r="J14" s="195">
        <f t="shared" si="0"/>
        <v>14618</v>
      </c>
      <c r="K14" s="196">
        <f t="shared" si="1"/>
        <v>8.159731752434167E-2</v>
      </c>
      <c r="L14" s="197"/>
      <c r="N14" s="194" t="s">
        <v>116</v>
      </c>
      <c r="O14" s="195">
        <v>15093</v>
      </c>
      <c r="P14" s="195">
        <v>6042</v>
      </c>
      <c r="Q14" s="195">
        <v>9298</v>
      </c>
      <c r="R14" s="195">
        <v>16587</v>
      </c>
      <c r="S14" s="195">
        <v>20868</v>
      </c>
      <c r="T14" s="195">
        <v>21452</v>
      </c>
      <c r="U14" s="196">
        <f t="shared" si="4"/>
        <v>2.798543224075134E-2</v>
      </c>
      <c r="V14" s="195">
        <f t="shared" si="2"/>
        <v>584</v>
      </c>
      <c r="W14" s="196">
        <f t="shared" si="5"/>
        <v>7.4395699670539273E-2</v>
      </c>
    </row>
    <row r="15" spans="1:23" x14ac:dyDescent="0.25">
      <c r="A15" s="1"/>
      <c r="B15" s="194" t="s">
        <v>119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215579</v>
      </c>
      <c r="H15" s="195">
        <v>230703</v>
      </c>
      <c r="I15" s="196">
        <f t="shared" si="3"/>
        <v>7.0155256309751834E-2</v>
      </c>
      <c r="J15" s="195">
        <f t="shared" si="0"/>
        <v>15124</v>
      </c>
      <c r="K15" s="196">
        <f t="shared" si="1"/>
        <v>4.2073804919780869E-2</v>
      </c>
      <c r="L15" s="103"/>
      <c r="N15" s="194" t="s">
        <v>119</v>
      </c>
      <c r="O15" s="195">
        <v>19622</v>
      </c>
      <c r="P15" s="195">
        <v>6586</v>
      </c>
      <c r="Q15" s="195">
        <v>15246</v>
      </c>
      <c r="R15" s="195">
        <v>26940</v>
      </c>
      <c r="S15" s="195">
        <v>25146</v>
      </c>
      <c r="T15" s="195">
        <v>24606</v>
      </c>
      <c r="U15" s="196">
        <f t="shared" si="4"/>
        <v>-2.1474588403722294E-2</v>
      </c>
      <c r="V15" s="195">
        <f t="shared" si="2"/>
        <v>-540</v>
      </c>
      <c r="W15" s="196">
        <f t="shared" si="5"/>
        <v>8.5333795734350612E-2</v>
      </c>
    </row>
    <row r="16" spans="1:23" x14ac:dyDescent="0.25">
      <c r="A16" s="1"/>
      <c r="B16" s="194" t="s">
        <v>126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165266</v>
      </c>
      <c r="H16" s="195">
        <v>174746</v>
      </c>
      <c r="I16" s="196">
        <f t="shared" si="3"/>
        <v>5.7362070843367752E-2</v>
      </c>
      <c r="J16" s="195">
        <f t="shared" si="0"/>
        <v>9480</v>
      </c>
      <c r="K16" s="196">
        <f t="shared" si="1"/>
        <v>3.186880584349587E-2</v>
      </c>
      <c r="L16" s="103"/>
      <c r="N16" s="194" t="s">
        <v>126</v>
      </c>
      <c r="O16" s="195">
        <v>3955</v>
      </c>
      <c r="P16" s="195">
        <v>1273</v>
      </c>
      <c r="Q16" s="195">
        <v>4366</v>
      </c>
      <c r="R16" s="195">
        <v>9965</v>
      </c>
      <c r="S16" s="195">
        <v>8970</v>
      </c>
      <c r="T16" s="195">
        <v>6557</v>
      </c>
      <c r="U16" s="196">
        <f t="shared" si="4"/>
        <v>-0.26900780379041245</v>
      </c>
      <c r="V16" s="195">
        <f t="shared" si="2"/>
        <v>-2413</v>
      </c>
      <c r="W16" s="196">
        <f t="shared" si="5"/>
        <v>2.273972602739726E-2</v>
      </c>
    </row>
    <row r="17" spans="1:23" x14ac:dyDescent="0.25">
      <c r="A17" s="1"/>
      <c r="B17" s="194" t="s">
        <v>122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150942</v>
      </c>
      <c r="H17" s="195">
        <v>157476</v>
      </c>
      <c r="I17" s="196">
        <f t="shared" si="3"/>
        <v>4.3288150415391247E-2</v>
      </c>
      <c r="J17" s="195">
        <f t="shared" si="0"/>
        <v>6534</v>
      </c>
      <c r="K17" s="196">
        <f t="shared" si="1"/>
        <v>2.8719238603517997E-2</v>
      </c>
      <c r="L17" s="103"/>
      <c r="N17" s="194" t="s">
        <v>122</v>
      </c>
      <c r="O17" s="195">
        <v>4225</v>
      </c>
      <c r="P17" s="195">
        <v>1935</v>
      </c>
      <c r="Q17" s="195">
        <v>3344</v>
      </c>
      <c r="R17" s="195">
        <v>4569</v>
      </c>
      <c r="S17" s="195">
        <v>5508</v>
      </c>
      <c r="T17" s="195">
        <v>5591</v>
      </c>
      <c r="U17" s="196">
        <f t="shared" si="4"/>
        <v>1.5068990559186535E-2</v>
      </c>
      <c r="V17" s="195">
        <f t="shared" si="2"/>
        <v>83</v>
      </c>
      <c r="W17" s="196">
        <f t="shared" si="5"/>
        <v>1.9389630657187445E-2</v>
      </c>
    </row>
    <row r="18" spans="1:23" x14ac:dyDescent="0.25">
      <c r="A18" s="1"/>
      <c r="B18" s="194" t="s">
        <v>131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67941</v>
      </c>
      <c r="H18" s="195">
        <v>63693</v>
      </c>
      <c r="I18" s="196">
        <f t="shared" si="3"/>
        <v>-6.2524837726851246E-2</v>
      </c>
      <c r="J18" s="195"/>
      <c r="K18" s="196">
        <f t="shared" si="1"/>
        <v>1.1615830122519443E-2</v>
      </c>
      <c r="L18" s="103"/>
      <c r="N18" s="194" t="s">
        <v>131</v>
      </c>
      <c r="O18" s="195">
        <v>2428</v>
      </c>
      <c r="P18" s="195">
        <v>1979</v>
      </c>
      <c r="Q18" s="195">
        <v>1422</v>
      </c>
      <c r="R18" s="195">
        <v>3324</v>
      </c>
      <c r="S18" s="195">
        <v>3693</v>
      </c>
      <c r="T18" s="195">
        <v>3368</v>
      </c>
      <c r="U18" s="196">
        <f t="shared" si="4"/>
        <v>-8.8004332520985606E-2</v>
      </c>
      <c r="V18" s="195">
        <f t="shared" si="2"/>
        <v>-325</v>
      </c>
      <c r="W18" s="196">
        <f t="shared" si="5"/>
        <v>1.1680249696549332E-2</v>
      </c>
    </row>
    <row r="19" spans="1:23" x14ac:dyDescent="0.25">
      <c r="A19" s="193" t="s">
        <v>147</v>
      </c>
      <c r="B19" s="194" t="s">
        <v>134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70961</v>
      </c>
      <c r="H19" s="195">
        <v>68906</v>
      </c>
      <c r="I19" s="196">
        <f t="shared" si="3"/>
        <v>-2.89595693409056E-2</v>
      </c>
      <c r="J19" s="195">
        <f t="shared" si="0"/>
        <v>-2055</v>
      </c>
      <c r="K19" s="196">
        <f t="shared" si="1"/>
        <v>1.2566536203700952E-2</v>
      </c>
      <c r="L19" s="103"/>
      <c r="N19" s="194" t="s">
        <v>134</v>
      </c>
      <c r="O19" s="195">
        <v>6221</v>
      </c>
      <c r="P19" s="195">
        <v>4050</v>
      </c>
      <c r="Q19" s="195">
        <v>947</v>
      </c>
      <c r="R19" s="195">
        <v>2079</v>
      </c>
      <c r="S19" s="195">
        <v>2886</v>
      </c>
      <c r="T19" s="195">
        <v>2832</v>
      </c>
      <c r="U19" s="196">
        <f t="shared" si="4"/>
        <v>-1.8711018711018657E-2</v>
      </c>
      <c r="V19" s="195">
        <f t="shared" si="2"/>
        <v>-54</v>
      </c>
      <c r="W19" s="196">
        <f t="shared" si="5"/>
        <v>9.821397607074735E-3</v>
      </c>
    </row>
    <row r="20" spans="1:23" x14ac:dyDescent="0.25">
      <c r="A20" s="198" t="s">
        <v>148</v>
      </c>
      <c r="B20" s="199" t="s">
        <v>148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1103326</v>
      </c>
      <c r="H20" s="200">
        <f t="shared" si="6"/>
        <v>1205539</v>
      </c>
      <c r="I20" s="201">
        <f t="shared" si="3"/>
        <v>9.2640797008318509E-2</v>
      </c>
      <c r="J20" s="200">
        <f t="shared" si="0"/>
        <v>102213</v>
      </c>
      <c r="K20" s="201">
        <f t="shared" si="1"/>
        <v>0.2198567539615337</v>
      </c>
      <c r="L20" s="103"/>
      <c r="N20" s="199" t="s">
        <v>148</v>
      </c>
      <c r="O20" s="200">
        <f t="shared" ref="O20:T20" si="7">O12-SUM(O13:O19)</f>
        <v>52520</v>
      </c>
      <c r="P20" s="200">
        <f t="shared" si="7"/>
        <v>21884</v>
      </c>
      <c r="Q20" s="200">
        <f t="shared" si="7"/>
        <v>34040</v>
      </c>
      <c r="R20" s="200">
        <f t="shared" si="7"/>
        <v>68030</v>
      </c>
      <c r="S20" s="200">
        <f t="shared" si="7"/>
        <v>74033</v>
      </c>
      <c r="T20" s="200">
        <f t="shared" si="7"/>
        <v>78334</v>
      </c>
      <c r="U20" s="201">
        <f t="shared" si="4"/>
        <v>5.8095714073453708E-2</v>
      </c>
      <c r="V20" s="200">
        <f>T20-S20</f>
        <v>4301</v>
      </c>
      <c r="W20" s="201">
        <f t="shared" si="5"/>
        <v>0.27166290965840123</v>
      </c>
    </row>
    <row r="21" spans="1:23" x14ac:dyDescent="0.25">
      <c r="B21" s="186" t="s">
        <v>47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71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1888751</v>
      </c>
      <c r="H22" s="188">
        <v>1938929</v>
      </c>
      <c r="I22" s="189">
        <f>IFERROR(H22/G22-1,"-")</f>
        <v>2.6566762903103669E-2</v>
      </c>
      <c r="J22" s="188">
        <f>H22-G22</f>
        <v>50178</v>
      </c>
      <c r="K22" s="189">
        <f>H22/H$8</f>
        <v>0.35360667394574757</v>
      </c>
      <c r="L22" s="131"/>
      <c r="M22" s="131"/>
      <c r="N22" s="131"/>
    </row>
    <row r="23" spans="1:23" x14ac:dyDescent="0.25">
      <c r="B23" s="190" t="s">
        <v>100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181700</v>
      </c>
      <c r="H23" s="191">
        <v>161848</v>
      </c>
      <c r="I23" s="192">
        <f>IFERROR(H23/G23-1,"-")</f>
        <v>-0.1092570170610897</v>
      </c>
      <c r="J23" s="191">
        <f t="shared" ref="J23:J33" si="8">H23-G23</f>
        <v>-19852</v>
      </c>
      <c r="K23" s="192">
        <f>H23/H$8</f>
        <v>2.9516569696348527E-2</v>
      </c>
    </row>
    <row r="24" spans="1:23" x14ac:dyDescent="0.25">
      <c r="B24" s="194" t="s">
        <v>106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75361</v>
      </c>
      <c r="H24" s="195">
        <v>60679</v>
      </c>
      <c r="I24" s="196">
        <f>IFERROR(H24/G24-1,"-")</f>
        <v>-0.19482225554331811</v>
      </c>
      <c r="J24" s="195">
        <f t="shared" si="8"/>
        <v>-14682</v>
      </c>
      <c r="K24" s="196">
        <f>H24/H$8</f>
        <v>1.1066160425860883E-2</v>
      </c>
    </row>
    <row r="25" spans="1:23" x14ac:dyDescent="0.25">
      <c r="B25" s="194" t="s">
        <v>12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106339</v>
      </c>
      <c r="H25" s="195">
        <v>101169</v>
      </c>
      <c r="I25" s="196">
        <f>IFERROR(H25/G25-1,"-")</f>
        <v>-4.8618098722011727E-2</v>
      </c>
      <c r="J25" s="195">
        <f t="shared" si="8"/>
        <v>-5170</v>
      </c>
      <c r="K25" s="196">
        <f>H25/H$8</f>
        <v>1.8450409270487644E-2</v>
      </c>
    </row>
    <row r="26" spans="1:23" x14ac:dyDescent="0.25">
      <c r="B26" s="190" t="s">
        <v>110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1707051</v>
      </c>
      <c r="H26" s="191">
        <v>1777081</v>
      </c>
      <c r="I26" s="192">
        <f>IFERROR(H26/G26-1,"-")</f>
        <v>4.1023964720444894E-2</v>
      </c>
      <c r="J26" s="191">
        <f t="shared" si="8"/>
        <v>70030</v>
      </c>
      <c r="K26" s="192">
        <f>H26/H$8</f>
        <v>0.32409010424939905</v>
      </c>
    </row>
    <row r="27" spans="1:23" x14ac:dyDescent="0.25">
      <c r="B27" s="194" t="s">
        <v>113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883804</v>
      </c>
      <c r="H27" s="195">
        <v>930359</v>
      </c>
      <c r="I27" s="196">
        <f t="shared" ref="I27:I34" si="9">IFERROR(H27/G27-1,"-")</f>
        <v>5.2675706378337184E-2</v>
      </c>
      <c r="J27" s="195">
        <f t="shared" si="8"/>
        <v>46555</v>
      </c>
      <c r="K27" s="196">
        <f t="shared" ref="K27:K34" si="10">H27/H$8</f>
        <v>0.16967158238671542</v>
      </c>
    </row>
    <row r="28" spans="1:23" x14ac:dyDescent="0.25">
      <c r="B28" s="194" t="s">
        <v>116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182561</v>
      </c>
      <c r="H28" s="195">
        <v>183463</v>
      </c>
      <c r="I28" s="196">
        <f t="shared" si="9"/>
        <v>4.9408143031643981E-3</v>
      </c>
      <c r="J28" s="195">
        <f t="shared" si="8"/>
        <v>902</v>
      </c>
      <c r="K28" s="196">
        <f t="shared" si="10"/>
        <v>3.345854398077943E-2</v>
      </c>
    </row>
    <row r="29" spans="1:23" x14ac:dyDescent="0.25">
      <c r="B29" s="194" t="s">
        <v>119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65408</v>
      </c>
      <c r="H29" s="195">
        <v>57978</v>
      </c>
      <c r="I29" s="196">
        <f t="shared" si="9"/>
        <v>-0.11359466731898238</v>
      </c>
      <c r="J29" s="195">
        <f t="shared" si="8"/>
        <v>-7430</v>
      </c>
      <c r="K29" s="196">
        <f t="shared" si="10"/>
        <v>1.0573573215948883E-2</v>
      </c>
    </row>
    <row r="30" spans="1:23" x14ac:dyDescent="0.25">
      <c r="B30" s="194" t="s">
        <v>126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70876</v>
      </c>
      <c r="H30" s="195">
        <v>71598</v>
      </c>
      <c r="I30" s="196">
        <f t="shared" si="9"/>
        <v>1.0186805124442699E-2</v>
      </c>
      <c r="J30" s="195">
        <f t="shared" si="8"/>
        <v>722</v>
      </c>
      <c r="K30" s="196">
        <f t="shared" si="10"/>
        <v>1.3057482064153785E-2</v>
      </c>
    </row>
    <row r="31" spans="1:23" x14ac:dyDescent="0.25">
      <c r="B31" s="194" t="s">
        <v>122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80269</v>
      </c>
      <c r="H31" s="195">
        <v>81717</v>
      </c>
      <c r="I31" s="196">
        <f t="shared" si="9"/>
        <v>1.8039342710137074E-2</v>
      </c>
      <c r="J31" s="195">
        <f t="shared" si="8"/>
        <v>1448</v>
      </c>
      <c r="K31" s="196">
        <f t="shared" si="10"/>
        <v>1.4902905972743021E-2</v>
      </c>
    </row>
    <row r="32" spans="1:23" x14ac:dyDescent="0.25">
      <c r="B32" s="194" t="s">
        <v>131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24584</v>
      </c>
      <c r="H32" s="195">
        <v>24160</v>
      </c>
      <c r="I32" s="196">
        <f t="shared" si="9"/>
        <v>-1.7246989912138022E-2</v>
      </c>
      <c r="J32" s="195">
        <f t="shared" si="8"/>
        <v>-424</v>
      </c>
      <c r="K32" s="196">
        <f t="shared" si="10"/>
        <v>4.4061114370506924E-3</v>
      </c>
    </row>
    <row r="33" spans="2:14" x14ac:dyDescent="0.25">
      <c r="B33" s="194" t="s">
        <v>134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25664</v>
      </c>
      <c r="H33" s="195">
        <v>23273</v>
      </c>
      <c r="I33" s="196">
        <f t="shared" si="9"/>
        <v>-9.3165523690773022E-2</v>
      </c>
      <c r="J33" s="195">
        <f t="shared" si="8"/>
        <v>-2391</v>
      </c>
      <c r="K33" s="196">
        <f t="shared" si="10"/>
        <v>4.2443473292417527E-3</v>
      </c>
    </row>
    <row r="34" spans="2:14" x14ac:dyDescent="0.25">
      <c r="B34" s="199" t="s">
        <v>148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373885</v>
      </c>
      <c r="H34" s="200">
        <f t="shared" si="11"/>
        <v>404533</v>
      </c>
      <c r="I34" s="201">
        <f t="shared" si="9"/>
        <v>8.1971729275044369E-2</v>
      </c>
      <c r="J34" s="200">
        <f>H34-G34</f>
        <v>30648</v>
      </c>
      <c r="K34" s="201">
        <f t="shared" si="10"/>
        <v>7.3775557862766045E-2</v>
      </c>
    </row>
    <row r="35" spans="2:14" x14ac:dyDescent="0.25">
      <c r="B35" s="186" t="s">
        <v>48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71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1320376</v>
      </c>
      <c r="H36" s="188">
        <v>1387795</v>
      </c>
      <c r="I36" s="189">
        <f>IFERROR(H36/G36-1,"-")</f>
        <v>5.10604555066132E-2</v>
      </c>
      <c r="J36" s="188">
        <f>H36-G36</f>
        <v>67419</v>
      </c>
      <c r="K36" s="189">
        <f>H36/H$8</f>
        <v>0.25309517474262272</v>
      </c>
      <c r="L36" s="131"/>
      <c r="M36" s="131"/>
      <c r="N36" s="131"/>
    </row>
    <row r="37" spans="2:14" x14ac:dyDescent="0.25">
      <c r="B37" s="190" t="s">
        <v>100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119487</v>
      </c>
      <c r="H37" s="191">
        <v>114632</v>
      </c>
      <c r="I37" s="192">
        <f>IFERROR(H37/G37-1,"-")</f>
        <v>-4.063203528417314E-2</v>
      </c>
      <c r="J37" s="191">
        <f t="shared" ref="J37:J47" si="12">H37-G37</f>
        <v>-4855</v>
      </c>
      <c r="K37" s="192">
        <f>H37/H$8</f>
        <v>2.0905685689238201E-2</v>
      </c>
    </row>
    <row r="38" spans="2:14" x14ac:dyDescent="0.25">
      <c r="B38" s="194" t="s">
        <v>106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52610</v>
      </c>
      <c r="H38" s="195">
        <v>50222</v>
      </c>
      <c r="I38" s="196">
        <f>IFERROR(H38/G38-1,"-")</f>
        <v>-4.5390610150161548E-2</v>
      </c>
      <c r="J38" s="195">
        <f t="shared" si="12"/>
        <v>-2388</v>
      </c>
      <c r="K38" s="196">
        <f>H38/H$8</f>
        <v>9.1590947264718475E-3</v>
      </c>
    </row>
    <row r="39" spans="2:14" x14ac:dyDescent="0.25">
      <c r="B39" s="194" t="s">
        <v>103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66877</v>
      </c>
      <c r="H39" s="195">
        <v>64410</v>
      </c>
      <c r="I39" s="196">
        <f>IFERROR(H39/G39-1,"-")</f>
        <v>-3.6888616415210018E-2</v>
      </c>
      <c r="J39" s="195">
        <f t="shared" si="12"/>
        <v>-2467</v>
      </c>
      <c r="K39" s="196">
        <f>H39/H$8</f>
        <v>1.1746590962766352E-2</v>
      </c>
    </row>
    <row r="40" spans="2:14" x14ac:dyDescent="0.25">
      <c r="B40" s="190" t="s">
        <v>110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1200889</v>
      </c>
      <c r="H40" s="191">
        <v>1273163</v>
      </c>
      <c r="I40" s="192">
        <f>IFERROR(H40/G40-1,"-")</f>
        <v>6.0183747207277261E-2</v>
      </c>
      <c r="J40" s="191">
        <f t="shared" si="12"/>
        <v>72274</v>
      </c>
      <c r="K40" s="192">
        <f>H40/H$8</f>
        <v>0.23218948905338452</v>
      </c>
    </row>
    <row r="41" spans="2:14" x14ac:dyDescent="0.25">
      <c r="B41" s="194" t="s">
        <v>113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634686</v>
      </c>
      <c r="H41" s="195">
        <v>683651</v>
      </c>
      <c r="I41" s="196">
        <f t="shared" ref="I41:I48" si="13">IFERROR(H41/G41-1,"-")</f>
        <v>7.7148385185745294E-2</v>
      </c>
      <c r="J41" s="195">
        <f t="shared" si="12"/>
        <v>48965</v>
      </c>
      <c r="K41" s="196">
        <f t="shared" ref="K41:K48" si="14">H41/H$8</f>
        <v>0.1246789110120506</v>
      </c>
    </row>
    <row r="42" spans="2:14" x14ac:dyDescent="0.25">
      <c r="B42" s="194" t="s">
        <v>116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45119</v>
      </c>
      <c r="H42" s="195">
        <v>44501</v>
      </c>
      <c r="I42" s="196">
        <f t="shared" si="13"/>
        <v>-1.3697112081384799E-2</v>
      </c>
      <c r="J42" s="195">
        <f t="shared" si="12"/>
        <v>-618</v>
      </c>
      <c r="K42" s="196">
        <f t="shared" si="14"/>
        <v>8.1157435869285109E-3</v>
      </c>
    </row>
    <row r="43" spans="2:14" x14ac:dyDescent="0.25">
      <c r="B43" s="194" t="s">
        <v>119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28878</v>
      </c>
      <c r="H43" s="195">
        <v>29098</v>
      </c>
      <c r="I43" s="196">
        <f t="shared" si="13"/>
        <v>7.6182561119191305E-3</v>
      </c>
      <c r="J43" s="195">
        <f t="shared" si="12"/>
        <v>220</v>
      </c>
      <c r="K43" s="196">
        <f t="shared" si="14"/>
        <v>5.3066651736465662E-3</v>
      </c>
    </row>
    <row r="44" spans="2:14" x14ac:dyDescent="0.25">
      <c r="B44" s="194" t="s">
        <v>126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55474</v>
      </c>
      <c r="H44" s="195">
        <v>57898</v>
      </c>
      <c r="I44" s="196">
        <f t="shared" si="13"/>
        <v>4.3696145942243136E-2</v>
      </c>
      <c r="J44" s="195">
        <f t="shared" si="12"/>
        <v>2424</v>
      </c>
      <c r="K44" s="196">
        <f t="shared" si="14"/>
        <v>1.0558983442978516E-2</v>
      </c>
    </row>
    <row r="45" spans="2:14" x14ac:dyDescent="0.25">
      <c r="B45" s="194" t="s">
        <v>122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44183</v>
      </c>
      <c r="H45" s="195">
        <v>44633</v>
      </c>
      <c r="I45" s="196">
        <f t="shared" si="13"/>
        <v>1.0184912749247488E-2</v>
      </c>
      <c r="J45" s="195">
        <f t="shared" si="12"/>
        <v>450</v>
      </c>
      <c r="K45" s="196">
        <f t="shared" si="14"/>
        <v>8.1398167123296165E-3</v>
      </c>
    </row>
    <row r="46" spans="2:14" x14ac:dyDescent="0.25">
      <c r="B46" s="194" t="s">
        <v>131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23504</v>
      </c>
      <c r="H46" s="195">
        <v>22219</v>
      </c>
      <c r="I46" s="196">
        <f t="shared" si="13"/>
        <v>-5.4671545268890398E-2</v>
      </c>
      <c r="J46" s="195">
        <f t="shared" si="12"/>
        <v>-1285</v>
      </c>
      <c r="K46" s="196">
        <f t="shared" si="14"/>
        <v>4.0521270703571741E-3</v>
      </c>
    </row>
    <row r="47" spans="2:14" x14ac:dyDescent="0.25">
      <c r="B47" s="194" t="s">
        <v>134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4.5109754302752013E-3</v>
      </c>
    </row>
    <row r="48" spans="2:14" x14ac:dyDescent="0.25">
      <c r="B48" s="199" t="s">
        <v>148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342519</v>
      </c>
      <c r="H48" s="200">
        <f t="shared" si="15"/>
        <v>366428</v>
      </c>
      <c r="I48" s="201">
        <f t="shared" si="13"/>
        <v>6.9803426963175763E-2</v>
      </c>
      <c r="J48" s="200">
        <f>H48-G48</f>
        <v>23909</v>
      </c>
      <c r="K48" s="201">
        <f t="shared" si="14"/>
        <v>6.6826266624818331E-2</v>
      </c>
    </row>
    <row r="49" spans="2:14" x14ac:dyDescent="0.25">
      <c r="B49" s="186" t="s">
        <v>49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71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51211</v>
      </c>
      <c r="H50" s="188">
        <v>45051</v>
      </c>
      <c r="I50" s="189">
        <f>IFERROR(H50/G50-1,"-")</f>
        <v>-0.12028665716350007</v>
      </c>
      <c r="J50" s="188">
        <f>H50-G50</f>
        <v>-6160</v>
      </c>
      <c r="K50" s="189">
        <f>H50/H$8</f>
        <v>8.216048276099782E-3</v>
      </c>
      <c r="L50" s="131"/>
      <c r="M50" s="131"/>
      <c r="N50" s="131"/>
    </row>
    <row r="51" spans="2:14" x14ac:dyDescent="0.25">
      <c r="B51" s="190" t="s">
        <v>100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20295</v>
      </c>
      <c r="H51" s="191">
        <v>11990</v>
      </c>
      <c r="I51" s="192">
        <f>IFERROR(H51/G51-1,"-")</f>
        <v>-0.40921409214092141</v>
      </c>
      <c r="J51" s="191">
        <f t="shared" ref="J51:J61" si="16">H51-G51</f>
        <v>-8305</v>
      </c>
      <c r="K51" s="192">
        <f>H51/H$8</f>
        <v>2.1866422239336836E-3</v>
      </c>
    </row>
    <row r="52" spans="2:14" x14ac:dyDescent="0.25">
      <c r="B52" s="194" t="s">
        <v>106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14856</v>
      </c>
      <c r="H52" s="195">
        <v>7765</v>
      </c>
      <c r="I52" s="196">
        <f>IFERROR(H52/G52-1,"-")</f>
        <v>-0.47731556273559506</v>
      </c>
      <c r="J52" s="195">
        <f t="shared" si="16"/>
        <v>-7091</v>
      </c>
      <c r="K52" s="196">
        <f>H52/H$8</f>
        <v>1.4161198389362013E-3</v>
      </c>
    </row>
    <row r="53" spans="2:14" x14ac:dyDescent="0.25">
      <c r="B53" s="194" t="s">
        <v>103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4225</v>
      </c>
      <c r="I53" s="196">
        <f>IFERROR(H53/G53-1,"-")</f>
        <v>-0.22320279463136605</v>
      </c>
      <c r="J53" s="195">
        <f t="shared" si="16"/>
        <v>-1214</v>
      </c>
      <c r="K53" s="196">
        <f>H53/H$8</f>
        <v>7.705223849974824E-4</v>
      </c>
    </row>
    <row r="54" spans="2:14" x14ac:dyDescent="0.25">
      <c r="B54" s="190" t="s">
        <v>110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33061</v>
      </c>
      <c r="I54" s="192">
        <f>IFERROR(H54/G54-1,"-")</f>
        <v>6.9381550006469173E-2</v>
      </c>
      <c r="J54" s="191">
        <f t="shared" si="16"/>
        <v>2145</v>
      </c>
      <c r="K54" s="192">
        <f>H54/H$8</f>
        <v>6.029406052166098E-3</v>
      </c>
    </row>
    <row r="55" spans="2:14" x14ac:dyDescent="0.25">
      <c r="B55" s="194" t="s">
        <v>113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11059</v>
      </c>
      <c r="I55" s="196">
        <f t="shared" ref="I55:I62" si="17">IFERROR(H55/G55-1,"-")</f>
        <v>0.18811774817361404</v>
      </c>
      <c r="J55" s="195">
        <f t="shared" si="16"/>
        <v>1751</v>
      </c>
      <c r="K55" s="196">
        <f t="shared" ref="K55:K62" si="18">H55/H$8</f>
        <v>2.0168537409910431E-3</v>
      </c>
    </row>
    <row r="56" spans="2:14" x14ac:dyDescent="0.25">
      <c r="B56" s="194" t="s">
        <v>116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6329</v>
      </c>
      <c r="I56" s="196">
        <f t="shared" si="17"/>
        <v>1.8998550957977756E-2</v>
      </c>
      <c r="J56" s="195">
        <f t="shared" si="16"/>
        <v>118</v>
      </c>
      <c r="K56" s="196">
        <f t="shared" si="18"/>
        <v>1.1542334141181221E-3</v>
      </c>
    </row>
    <row r="57" spans="2:14" x14ac:dyDescent="0.25">
      <c r="B57" s="194" t="s">
        <v>119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2495</v>
      </c>
      <c r="I57" s="196">
        <f t="shared" si="17"/>
        <v>-0.15193745751189669</v>
      </c>
      <c r="J57" s="195">
        <f t="shared" si="16"/>
        <v>-447</v>
      </c>
      <c r="K57" s="196">
        <f t="shared" si="18"/>
        <v>4.5501854451330615E-4</v>
      </c>
    </row>
    <row r="58" spans="2:14" x14ac:dyDescent="0.25">
      <c r="B58" s="194" t="s">
        <v>126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1068</v>
      </c>
      <c r="I58" s="196">
        <f t="shared" si="17"/>
        <v>0.28365384615384626</v>
      </c>
      <c r="J58" s="195">
        <f t="shared" si="16"/>
        <v>236</v>
      </c>
      <c r="K58" s="196">
        <f t="shared" si="18"/>
        <v>1.9477346915439318E-4</v>
      </c>
    </row>
    <row r="59" spans="2:14" x14ac:dyDescent="0.25">
      <c r="B59" s="194" t="s">
        <v>122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744</v>
      </c>
      <c r="I59" s="196">
        <f t="shared" si="17"/>
        <v>4.9365303244005565E-2</v>
      </c>
      <c r="J59" s="195">
        <f t="shared" si="16"/>
        <v>35</v>
      </c>
      <c r="K59" s="196">
        <f t="shared" si="18"/>
        <v>1.3568488862440871E-4</v>
      </c>
    </row>
    <row r="60" spans="2:14" x14ac:dyDescent="0.25">
      <c r="B60" s="194" t="s">
        <v>131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145</v>
      </c>
      <c r="I60" s="196">
        <f t="shared" si="17"/>
        <v>-0.4032921810699589</v>
      </c>
      <c r="J60" s="195">
        <f t="shared" si="16"/>
        <v>-98</v>
      </c>
      <c r="K60" s="196">
        <f t="shared" si="18"/>
        <v>2.6443963508789335E-5</v>
      </c>
    </row>
    <row r="61" spans="2:14" x14ac:dyDescent="0.25">
      <c r="B61" s="194" t="s">
        <v>134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160</v>
      </c>
      <c r="I61" s="196">
        <f t="shared" si="17"/>
        <v>-0.17948717948717952</v>
      </c>
      <c r="J61" s="195">
        <f t="shared" si="16"/>
        <v>-35</v>
      </c>
      <c r="K61" s="196">
        <f t="shared" si="18"/>
        <v>2.9179545940733061E-5</v>
      </c>
    </row>
    <row r="62" spans="2:14" x14ac:dyDescent="0.25">
      <c r="B62" s="199" t="s">
        <v>148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11061</v>
      </c>
      <c r="I62" s="201">
        <f t="shared" si="17"/>
        <v>5.5841924398625453E-2</v>
      </c>
      <c r="J62" s="200">
        <f>H62-G62</f>
        <v>585</v>
      </c>
      <c r="K62" s="201">
        <f t="shared" si="18"/>
        <v>2.0172184853153021E-3</v>
      </c>
    </row>
    <row r="63" spans="2:14" x14ac:dyDescent="0.25">
      <c r="B63" s="186" t="s">
        <v>50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71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173648</v>
      </c>
      <c r="H64" s="188">
        <v>231856</v>
      </c>
      <c r="I64" s="189">
        <f>IFERROR(H64/G64-1,"-")</f>
        <v>0.33520685524739702</v>
      </c>
      <c r="J64" s="188">
        <f>H64-G64</f>
        <v>58208</v>
      </c>
      <c r="K64" s="189">
        <f>H64/H$8</f>
        <v>4.2284080022716275E-2</v>
      </c>
      <c r="L64" s="131"/>
      <c r="M64" s="131"/>
      <c r="N64" s="131"/>
    </row>
    <row r="65" spans="2:14" x14ac:dyDescent="0.25">
      <c r="B65" s="190" t="s">
        <v>100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43847</v>
      </c>
      <c r="H65" s="191">
        <v>61312</v>
      </c>
      <c r="I65" s="192">
        <f>IFERROR(H65/G65-1,"-")</f>
        <v>0.39831687458663079</v>
      </c>
      <c r="J65" s="191">
        <f t="shared" ref="J65:J75" si="20">H65-G65</f>
        <v>17465</v>
      </c>
      <c r="K65" s="192">
        <f>H65/H$8</f>
        <v>1.1181602004488908E-2</v>
      </c>
    </row>
    <row r="66" spans="2:14" x14ac:dyDescent="0.25">
      <c r="B66" s="194" t="s">
        <v>106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29399</v>
      </c>
      <c r="H66" s="195">
        <v>37562</v>
      </c>
      <c r="I66" s="196">
        <f>IFERROR(H66/G66-1,"-")</f>
        <v>0.27766250552739891</v>
      </c>
      <c r="J66" s="195">
        <f t="shared" si="20"/>
        <v>8163</v>
      </c>
      <c r="K66" s="196">
        <f>H66/H$8</f>
        <v>6.8502631539113451E-3</v>
      </c>
    </row>
    <row r="67" spans="2:14" x14ac:dyDescent="0.25">
      <c r="B67" s="194" t="s">
        <v>103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14448</v>
      </c>
      <c r="H67" s="195">
        <v>23750</v>
      </c>
      <c r="I67" s="196">
        <f>IFERROR(H67/G67-1,"-")</f>
        <v>0.64382613510520481</v>
      </c>
      <c r="J67" s="195">
        <f t="shared" si="20"/>
        <v>9302</v>
      </c>
      <c r="K67" s="196">
        <f>H67/H$8</f>
        <v>4.3313388505775638E-3</v>
      </c>
    </row>
    <row r="68" spans="2:14" x14ac:dyDescent="0.25">
      <c r="B68" s="190" t="s">
        <v>110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129801</v>
      </c>
      <c r="H68" s="191">
        <v>170544</v>
      </c>
      <c r="I68" s="192">
        <f>IFERROR(H68/G68-1,"-")</f>
        <v>0.31388818267964047</v>
      </c>
      <c r="J68" s="191">
        <f t="shared" si="20"/>
        <v>40743</v>
      </c>
      <c r="K68" s="192">
        <f>H68/H$8</f>
        <v>3.1102478018227367E-2</v>
      </c>
    </row>
    <row r="69" spans="2:14" x14ac:dyDescent="0.25">
      <c r="B69" s="194" t="s">
        <v>113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49878</v>
      </c>
      <c r="H69" s="195">
        <v>73242</v>
      </c>
      <c r="I69" s="196">
        <f t="shared" ref="I69:I76" si="21">IFERROR(H69/G69-1,"-")</f>
        <v>0.46842295200288708</v>
      </c>
      <c r="J69" s="195">
        <f t="shared" si="20"/>
        <v>23364</v>
      </c>
      <c r="K69" s="196">
        <f t="shared" ref="K69:K76" si="22">H69/H$8</f>
        <v>1.3357301898694817E-2</v>
      </c>
    </row>
    <row r="70" spans="2:14" x14ac:dyDescent="0.25">
      <c r="B70" s="194" t="s">
        <v>116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11641</v>
      </c>
      <c r="H70" s="195">
        <v>10731</v>
      </c>
      <c r="I70" s="196">
        <f t="shared" si="21"/>
        <v>-7.8171978352375215E-2</v>
      </c>
      <c r="J70" s="195">
        <f t="shared" si="20"/>
        <v>-910</v>
      </c>
      <c r="K70" s="196">
        <f t="shared" si="22"/>
        <v>1.9570356718125403E-3</v>
      </c>
    </row>
    <row r="71" spans="2:14" x14ac:dyDescent="0.25">
      <c r="B71" s="194" t="s">
        <v>119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14569</v>
      </c>
      <c r="H71" s="195">
        <v>19123</v>
      </c>
      <c r="I71" s="196">
        <f t="shared" si="21"/>
        <v>0.31258150868281964</v>
      </c>
      <c r="J71" s="195">
        <f t="shared" si="20"/>
        <v>4554</v>
      </c>
      <c r="K71" s="196">
        <f t="shared" si="22"/>
        <v>3.4875028564039894E-3</v>
      </c>
    </row>
    <row r="72" spans="2:14" x14ac:dyDescent="0.25">
      <c r="B72" s="194" t="s">
        <v>126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3919</v>
      </c>
      <c r="H72" s="195">
        <v>6454</v>
      </c>
      <c r="I72" s="196">
        <f t="shared" si="21"/>
        <v>0.64684868588925748</v>
      </c>
      <c r="J72" s="195">
        <f t="shared" si="20"/>
        <v>2535</v>
      </c>
      <c r="K72" s="196">
        <f t="shared" si="22"/>
        <v>1.1770299343843197E-3</v>
      </c>
    </row>
    <row r="73" spans="2:14" x14ac:dyDescent="0.25">
      <c r="B73" s="194" t="s">
        <v>122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2240</v>
      </c>
      <c r="H73" s="195">
        <v>4219</v>
      </c>
      <c r="I73" s="196">
        <f t="shared" si="21"/>
        <v>0.88348214285714288</v>
      </c>
      <c r="J73" s="195">
        <f t="shared" si="20"/>
        <v>1979</v>
      </c>
      <c r="K73" s="196">
        <f t="shared" si="22"/>
        <v>7.6942815202470484E-4</v>
      </c>
    </row>
    <row r="74" spans="2:14" x14ac:dyDescent="0.25">
      <c r="B74" s="194" t="s">
        <v>131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3767</v>
      </c>
      <c r="H74" s="195">
        <v>3186</v>
      </c>
      <c r="I74" s="196">
        <f t="shared" si="21"/>
        <v>-0.15423413857180779</v>
      </c>
      <c r="J74" s="195">
        <f t="shared" si="20"/>
        <v>-581</v>
      </c>
      <c r="K74" s="196">
        <f t="shared" si="22"/>
        <v>5.8103770854484699E-4</v>
      </c>
    </row>
    <row r="75" spans="2:14" x14ac:dyDescent="0.25">
      <c r="B75" s="194" t="s">
        <v>134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1109</v>
      </c>
      <c r="H75" s="195">
        <v>3135</v>
      </c>
      <c r="I75" s="196">
        <f t="shared" si="21"/>
        <v>1.8268710550045086</v>
      </c>
      <c r="J75" s="195">
        <f t="shared" si="20"/>
        <v>2026</v>
      </c>
      <c r="K75" s="196">
        <f t="shared" si="22"/>
        <v>5.7173672827623835E-4</v>
      </c>
    </row>
    <row r="76" spans="2:14" x14ac:dyDescent="0.25">
      <c r="B76" s="199" t="s">
        <v>148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42678</v>
      </c>
      <c r="H76" s="200">
        <f t="shared" si="23"/>
        <v>50454</v>
      </c>
      <c r="I76" s="201">
        <f t="shared" si="21"/>
        <v>0.18220160269928298</v>
      </c>
      <c r="J76" s="200">
        <f>H76-G76</f>
        <v>7776</v>
      </c>
      <c r="K76" s="201">
        <f t="shared" si="22"/>
        <v>9.2014050680859112E-3</v>
      </c>
    </row>
    <row r="77" spans="2:14" x14ac:dyDescent="0.25">
      <c r="B77" s="186" t="s">
        <v>51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71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800263</v>
      </c>
      <c r="H78" s="188">
        <v>915958</v>
      </c>
      <c r="I78" s="189">
        <f>IFERROR(H78/G78-1,"-")</f>
        <v>0.14457122221069829</v>
      </c>
      <c r="J78" s="188">
        <f>H78-G78</f>
        <v>115695</v>
      </c>
      <c r="K78" s="189">
        <f>H78/H$8</f>
        <v>0.16704524087988731</v>
      </c>
      <c r="L78" s="131"/>
      <c r="M78" s="131"/>
      <c r="N78" s="131"/>
    </row>
    <row r="79" spans="2:14" x14ac:dyDescent="0.25">
      <c r="B79" s="190" t="s">
        <v>100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343297</v>
      </c>
      <c r="H79" s="191">
        <v>382439</v>
      </c>
      <c r="I79" s="192">
        <f>IFERROR(H79/G79-1,"-")</f>
        <v>0.1140178912137304</v>
      </c>
      <c r="J79" s="191">
        <f t="shared" ref="J79:J89" si="24">H79-G79</f>
        <v>39142</v>
      </c>
      <c r="K79" s="192">
        <f>H79/H$8</f>
        <v>6.974622731267506E-2</v>
      </c>
    </row>
    <row r="80" spans="2:14" x14ac:dyDescent="0.25">
      <c r="B80" s="194" t="s">
        <v>106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92865</v>
      </c>
      <c r="H80" s="195">
        <v>106402</v>
      </c>
      <c r="I80" s="196">
        <f>IFERROR(H80/G80-1,"-")</f>
        <v>0.14577074247563671</v>
      </c>
      <c r="J80" s="195">
        <f t="shared" si="24"/>
        <v>13537</v>
      </c>
      <c r="K80" s="196">
        <f>H80/H$8</f>
        <v>1.9404762794911743E-2</v>
      </c>
    </row>
    <row r="81" spans="2:14" x14ac:dyDescent="0.25">
      <c r="B81" s="194" t="s">
        <v>103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250432</v>
      </c>
      <c r="H81" s="195">
        <v>276037</v>
      </c>
      <c r="I81" s="196">
        <f>IFERROR(H81/G81-1,"-")</f>
        <v>0.10224332353692822</v>
      </c>
      <c r="J81" s="195">
        <f t="shared" si="24"/>
        <v>25605</v>
      </c>
      <c r="K81" s="196">
        <f>H81/H$8</f>
        <v>5.0341464517763321E-2</v>
      </c>
    </row>
    <row r="82" spans="2:14" x14ac:dyDescent="0.25">
      <c r="B82" s="190" t="s">
        <v>110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456966</v>
      </c>
      <c r="H82" s="191">
        <v>533519</v>
      </c>
      <c r="I82" s="192">
        <f>IFERROR(H82/G82-1,"-")</f>
        <v>0.16752449854037277</v>
      </c>
      <c r="J82" s="191">
        <f t="shared" si="24"/>
        <v>76553</v>
      </c>
      <c r="K82" s="192">
        <f>H82/H$8</f>
        <v>9.7299013567212253E-2</v>
      </c>
    </row>
    <row r="83" spans="2:14" x14ac:dyDescent="0.25">
      <c r="B83" s="194" t="s">
        <v>113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94350</v>
      </c>
      <c r="H83" s="195">
        <v>110535</v>
      </c>
      <c r="I83" s="196">
        <f t="shared" ref="I83:I90" si="25">IFERROR(H83/G83-1,"-")</f>
        <v>0.17154213036565968</v>
      </c>
      <c r="J83" s="195">
        <f t="shared" si="24"/>
        <v>16185</v>
      </c>
      <c r="K83" s="196">
        <f t="shared" ref="K83:K90" si="26">H83/H$8</f>
        <v>2.0158506940993304E-2</v>
      </c>
    </row>
    <row r="84" spans="2:14" x14ac:dyDescent="0.25">
      <c r="B84" s="194" t="s">
        <v>116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127790</v>
      </c>
      <c r="H84" s="195">
        <v>142028</v>
      </c>
      <c r="I84" s="196">
        <f t="shared" si="25"/>
        <v>0.11141716879255026</v>
      </c>
      <c r="J84" s="195">
        <f t="shared" si="24"/>
        <v>14238</v>
      </c>
      <c r="K84" s="196">
        <f t="shared" si="26"/>
        <v>2.5901953442940218E-2</v>
      </c>
    </row>
    <row r="85" spans="2:14" x14ac:dyDescent="0.25">
      <c r="B85" s="194" t="s">
        <v>119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42427</v>
      </c>
      <c r="H85" s="195">
        <v>58007</v>
      </c>
      <c r="I85" s="196">
        <f t="shared" si="25"/>
        <v>0.36721898790864316</v>
      </c>
      <c r="J85" s="195">
        <f t="shared" si="24"/>
        <v>15580</v>
      </c>
      <c r="K85" s="196">
        <f t="shared" si="26"/>
        <v>1.0578862008650641E-2</v>
      </c>
    </row>
    <row r="86" spans="2:14" x14ac:dyDescent="0.25">
      <c r="B86" s="194" t="s">
        <v>126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13075</v>
      </c>
      <c r="H86" s="195">
        <v>18571</v>
      </c>
      <c r="I86" s="196">
        <f t="shared" si="25"/>
        <v>0.42034416826003818</v>
      </c>
      <c r="J86" s="195">
        <f t="shared" si="24"/>
        <v>5496</v>
      </c>
      <c r="K86" s="196">
        <f t="shared" si="26"/>
        <v>3.3868334229084601E-3</v>
      </c>
    </row>
    <row r="87" spans="2:14" x14ac:dyDescent="0.25">
      <c r="B87" s="194" t="s">
        <v>122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7046</v>
      </c>
      <c r="H87" s="195">
        <v>8921</v>
      </c>
      <c r="I87" s="196">
        <f t="shared" si="25"/>
        <v>0.26610843031507248</v>
      </c>
      <c r="J87" s="195">
        <f t="shared" si="24"/>
        <v>1875</v>
      </c>
      <c r="K87" s="196">
        <f t="shared" si="26"/>
        <v>1.6269420583579976E-3</v>
      </c>
    </row>
    <row r="88" spans="2:14" x14ac:dyDescent="0.25">
      <c r="B88" s="194" t="s">
        <v>131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8522</v>
      </c>
      <c r="H88" s="195">
        <v>7390</v>
      </c>
      <c r="I88" s="196">
        <f t="shared" si="25"/>
        <v>-0.13283266838770247</v>
      </c>
      <c r="J88" s="195">
        <f t="shared" si="24"/>
        <v>-1132</v>
      </c>
      <c r="K88" s="196">
        <f t="shared" si="26"/>
        <v>1.3477302781376081E-3</v>
      </c>
    </row>
    <row r="89" spans="2:14" x14ac:dyDescent="0.25">
      <c r="B89" s="194" t="s">
        <v>134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9971</v>
      </c>
      <c r="H89" s="195">
        <v>9581</v>
      </c>
      <c r="I89" s="196">
        <f t="shared" si="25"/>
        <v>-3.9113428943937434E-2</v>
      </c>
      <c r="J89" s="195">
        <f t="shared" si="24"/>
        <v>-390</v>
      </c>
      <c r="K89" s="196">
        <f t="shared" si="26"/>
        <v>1.7473076853635216E-3</v>
      </c>
    </row>
    <row r="90" spans="2:14" x14ac:dyDescent="0.25">
      <c r="B90" s="199" t="s">
        <v>148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153785</v>
      </c>
      <c r="H90" s="200">
        <f t="shared" si="27"/>
        <v>178486</v>
      </c>
      <c r="I90" s="201">
        <f t="shared" si="25"/>
        <v>0.16062034658776869</v>
      </c>
      <c r="J90" s="200">
        <f>H90-G90</f>
        <v>24701</v>
      </c>
      <c r="K90" s="201">
        <f t="shared" si="26"/>
        <v>3.2550877729860504E-2</v>
      </c>
    </row>
    <row r="91" spans="2:14" x14ac:dyDescent="0.25">
      <c r="B91" s="186" t="s">
        <v>52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71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1.046597364029243E-2</v>
      </c>
      <c r="L92" s="131"/>
      <c r="M92" s="131"/>
      <c r="N92" s="131"/>
    </row>
    <row r="93" spans="2:14" x14ac:dyDescent="0.25">
      <c r="B93" s="190" t="s">
        <v>100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6.5327532196437429E-3</v>
      </c>
    </row>
    <row r="94" spans="2:14" x14ac:dyDescent="0.25">
      <c r="B94" s="194" t="s">
        <v>106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2.1660341696130409E-3</v>
      </c>
    </row>
    <row r="95" spans="2:14" x14ac:dyDescent="0.25">
      <c r="B95" s="194" t="s">
        <v>103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4.3667190500307025E-3</v>
      </c>
    </row>
    <row r="96" spans="2:14" x14ac:dyDescent="0.25">
      <c r="B96" s="190" t="s">
        <v>110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3.9332204206486872E-3</v>
      </c>
    </row>
    <row r="97" spans="2:14" x14ac:dyDescent="0.25">
      <c r="B97" s="194" t="s">
        <v>113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5.5258765125263233E-4</v>
      </c>
    </row>
    <row r="98" spans="2:14" x14ac:dyDescent="0.25">
      <c r="B98" s="194" t="s">
        <v>116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7.7216373445664857E-4</v>
      </c>
    </row>
    <row r="99" spans="2:14" x14ac:dyDescent="0.25">
      <c r="B99" s="194" t="s">
        <v>119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6.7204141744750827E-4</v>
      </c>
    </row>
    <row r="100" spans="2:14" x14ac:dyDescent="0.25">
      <c r="B100" s="194" t="s">
        <v>126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1.7015322726689964E-4</v>
      </c>
    </row>
    <row r="101" spans="2:14" x14ac:dyDescent="0.25">
      <c r="B101" s="194" t="s">
        <v>122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1.6468206240301221E-4</v>
      </c>
    </row>
    <row r="102" spans="2:14" x14ac:dyDescent="0.25">
      <c r="B102" s="194" t="s">
        <v>131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4.194559728980377E-5</v>
      </c>
    </row>
    <row r="103" spans="2:14" x14ac:dyDescent="0.25">
      <c r="B103" s="194" t="s">
        <v>134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7.0030910257759337E-5</v>
      </c>
    </row>
    <row r="104" spans="2:14" x14ac:dyDescent="0.25">
      <c r="B104" s="199" t="s">
        <v>148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1.4896158202744227E-3</v>
      </c>
    </row>
    <row r="105" spans="2:14" x14ac:dyDescent="0.25">
      <c r="B105" s="186" t="s">
        <v>53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71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4.3613573084640929E-2</v>
      </c>
      <c r="L106" s="131"/>
      <c r="M106" s="131"/>
      <c r="N106" s="131"/>
    </row>
    <row r="107" spans="2:14" x14ac:dyDescent="0.25">
      <c r="B107" s="190" t="s">
        <v>100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9.0834102791880721E-3</v>
      </c>
    </row>
    <row r="108" spans="2:14" x14ac:dyDescent="0.25">
      <c r="B108" s="194" t="s">
        <v>106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2.9360094381241345E-3</v>
      </c>
    </row>
    <row r="109" spans="2:14" x14ac:dyDescent="0.25">
      <c r="B109" s="194" t="s">
        <v>103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6.1474008410639372E-3</v>
      </c>
    </row>
    <row r="110" spans="2:14" x14ac:dyDescent="0.25">
      <c r="B110" s="190" t="s">
        <v>110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3.4530162805452853E-2</v>
      </c>
    </row>
    <row r="111" spans="2:14" x14ac:dyDescent="0.25">
      <c r="B111" s="194" t="s">
        <v>113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2.1289031974034582E-2</v>
      </c>
    </row>
    <row r="112" spans="2:14" x14ac:dyDescent="0.25">
      <c r="B112" s="194" t="s">
        <v>116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1.5530813326955172E-3</v>
      </c>
    </row>
    <row r="113" spans="2:14" x14ac:dyDescent="0.25">
      <c r="B113" s="194" t="s">
        <v>119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2.59789144953589E-3</v>
      </c>
    </row>
    <row r="114" spans="2:14" x14ac:dyDescent="0.25">
      <c r="B114" s="194" t="s">
        <v>126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1.1821363549239482E-3</v>
      </c>
    </row>
    <row r="115" spans="2:14" x14ac:dyDescent="0.25">
      <c r="B115" s="194" t="s">
        <v>122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9.3848714631882706E-4</v>
      </c>
    </row>
    <row r="116" spans="2:14" x14ac:dyDescent="0.25">
      <c r="B116" s="194" t="s">
        <v>131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2.1465203482651756E-4</v>
      </c>
    </row>
    <row r="117" spans="2:14" x14ac:dyDescent="0.25">
      <c r="B117" s="194" t="s">
        <v>134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2.7501722049140911E-4</v>
      </c>
    </row>
    <row r="118" spans="2:14" x14ac:dyDescent="0.25">
      <c r="B118" s="199" t="s">
        <v>148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6.4798652926261642E-3</v>
      </c>
    </row>
    <row r="119" spans="2:14" x14ac:dyDescent="0.25">
      <c r="B119" s="186" t="s">
        <v>54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71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240044</v>
      </c>
      <c r="H120" s="188">
        <v>250407</v>
      </c>
      <c r="I120" s="189">
        <f>IFERROR(H120/G120-1,"-")</f>
        <v>4.3171251937144772E-2</v>
      </c>
      <c r="J120" s="188">
        <f>H120-G120</f>
        <v>10363</v>
      </c>
      <c r="K120" s="189">
        <f>H120/H$8</f>
        <v>4.5667266002382148E-2</v>
      </c>
      <c r="L120" s="131"/>
      <c r="M120" s="131"/>
      <c r="N120" s="131"/>
    </row>
    <row r="121" spans="2:14" x14ac:dyDescent="0.25">
      <c r="B121" s="190" t="s">
        <v>100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147214</v>
      </c>
      <c r="H121" s="191">
        <v>155988</v>
      </c>
      <c r="I121" s="192">
        <f>IFERROR(H121/G121-1,"-")</f>
        <v>5.9600309753148561E-2</v>
      </c>
      <c r="J121" s="191">
        <f t="shared" ref="J121:J131" si="36">H121-G121</f>
        <v>8774</v>
      </c>
      <c r="K121" s="192">
        <f>H121/H$8</f>
        <v>2.8447868826269179E-2</v>
      </c>
    </row>
    <row r="122" spans="2:14" x14ac:dyDescent="0.25">
      <c r="B122" s="194" t="s">
        <v>106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67025</v>
      </c>
      <c r="H122" s="195">
        <v>75188</v>
      </c>
      <c r="I122" s="196">
        <f>IFERROR(H122/G122-1,"-")</f>
        <v>0.12179037672510251</v>
      </c>
      <c r="J122" s="195">
        <f t="shared" si="36"/>
        <v>8163</v>
      </c>
      <c r="K122" s="196">
        <f>H122/H$8</f>
        <v>1.3712198126198984E-2</v>
      </c>
    </row>
    <row r="123" spans="2:14" x14ac:dyDescent="0.25">
      <c r="B123" s="194" t="s">
        <v>103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80189</v>
      </c>
      <c r="H123" s="195">
        <v>80800</v>
      </c>
      <c r="I123" s="196">
        <f>IFERROR(H123/G123-1,"-")</f>
        <v>7.6194989337690089E-3</v>
      </c>
      <c r="J123" s="195">
        <f t="shared" si="36"/>
        <v>611</v>
      </c>
      <c r="K123" s="196">
        <f>H123/H$8</f>
        <v>1.4735670700070196E-2</v>
      </c>
    </row>
    <row r="124" spans="2:14" x14ac:dyDescent="0.25">
      <c r="B124" s="190" t="s">
        <v>110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92830</v>
      </c>
      <c r="H124" s="191">
        <v>94419</v>
      </c>
      <c r="I124" s="192">
        <f>IFERROR(H124/G124-1,"-")</f>
        <v>1.7117311214047248E-2</v>
      </c>
      <c r="J124" s="191">
        <f t="shared" si="36"/>
        <v>1589</v>
      </c>
      <c r="K124" s="192">
        <f>H124/H$8</f>
        <v>1.7219397176112969E-2</v>
      </c>
    </row>
    <row r="125" spans="2:14" x14ac:dyDescent="0.25">
      <c r="B125" s="194" t="s">
        <v>113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11654</v>
      </c>
      <c r="H125" s="195">
        <v>10678</v>
      </c>
      <c r="I125" s="196">
        <f t="shared" ref="I125:I132" si="37">IFERROR(H125/G125-1,"-")</f>
        <v>-8.3748069332418074E-2</v>
      </c>
      <c r="J125" s="195">
        <f t="shared" si="36"/>
        <v>-976</v>
      </c>
      <c r="K125" s="196">
        <f t="shared" ref="K125:K132" si="38">H125/H$8</f>
        <v>1.9473699472196725E-3</v>
      </c>
    </row>
    <row r="126" spans="2:14" x14ac:dyDescent="0.25">
      <c r="B126" s="194" t="s">
        <v>116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13315</v>
      </c>
      <c r="H126" s="195">
        <v>13141</v>
      </c>
      <c r="I126" s="196">
        <f t="shared" si="37"/>
        <v>-1.3067968456627832E-2</v>
      </c>
      <c r="J126" s="195">
        <f t="shared" si="36"/>
        <v>-174</v>
      </c>
      <c r="K126" s="196">
        <f t="shared" si="38"/>
        <v>2.396552582544832E-3</v>
      </c>
    </row>
    <row r="127" spans="2:14" x14ac:dyDescent="0.25">
      <c r="B127" s="194" t="s">
        <v>119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8780</v>
      </c>
      <c r="H127" s="195">
        <v>8587</v>
      </c>
      <c r="I127" s="196">
        <f t="shared" si="37"/>
        <v>-2.1981776765375827E-2</v>
      </c>
      <c r="J127" s="195">
        <f t="shared" si="36"/>
        <v>-193</v>
      </c>
      <c r="K127" s="196">
        <f t="shared" si="38"/>
        <v>1.5660297562067173E-3</v>
      </c>
    </row>
    <row r="128" spans="2:14" x14ac:dyDescent="0.25">
      <c r="B128" s="194" t="s">
        <v>126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4.2966881397729428E-4</v>
      </c>
    </row>
    <row r="129" spans="2:14" x14ac:dyDescent="0.25">
      <c r="B129" s="194" t="s">
        <v>122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1935</v>
      </c>
      <c r="H129" s="195">
        <v>2097</v>
      </c>
      <c r="I129" s="196">
        <f t="shared" si="37"/>
        <v>8.3720930232558111E-2</v>
      </c>
      <c r="J129" s="195">
        <f t="shared" si="36"/>
        <v>162</v>
      </c>
      <c r="K129" s="196">
        <f t="shared" si="38"/>
        <v>3.8243442398573266E-4</v>
      </c>
    </row>
    <row r="130" spans="2:14" x14ac:dyDescent="0.25">
      <c r="B130" s="194" t="s">
        <v>131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1342</v>
      </c>
      <c r="H130" s="195">
        <v>1334</v>
      </c>
      <c r="I130" s="196">
        <f t="shared" si="37"/>
        <v>-5.9612518628912037E-3</v>
      </c>
      <c r="J130" s="195">
        <f t="shared" si="36"/>
        <v>-8</v>
      </c>
      <c r="K130" s="196">
        <f t="shared" si="38"/>
        <v>2.4328446428086188E-4</v>
      </c>
    </row>
    <row r="131" spans="2:14" x14ac:dyDescent="0.25">
      <c r="B131" s="194" t="s">
        <v>134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2502</v>
      </c>
      <c r="I131" s="196">
        <f t="shared" si="37"/>
        <v>1.91446028513238E-2</v>
      </c>
      <c r="J131" s="195">
        <f t="shared" si="36"/>
        <v>47</v>
      </c>
      <c r="K131" s="196">
        <f t="shared" si="38"/>
        <v>4.5629514964821321E-4</v>
      </c>
    </row>
    <row r="132" spans="2:14" x14ac:dyDescent="0.25">
      <c r="B132" s="199" t="s">
        <v>148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50712</v>
      </c>
      <c r="H132" s="200">
        <f t="shared" si="39"/>
        <v>53724</v>
      </c>
      <c r="I132" s="201">
        <f t="shared" si="37"/>
        <v>5.9394226218646429E-2</v>
      </c>
      <c r="J132" s="200">
        <f>H132-G132</f>
        <v>3012</v>
      </c>
      <c r="K132" s="201">
        <f t="shared" si="38"/>
        <v>9.7977620382496428E-3</v>
      </c>
    </row>
    <row r="133" spans="2:14" x14ac:dyDescent="0.25">
      <c r="B133" s="186" t="s">
        <v>55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71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280769</v>
      </c>
      <c r="H134" s="188">
        <v>288350</v>
      </c>
      <c r="I134" s="189">
        <f>IFERROR(H134/G134-1,"-")</f>
        <v>2.7000844110282918E-2</v>
      </c>
      <c r="J134" s="188">
        <f>H134-G134</f>
        <v>7581</v>
      </c>
      <c r="K134" s="189">
        <f>H134/H$8</f>
        <v>5.2587012950064863E-2</v>
      </c>
      <c r="L134" s="131"/>
      <c r="M134" s="131"/>
      <c r="N134" s="131"/>
    </row>
    <row r="135" spans="2:14" x14ac:dyDescent="0.25">
      <c r="B135" s="190" t="s">
        <v>100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33671</v>
      </c>
      <c r="H135" s="191">
        <v>29209</v>
      </c>
      <c r="I135" s="192">
        <f>IFERROR(H135/G135-1,"-")</f>
        <v>-0.13251759674497343</v>
      </c>
      <c r="J135" s="191">
        <f t="shared" ref="J135:J145" si="40">H135-G135</f>
        <v>-4462</v>
      </c>
      <c r="K135" s="192">
        <f>H135/H$8</f>
        <v>5.3269084836429495E-3</v>
      </c>
    </row>
    <row r="136" spans="2:14" x14ac:dyDescent="0.25">
      <c r="B136" s="194" t="s">
        <v>106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22352</v>
      </c>
      <c r="H136" s="195">
        <v>18376</v>
      </c>
      <c r="I136" s="196">
        <f>IFERROR(H136/G136-1,"-")</f>
        <v>-0.17788117394416603</v>
      </c>
      <c r="J136" s="195">
        <f t="shared" si="40"/>
        <v>-3976</v>
      </c>
      <c r="K136" s="196">
        <f>H136/H$8</f>
        <v>3.3512708512931917E-3</v>
      </c>
    </row>
    <row r="137" spans="2:14" x14ac:dyDescent="0.25">
      <c r="B137" s="194" t="s">
        <v>103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11319</v>
      </c>
      <c r="H137" s="195">
        <v>10833</v>
      </c>
      <c r="I137" s="196">
        <f>IFERROR(H137/G137-1,"-")</f>
        <v>-4.2936655181553096E-2</v>
      </c>
      <c r="J137" s="195">
        <f t="shared" si="40"/>
        <v>-486</v>
      </c>
      <c r="K137" s="196">
        <f>H137/H$8</f>
        <v>1.9756376323497578E-3</v>
      </c>
    </row>
    <row r="138" spans="2:14" x14ac:dyDescent="0.25">
      <c r="B138" s="190" t="s">
        <v>110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247098</v>
      </c>
      <c r="H138" s="191">
        <v>259141</v>
      </c>
      <c r="I138" s="192">
        <f>IFERROR(H138/G138-1,"-")</f>
        <v>4.8737747776185891E-2</v>
      </c>
      <c r="J138" s="191">
        <f t="shared" si="40"/>
        <v>12043</v>
      </c>
      <c r="K138" s="192">
        <f>H138/H$8</f>
        <v>4.7260104466421912E-2</v>
      </c>
    </row>
    <row r="139" spans="2:14" x14ac:dyDescent="0.25">
      <c r="B139" s="194" t="s">
        <v>113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105994</v>
      </c>
      <c r="H139" s="195">
        <v>116401</v>
      </c>
      <c r="I139" s="196">
        <f t="shared" ref="I139:I146" si="41">IFERROR(H139/G139-1,"-")</f>
        <v>9.8184802913372504E-2</v>
      </c>
      <c r="J139" s="195">
        <f t="shared" si="40"/>
        <v>10407</v>
      </c>
      <c r="K139" s="196">
        <f t="shared" ref="K139:K146" si="42">H139/H$8</f>
        <v>2.1228302044045431E-2</v>
      </c>
    </row>
    <row r="140" spans="2:14" x14ac:dyDescent="0.25">
      <c r="B140" s="194" t="s">
        <v>116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20868</v>
      </c>
      <c r="H140" s="195">
        <v>21452</v>
      </c>
      <c r="I140" s="196">
        <f t="shared" si="41"/>
        <v>2.798543224075134E-2</v>
      </c>
      <c r="J140" s="195">
        <f t="shared" si="40"/>
        <v>584</v>
      </c>
      <c r="K140" s="196">
        <f t="shared" si="42"/>
        <v>3.9122476220037851E-3</v>
      </c>
    </row>
    <row r="141" spans="2:14" x14ac:dyDescent="0.25">
      <c r="B141" s="194" t="s">
        <v>119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25146</v>
      </c>
      <c r="H141" s="195">
        <v>24606</v>
      </c>
      <c r="I141" s="196">
        <f t="shared" si="41"/>
        <v>-2.1474588403722294E-2</v>
      </c>
      <c r="J141" s="195">
        <f t="shared" si="40"/>
        <v>-540</v>
      </c>
      <c r="K141" s="196">
        <f t="shared" si="42"/>
        <v>4.4874494213604857E-3</v>
      </c>
    </row>
    <row r="142" spans="2:14" x14ac:dyDescent="0.25">
      <c r="B142" s="194" t="s">
        <v>126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8970</v>
      </c>
      <c r="H142" s="195">
        <v>6557</v>
      </c>
      <c r="I142" s="196">
        <f t="shared" si="41"/>
        <v>-0.26900780379041245</v>
      </c>
      <c r="J142" s="195">
        <f t="shared" si="40"/>
        <v>-2413</v>
      </c>
      <c r="K142" s="196">
        <f t="shared" si="42"/>
        <v>1.1958142670836667E-3</v>
      </c>
    </row>
    <row r="143" spans="2:14" x14ac:dyDescent="0.25">
      <c r="B143" s="194" t="s">
        <v>122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5508</v>
      </c>
      <c r="H143" s="195">
        <v>5591</v>
      </c>
      <c r="I143" s="196">
        <f t="shared" si="41"/>
        <v>1.5068990559186535E-2</v>
      </c>
      <c r="J143" s="195">
        <f t="shared" si="40"/>
        <v>83</v>
      </c>
      <c r="K143" s="196">
        <f t="shared" si="42"/>
        <v>1.0196427584664909E-3</v>
      </c>
    </row>
    <row r="144" spans="2:14" x14ac:dyDescent="0.25">
      <c r="B144" s="194" t="s">
        <v>131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3693</v>
      </c>
      <c r="H144" s="195">
        <v>3368</v>
      </c>
      <c r="I144" s="196">
        <f t="shared" si="41"/>
        <v>-8.8004332520985606E-2</v>
      </c>
      <c r="J144" s="195">
        <f t="shared" si="40"/>
        <v>-325</v>
      </c>
      <c r="K144" s="196">
        <f t="shared" si="42"/>
        <v>6.1422944205243089E-4</v>
      </c>
    </row>
    <row r="145" spans="2:14" x14ac:dyDescent="0.25">
      <c r="B145" s="194" t="s">
        <v>134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2886</v>
      </c>
      <c r="H145" s="195">
        <v>2832</v>
      </c>
      <c r="I145" s="196">
        <f t="shared" si="41"/>
        <v>-1.8711018711018657E-2</v>
      </c>
      <c r="J145" s="195">
        <f t="shared" si="40"/>
        <v>-54</v>
      </c>
      <c r="K145" s="196">
        <f t="shared" si="42"/>
        <v>5.164779631509752E-4</v>
      </c>
    </row>
    <row r="146" spans="2:14" x14ac:dyDescent="0.25">
      <c r="B146" s="199" t="s">
        <v>148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74033</v>
      </c>
      <c r="H146" s="200">
        <f t="shared" si="43"/>
        <v>78334</v>
      </c>
      <c r="I146" s="201">
        <f t="shared" si="41"/>
        <v>5.8095714073453708E-2</v>
      </c>
      <c r="J146" s="200">
        <f>H146-G146</f>
        <v>4301</v>
      </c>
      <c r="K146" s="201">
        <f t="shared" si="42"/>
        <v>1.4285940948258647E-2</v>
      </c>
    </row>
    <row r="147" spans="2:14" x14ac:dyDescent="0.25">
      <c r="B147" s="186" t="s">
        <v>56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71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123306</v>
      </c>
      <c r="H148" s="188">
        <v>128413</v>
      </c>
      <c r="I148" s="189">
        <f>IFERROR(H148/G148-1,"-")</f>
        <v>4.1417287074432707E-2</v>
      </c>
      <c r="J148" s="188">
        <f>H148-G148</f>
        <v>5107</v>
      </c>
      <c r="K148" s="189">
        <f>H148/H$8</f>
        <v>2.3418956455545963E-2</v>
      </c>
      <c r="L148" s="131"/>
      <c r="M148" s="131"/>
      <c r="N148" s="131"/>
    </row>
    <row r="149" spans="2:14" x14ac:dyDescent="0.25">
      <c r="B149" s="190" t="s">
        <v>100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59804</v>
      </c>
      <c r="H149" s="191">
        <v>55988</v>
      </c>
      <c r="I149" s="192">
        <f>IFERROR(H149/G149-1,"-")</f>
        <v>-6.3808440906962693E-2</v>
      </c>
      <c r="J149" s="191">
        <f t="shared" ref="J149:J159" si="44">H149-G149</f>
        <v>-3816</v>
      </c>
      <c r="K149" s="192">
        <f>H149/H$8</f>
        <v>1.0210652613311015E-2</v>
      </c>
    </row>
    <row r="150" spans="2:14" x14ac:dyDescent="0.25">
      <c r="B150" s="194" t="s">
        <v>106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44307</v>
      </c>
      <c r="H150" s="195">
        <v>37854</v>
      </c>
      <c r="I150" s="196">
        <f>IFERROR(H150/G150-1,"-")</f>
        <v>-0.14564290067032293</v>
      </c>
      <c r="J150" s="195">
        <f t="shared" si="44"/>
        <v>-6453</v>
      </c>
      <c r="K150" s="196">
        <f>H150/H$8</f>
        <v>6.9035158252531825E-3</v>
      </c>
    </row>
    <row r="151" spans="2:14" x14ac:dyDescent="0.25">
      <c r="B151" s="194" t="s">
        <v>103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3.307136788057833E-3</v>
      </c>
    </row>
    <row r="152" spans="2:14" x14ac:dyDescent="0.25">
      <c r="B152" s="190" t="s">
        <v>110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1.320830384223495E-2</v>
      </c>
    </row>
    <row r="153" spans="2:14" x14ac:dyDescent="0.25">
      <c r="B153" s="194" t="s">
        <v>113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3.6629448763726468E-3</v>
      </c>
    </row>
    <row r="154" spans="2:14" x14ac:dyDescent="0.25">
      <c r="B154" s="194" t="s">
        <v>116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2.37576215606206E-3</v>
      </c>
    </row>
    <row r="155" spans="2:14" x14ac:dyDescent="0.25">
      <c r="B155" s="194" t="s">
        <v>119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2.3487710760668819E-3</v>
      </c>
    </row>
    <row r="156" spans="2:14" x14ac:dyDescent="0.25">
      <c r="B156" s="194" t="s">
        <v>126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5.1593084666458637E-4</v>
      </c>
    </row>
    <row r="157" spans="2:14" x14ac:dyDescent="0.25">
      <c r="B157" s="194" t="s">
        <v>122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6.3921442826418359E-4</v>
      </c>
    </row>
    <row r="158" spans="2:14" x14ac:dyDescent="0.25">
      <c r="B158" s="194" t="s">
        <v>131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8.82681264707175E-5</v>
      </c>
    </row>
    <row r="159" spans="2:14" x14ac:dyDescent="0.25">
      <c r="B159" s="194" t="s">
        <v>134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1.4516824105514697E-4</v>
      </c>
    </row>
    <row r="160" spans="2:14" x14ac:dyDescent="0.25">
      <c r="B160" s="199" t="s">
        <v>148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3.432244091278726E-3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58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7736-B6A2-4C17-AF06-822588A8646F}">
  <sheetPr>
    <tabColor theme="7" tint="0.79998168889431442"/>
  </sheetPr>
  <dimension ref="A1:T165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6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266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46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265</v>
      </c>
      <c r="D9" s="205" t="s">
        <v>231</v>
      </c>
      <c r="E9" s="205" t="s">
        <v>232</v>
      </c>
      <c r="F9" s="205" t="s">
        <v>233</v>
      </c>
      <c r="G9" s="205" t="s">
        <v>234</v>
      </c>
      <c r="H9" s="205" t="s">
        <v>235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265</v>
      </c>
      <c r="O9" s="205" t="s">
        <v>231</v>
      </c>
      <c r="P9" s="205" t="s">
        <v>232</v>
      </c>
      <c r="Q9" s="205" t="s">
        <v>233</v>
      </c>
      <c r="R9" s="205" t="s">
        <v>234</v>
      </c>
      <c r="S9" s="205" t="s">
        <v>235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46</v>
      </c>
      <c r="C10" s="184"/>
      <c r="D10" s="184"/>
      <c r="E10" s="184"/>
      <c r="F10" s="184"/>
      <c r="G10" s="184"/>
      <c r="H10" s="184"/>
      <c r="I10" s="185"/>
      <c r="J10" s="185"/>
      <c r="M10" s="186" t="s">
        <v>55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71</v>
      </c>
      <c r="C11" s="209">
        <v>86477</v>
      </c>
      <c r="D11" s="209">
        <v>313914</v>
      </c>
      <c r="E11" s="209">
        <v>423458</v>
      </c>
      <c r="F11" s="209">
        <v>434399</v>
      </c>
      <c r="G11" s="209">
        <v>444661</v>
      </c>
      <c r="H11" s="209">
        <v>439399</v>
      </c>
      <c r="I11" s="210">
        <f t="shared" ref="I11:I23" si="0">IFERROR(H11/G11-1,"-")</f>
        <v>-1.1833734013102171E-2</v>
      </c>
      <c r="J11" s="210">
        <f>H11/H11</f>
        <v>1</v>
      </c>
      <c r="K11" s="103"/>
      <c r="L11" s="103"/>
      <c r="M11" s="187" t="s">
        <v>71</v>
      </c>
      <c r="N11" s="209">
        <v>6261</v>
      </c>
      <c r="O11" s="209">
        <v>19784</v>
      </c>
      <c r="P11" s="209">
        <v>23285</v>
      </c>
      <c r="Q11" s="209">
        <v>24142</v>
      </c>
      <c r="R11" s="209">
        <v>23290</v>
      </c>
      <c r="S11" s="210">
        <f t="shared" ref="S11:S23" si="1">IFERROR(R11/Q11-1,"-")</f>
        <v>-3.5291193770193074E-2</v>
      </c>
      <c r="T11" s="210">
        <f>R11/R11</f>
        <v>1</v>
      </c>
    </row>
    <row r="12" spans="1:20" x14ac:dyDescent="0.25">
      <c r="B12" s="190" t="s">
        <v>100</v>
      </c>
      <c r="C12" s="191">
        <v>25233</v>
      </c>
      <c r="D12" s="191">
        <v>60673</v>
      </c>
      <c r="E12" s="191">
        <v>68793</v>
      </c>
      <c r="F12" s="191">
        <v>66679</v>
      </c>
      <c r="G12" s="191">
        <v>67924</v>
      </c>
      <c r="H12" s="191">
        <v>68129</v>
      </c>
      <c r="I12" s="192">
        <f t="shared" si="0"/>
        <v>3.0180790295035731E-3</v>
      </c>
      <c r="J12" s="192">
        <f>H12/H11</f>
        <v>0.15505042114342546</v>
      </c>
      <c r="K12" s="103"/>
      <c r="L12" s="103"/>
      <c r="M12" s="190" t="s">
        <v>100</v>
      </c>
      <c r="N12" s="191">
        <v>1855</v>
      </c>
      <c r="O12" s="191">
        <v>2038</v>
      </c>
      <c r="P12" s="191">
        <v>1822</v>
      </c>
      <c r="Q12" s="191">
        <v>1883</v>
      </c>
      <c r="R12" s="191">
        <v>1399</v>
      </c>
      <c r="S12" s="192">
        <f t="shared" si="1"/>
        <v>-0.25703664365374401</v>
      </c>
      <c r="T12" s="192">
        <f>R12/R11</f>
        <v>6.0068699012451696E-2</v>
      </c>
    </row>
    <row r="13" spans="1:20" x14ac:dyDescent="0.25">
      <c r="B13" s="194" t="s">
        <v>106</v>
      </c>
      <c r="C13" s="195">
        <v>15354</v>
      </c>
      <c r="D13" s="195">
        <v>27183</v>
      </c>
      <c r="E13" s="195">
        <v>25423</v>
      </c>
      <c r="F13" s="195">
        <v>25884</v>
      </c>
      <c r="G13" s="195">
        <v>25566</v>
      </c>
      <c r="H13" s="195">
        <v>28090</v>
      </c>
      <c r="I13" s="196">
        <f t="shared" si="0"/>
        <v>9.8724868966596269E-2</v>
      </c>
      <c r="J13" s="196">
        <f>H13/H11</f>
        <v>6.3928229240394263E-2</v>
      </c>
      <c r="K13" s="103"/>
      <c r="L13" s="103"/>
      <c r="M13" s="194" t="s">
        <v>106</v>
      </c>
      <c r="N13" s="195">
        <v>1567</v>
      </c>
      <c r="O13" s="195">
        <v>1333</v>
      </c>
      <c r="P13" s="195">
        <v>1001</v>
      </c>
      <c r="Q13" s="195">
        <v>906</v>
      </c>
      <c r="R13" s="195">
        <v>447</v>
      </c>
      <c r="S13" s="196">
        <f t="shared" si="1"/>
        <v>-0.50662251655629142</v>
      </c>
      <c r="T13" s="196">
        <f>R13/R11</f>
        <v>1.9192786603692572E-2</v>
      </c>
    </row>
    <row r="14" spans="1:20" x14ac:dyDescent="0.25">
      <c r="B14" s="194" t="s">
        <v>103</v>
      </c>
      <c r="C14" s="195">
        <v>9879</v>
      </c>
      <c r="D14" s="195">
        <v>33490</v>
      </c>
      <c r="E14" s="195">
        <v>43370</v>
      </c>
      <c r="F14" s="195">
        <v>40795</v>
      </c>
      <c r="G14" s="195">
        <v>42358</v>
      </c>
      <c r="H14" s="195">
        <v>40039</v>
      </c>
      <c r="I14" s="196">
        <f t="shared" si="0"/>
        <v>-5.4747627366731222E-2</v>
      </c>
      <c r="J14" s="196">
        <f>H14/H11</f>
        <v>9.1122191903031183E-2</v>
      </c>
      <c r="K14" s="103"/>
      <c r="L14" s="103"/>
      <c r="M14" s="194" t="s">
        <v>103</v>
      </c>
      <c r="N14" s="195">
        <v>288</v>
      </c>
      <c r="O14" s="195">
        <v>705</v>
      </c>
      <c r="P14" s="195">
        <v>821</v>
      </c>
      <c r="Q14" s="195">
        <v>977</v>
      </c>
      <c r="R14" s="195">
        <v>952</v>
      </c>
      <c r="S14" s="196">
        <f t="shared" si="1"/>
        <v>-2.5588536335721557E-2</v>
      </c>
      <c r="T14" s="196">
        <f>R14/R11</f>
        <v>4.0875912408759124E-2</v>
      </c>
    </row>
    <row r="15" spans="1:20" x14ac:dyDescent="0.25">
      <c r="B15" s="190" t="s">
        <v>110</v>
      </c>
      <c r="C15" s="191">
        <v>61244</v>
      </c>
      <c r="D15" s="191">
        <v>253241</v>
      </c>
      <c r="E15" s="191">
        <v>354665</v>
      </c>
      <c r="F15" s="191">
        <v>367720</v>
      </c>
      <c r="G15" s="191">
        <v>376737</v>
      </c>
      <c r="H15" s="191">
        <v>371270</v>
      </c>
      <c r="I15" s="192">
        <f t="shared" si="0"/>
        <v>-1.4511449631971374E-2</v>
      </c>
      <c r="J15" s="192">
        <f>H15/H11</f>
        <v>0.84494957885657451</v>
      </c>
      <c r="K15" s="103"/>
      <c r="L15" s="103"/>
      <c r="M15" s="190" t="s">
        <v>110</v>
      </c>
      <c r="N15" s="191">
        <v>4406</v>
      </c>
      <c r="O15" s="191">
        <v>17746</v>
      </c>
      <c r="P15" s="191">
        <v>21463</v>
      </c>
      <c r="Q15" s="191">
        <v>22259</v>
      </c>
      <c r="R15" s="191">
        <v>21891</v>
      </c>
      <c r="S15" s="192">
        <f t="shared" si="1"/>
        <v>-1.6532638483310103E-2</v>
      </c>
      <c r="T15" s="192">
        <f>R15/R11</f>
        <v>0.93993130098754829</v>
      </c>
    </row>
    <row r="16" spans="1:20" x14ac:dyDescent="0.25">
      <c r="B16" s="194" t="s">
        <v>113</v>
      </c>
      <c r="C16" s="195">
        <v>28660</v>
      </c>
      <c r="D16" s="195">
        <v>78133</v>
      </c>
      <c r="E16" s="195">
        <v>149677</v>
      </c>
      <c r="F16" s="195">
        <v>156510</v>
      </c>
      <c r="G16" s="195">
        <v>160094</v>
      </c>
      <c r="H16" s="195">
        <v>152423</v>
      </c>
      <c r="I16" s="196">
        <f t="shared" si="0"/>
        <v>-4.7915599585243718E-2</v>
      </c>
      <c r="J16" s="196">
        <f>H16/H11</f>
        <v>0.34688972892519099</v>
      </c>
      <c r="K16" s="103"/>
      <c r="L16" s="103"/>
      <c r="M16" s="194" t="s">
        <v>113</v>
      </c>
      <c r="N16" s="195">
        <v>1252</v>
      </c>
      <c r="O16" s="195">
        <v>5762</v>
      </c>
      <c r="P16" s="195">
        <v>8219</v>
      </c>
      <c r="Q16" s="195">
        <v>8681</v>
      </c>
      <c r="R16" s="195">
        <v>9229</v>
      </c>
      <c r="S16" s="196">
        <f t="shared" si="1"/>
        <v>6.3126367929962068E-2</v>
      </c>
      <c r="T16" s="196">
        <f>R16/R11</f>
        <v>0.39626449119793905</v>
      </c>
    </row>
    <row r="17" spans="1:20" x14ac:dyDescent="0.25">
      <c r="B17" s="194" t="s">
        <v>116</v>
      </c>
      <c r="C17" s="195">
        <v>6941</v>
      </c>
      <c r="D17" s="195">
        <v>35189</v>
      </c>
      <c r="E17" s="195">
        <v>39499</v>
      </c>
      <c r="F17" s="195">
        <v>42678</v>
      </c>
      <c r="G17" s="195">
        <v>42582</v>
      </c>
      <c r="H17" s="195">
        <v>42673</v>
      </c>
      <c r="I17" s="196">
        <f t="shared" si="0"/>
        <v>2.1370532149733723E-3</v>
      </c>
      <c r="J17" s="196">
        <f>H17/H11</f>
        <v>9.7116743551988058E-2</v>
      </c>
      <c r="K17" s="103"/>
      <c r="L17" s="103"/>
      <c r="M17" s="194" t="s">
        <v>116</v>
      </c>
      <c r="N17" s="195">
        <v>440</v>
      </c>
      <c r="O17" s="195">
        <v>1573</v>
      </c>
      <c r="P17" s="195">
        <v>1685</v>
      </c>
      <c r="Q17" s="195">
        <v>1850</v>
      </c>
      <c r="R17" s="195">
        <v>1784</v>
      </c>
      <c r="S17" s="196">
        <f t="shared" si="1"/>
        <v>-3.5675675675675644E-2</v>
      </c>
      <c r="T17" s="196">
        <f>R17/R11</f>
        <v>7.6599398883641048E-2</v>
      </c>
    </row>
    <row r="18" spans="1:20" x14ac:dyDescent="0.25">
      <c r="B18" s="194" t="s">
        <v>119</v>
      </c>
      <c r="C18" s="195">
        <v>4755</v>
      </c>
      <c r="D18" s="195">
        <v>15076</v>
      </c>
      <c r="E18" s="195">
        <v>18480</v>
      </c>
      <c r="F18" s="195">
        <v>15887</v>
      </c>
      <c r="G18" s="195">
        <v>15931</v>
      </c>
      <c r="H18" s="195">
        <v>16479</v>
      </c>
      <c r="I18" s="196">
        <f t="shared" si="0"/>
        <v>3.4398342853555919E-2</v>
      </c>
      <c r="J18" s="196"/>
      <c r="K18" s="103"/>
      <c r="L18" s="103"/>
      <c r="M18" s="194" t="s">
        <v>119</v>
      </c>
      <c r="N18" s="195">
        <v>767</v>
      </c>
      <c r="O18" s="195">
        <v>1899</v>
      </c>
      <c r="P18" s="195">
        <v>1942</v>
      </c>
      <c r="Q18" s="195">
        <v>1825</v>
      </c>
      <c r="R18" s="195">
        <v>1388</v>
      </c>
      <c r="S18" s="196">
        <f t="shared" si="1"/>
        <v>-0.23945205479452059</v>
      </c>
      <c r="T18" s="196">
        <f>R18/R11</f>
        <v>5.9596393301846289E-2</v>
      </c>
    </row>
    <row r="19" spans="1:20" x14ac:dyDescent="0.25">
      <c r="B19" s="194" t="s">
        <v>126</v>
      </c>
      <c r="C19" s="195">
        <v>1433</v>
      </c>
      <c r="D19" s="195">
        <v>14357</v>
      </c>
      <c r="E19" s="195">
        <v>11551</v>
      </c>
      <c r="F19" s="195">
        <v>13604</v>
      </c>
      <c r="G19" s="195">
        <v>13487</v>
      </c>
      <c r="H19" s="195">
        <v>12570</v>
      </c>
      <c r="I19" s="196">
        <f t="shared" si="0"/>
        <v>-6.7991399125083452E-2</v>
      </c>
      <c r="J19" s="196">
        <f>H19/H11</f>
        <v>2.860725673021559E-2</v>
      </c>
      <c r="K19" s="103"/>
      <c r="L19" s="103"/>
      <c r="M19" s="194" t="s">
        <v>126</v>
      </c>
      <c r="N19" s="195">
        <v>81</v>
      </c>
      <c r="O19" s="195">
        <v>879</v>
      </c>
      <c r="P19" s="195">
        <v>624</v>
      </c>
      <c r="Q19" s="195">
        <v>620</v>
      </c>
      <c r="R19" s="195">
        <v>489</v>
      </c>
      <c r="S19" s="196">
        <f t="shared" si="1"/>
        <v>-0.21129032258064517</v>
      </c>
      <c r="T19" s="196">
        <f>R19/R11</f>
        <v>2.0996135680549591E-2</v>
      </c>
    </row>
    <row r="20" spans="1:20" x14ac:dyDescent="0.25">
      <c r="B20" s="194" t="s">
        <v>122</v>
      </c>
      <c r="C20" s="195">
        <v>2657</v>
      </c>
      <c r="D20" s="195">
        <v>15230</v>
      </c>
      <c r="E20" s="195">
        <v>13797</v>
      </c>
      <c r="F20" s="195">
        <v>14493</v>
      </c>
      <c r="G20" s="195">
        <v>14656</v>
      </c>
      <c r="H20" s="195">
        <v>14550</v>
      </c>
      <c r="I20" s="196">
        <f t="shared" si="0"/>
        <v>-7.2325327510917026E-3</v>
      </c>
      <c r="J20" s="196">
        <f>H20/H11</f>
        <v>3.3113411728292512E-2</v>
      </c>
      <c r="K20" s="103"/>
      <c r="L20" s="103"/>
      <c r="M20" s="194" t="s">
        <v>122</v>
      </c>
      <c r="N20" s="195">
        <v>126</v>
      </c>
      <c r="O20" s="195">
        <v>549</v>
      </c>
      <c r="P20" s="195">
        <v>478</v>
      </c>
      <c r="Q20" s="195">
        <v>522</v>
      </c>
      <c r="R20" s="195">
        <v>497</v>
      </c>
      <c r="S20" s="196">
        <f t="shared" si="1"/>
        <v>-4.789272030651337E-2</v>
      </c>
      <c r="T20" s="196">
        <f>R20/R11</f>
        <v>2.1339630742808074E-2</v>
      </c>
    </row>
    <row r="21" spans="1:20" x14ac:dyDescent="0.25">
      <c r="B21" s="194" t="s">
        <v>131</v>
      </c>
      <c r="C21" s="195">
        <v>113</v>
      </c>
      <c r="D21" s="195">
        <v>6827</v>
      </c>
      <c r="E21" s="195">
        <v>7805</v>
      </c>
      <c r="F21" s="195">
        <v>7602</v>
      </c>
      <c r="G21" s="195">
        <v>7997</v>
      </c>
      <c r="H21" s="195">
        <v>7051</v>
      </c>
      <c r="I21" s="196">
        <f t="shared" si="0"/>
        <v>-0.1182943603851444</v>
      </c>
      <c r="J21" s="196">
        <f>H21/H11</f>
        <v>1.6046918632040583E-2</v>
      </c>
      <c r="K21" s="103"/>
      <c r="L21" s="103"/>
      <c r="M21" s="194" t="s">
        <v>131</v>
      </c>
      <c r="N21" s="195">
        <v>6</v>
      </c>
      <c r="O21" s="195">
        <v>493</v>
      </c>
      <c r="P21" s="195">
        <v>556</v>
      </c>
      <c r="Q21" s="195">
        <v>560</v>
      </c>
      <c r="R21" s="195">
        <v>676</v>
      </c>
      <c r="S21" s="196">
        <f t="shared" si="1"/>
        <v>0.20714285714285707</v>
      </c>
      <c r="T21" s="196">
        <f>R21/R11</f>
        <v>2.9025332760841564E-2</v>
      </c>
    </row>
    <row r="22" spans="1:20" x14ac:dyDescent="0.25">
      <c r="A22" s="198"/>
      <c r="B22" s="194" t="s">
        <v>134</v>
      </c>
      <c r="C22" s="195">
        <v>605</v>
      </c>
      <c r="D22" s="195">
        <v>7237</v>
      </c>
      <c r="E22" s="195">
        <v>10970</v>
      </c>
      <c r="F22" s="195">
        <v>12283</v>
      </c>
      <c r="G22" s="195">
        <v>11491</v>
      </c>
      <c r="H22" s="195">
        <v>9797</v>
      </c>
      <c r="I22" s="196">
        <f t="shared" si="0"/>
        <v>-0.1474197197806979</v>
      </c>
      <c r="J22" s="196">
        <f>H22/H11</f>
        <v>2.2296363897050288E-2</v>
      </c>
      <c r="K22" s="103"/>
      <c r="L22" s="103"/>
      <c r="M22" s="194" t="s">
        <v>134</v>
      </c>
      <c r="N22" s="195">
        <v>12</v>
      </c>
      <c r="O22" s="195">
        <v>375</v>
      </c>
      <c r="P22" s="195">
        <v>585</v>
      </c>
      <c r="Q22" s="195">
        <v>569</v>
      </c>
      <c r="R22" s="195">
        <v>484</v>
      </c>
      <c r="S22" s="196">
        <f t="shared" si="1"/>
        <v>-0.14938488576449915</v>
      </c>
      <c r="T22" s="196">
        <f>R22/R11</f>
        <v>2.0781451266638041E-2</v>
      </c>
    </row>
    <row r="23" spans="1:20" x14ac:dyDescent="0.25">
      <c r="B23" s="199" t="s">
        <v>148</v>
      </c>
      <c r="C23" s="200">
        <f t="shared" ref="C23:H23" si="2">C15-SUM(C16:C22)</f>
        <v>16080</v>
      </c>
      <c r="D23" s="200">
        <f t="shared" si="2"/>
        <v>81192</v>
      </c>
      <c r="E23" s="200">
        <f t="shared" si="2"/>
        <v>102886</v>
      </c>
      <c r="F23" s="200">
        <f t="shared" si="2"/>
        <v>104663</v>
      </c>
      <c r="G23" s="200">
        <f t="shared" si="2"/>
        <v>110499</v>
      </c>
      <c r="H23" s="200">
        <f t="shared" si="2"/>
        <v>115727</v>
      </c>
      <c r="I23" s="201">
        <f t="shared" si="0"/>
        <v>4.7312645363306371E-2</v>
      </c>
      <c r="J23" s="201">
        <f>H23/H11</f>
        <v>0.26337565629416543</v>
      </c>
      <c r="K23" s="202"/>
      <c r="L23" s="202"/>
      <c r="M23" s="199" t="s">
        <v>148</v>
      </c>
      <c r="N23" s="200">
        <f>N15-SUM(N16:N22)</f>
        <v>1722</v>
      </c>
      <c r="O23" s="200">
        <f>O15-SUM(O16:O22)</f>
        <v>6216</v>
      </c>
      <c r="P23" s="200">
        <f>P15-SUM(P16:P22)</f>
        <v>7374</v>
      </c>
      <c r="Q23" s="200">
        <f>Q15-SUM(Q16:Q22)</f>
        <v>7632</v>
      </c>
      <c r="R23" s="200">
        <f>R15-SUM(R16:R22)</f>
        <v>7344</v>
      </c>
      <c r="S23" s="201">
        <f t="shared" si="1"/>
        <v>-3.7735849056603765E-2</v>
      </c>
      <c r="T23" s="201">
        <f>R23/R11</f>
        <v>0.31532846715328466</v>
      </c>
    </row>
    <row r="24" spans="1:20" x14ac:dyDescent="0.25">
      <c r="B24" s="186" t="s">
        <v>47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12</v>
      </c>
      <c r="C25" s="209">
        <v>27724</v>
      </c>
      <c r="D25" s="209">
        <v>114122</v>
      </c>
      <c r="E25" s="209">
        <v>153975</v>
      </c>
      <c r="F25" s="209">
        <v>161770</v>
      </c>
      <c r="G25" s="209">
        <v>159454</v>
      </c>
      <c r="H25" s="209">
        <v>155221</v>
      </c>
      <c r="I25" s="210">
        <f t="shared" ref="I25:I37" si="3">IFERROR(H25/G25-1,"-")</f>
        <v>-2.6546841095237528E-2</v>
      </c>
      <c r="J25" s="210">
        <f>H25/H25</f>
        <v>1</v>
      </c>
    </row>
    <row r="26" spans="1:20" x14ac:dyDescent="0.25">
      <c r="B26" s="190" t="s">
        <v>100</v>
      </c>
      <c r="C26" s="191">
        <v>6173</v>
      </c>
      <c r="D26" s="191">
        <v>14036</v>
      </c>
      <c r="E26" s="191">
        <v>12901</v>
      </c>
      <c r="F26" s="191">
        <v>11834</v>
      </c>
      <c r="G26" s="191">
        <v>10813</v>
      </c>
      <c r="H26" s="191">
        <v>9872</v>
      </c>
      <c r="I26" s="192">
        <f t="shared" si="3"/>
        <v>-8.702487746231391E-2</v>
      </c>
      <c r="J26" s="192">
        <f>H26/H25</f>
        <v>6.3599641801044965E-2</v>
      </c>
    </row>
    <row r="27" spans="1:20" x14ac:dyDescent="0.25">
      <c r="B27" s="194" t="s">
        <v>106</v>
      </c>
      <c r="C27" s="195">
        <v>3518</v>
      </c>
      <c r="D27" s="195">
        <v>5472</v>
      </c>
      <c r="E27" s="195">
        <v>4487</v>
      </c>
      <c r="F27" s="195">
        <v>4039</v>
      </c>
      <c r="G27" s="195">
        <v>3217</v>
      </c>
      <c r="H27" s="195">
        <v>3345</v>
      </c>
      <c r="I27" s="196">
        <f t="shared" si="3"/>
        <v>3.9788622940627905E-2</v>
      </c>
      <c r="J27" s="196">
        <f>H27/H25</f>
        <v>2.1549919147538028E-2</v>
      </c>
    </row>
    <row r="28" spans="1:20" x14ac:dyDescent="0.25">
      <c r="B28" s="194" t="s">
        <v>103</v>
      </c>
      <c r="C28" s="195">
        <v>2655</v>
      </c>
      <c r="D28" s="195">
        <v>8564</v>
      </c>
      <c r="E28" s="195">
        <v>8414</v>
      </c>
      <c r="F28" s="195">
        <v>7795</v>
      </c>
      <c r="G28" s="195">
        <v>7596</v>
      </c>
      <c r="H28" s="195">
        <v>6527</v>
      </c>
      <c r="I28" s="196">
        <f t="shared" si="3"/>
        <v>-0.14073196419167988</v>
      </c>
      <c r="J28" s="196">
        <f>H28/H25</f>
        <v>4.2049722653506934E-2</v>
      </c>
    </row>
    <row r="29" spans="1:20" x14ac:dyDescent="0.25">
      <c r="B29" s="190" t="s">
        <v>110</v>
      </c>
      <c r="C29" s="191">
        <v>21551</v>
      </c>
      <c r="D29" s="191">
        <v>100086</v>
      </c>
      <c r="E29" s="191">
        <v>141074</v>
      </c>
      <c r="F29" s="191">
        <v>149936</v>
      </c>
      <c r="G29" s="191">
        <v>148641</v>
      </c>
      <c r="H29" s="191">
        <v>145349</v>
      </c>
      <c r="I29" s="192">
        <f t="shared" si="3"/>
        <v>-2.2147321398537367E-2</v>
      </c>
      <c r="J29" s="192">
        <f>H29/H25</f>
        <v>0.93640035819895506</v>
      </c>
    </row>
    <row r="30" spans="1:20" x14ac:dyDescent="0.25">
      <c r="B30" s="194" t="s">
        <v>113</v>
      </c>
      <c r="C30" s="195">
        <v>10094</v>
      </c>
      <c r="D30" s="195">
        <v>36596</v>
      </c>
      <c r="E30" s="195">
        <v>68205</v>
      </c>
      <c r="F30" s="195">
        <v>71849</v>
      </c>
      <c r="G30" s="195">
        <v>73815</v>
      </c>
      <c r="H30" s="195">
        <v>70997</v>
      </c>
      <c r="I30" s="196">
        <f t="shared" si="3"/>
        <v>-3.8176522387048717E-2</v>
      </c>
      <c r="J30" s="196">
        <f>H30/H25</f>
        <v>0.45739300738946403</v>
      </c>
    </row>
    <row r="31" spans="1:20" x14ac:dyDescent="0.25">
      <c r="B31" s="194" t="s">
        <v>116</v>
      </c>
      <c r="C31" s="195">
        <v>2984</v>
      </c>
      <c r="D31" s="195">
        <v>13995</v>
      </c>
      <c r="E31" s="195">
        <v>14767</v>
      </c>
      <c r="F31" s="195">
        <v>16418</v>
      </c>
      <c r="G31" s="195">
        <v>15334</v>
      </c>
      <c r="H31" s="195">
        <v>14619</v>
      </c>
      <c r="I31" s="196">
        <f t="shared" si="3"/>
        <v>-4.6628407460545196E-2</v>
      </c>
      <c r="J31" s="196">
        <f>H31/H25</f>
        <v>9.4181843951527178E-2</v>
      </c>
    </row>
    <row r="32" spans="1:20" x14ac:dyDescent="0.25">
      <c r="B32" s="194" t="s">
        <v>119</v>
      </c>
      <c r="C32" s="195">
        <v>1485</v>
      </c>
      <c r="D32" s="195">
        <v>5209</v>
      </c>
      <c r="E32" s="195">
        <v>5577</v>
      </c>
      <c r="F32" s="195">
        <v>4673</v>
      </c>
      <c r="G32" s="195">
        <v>4199</v>
      </c>
      <c r="H32" s="195">
        <v>4024</v>
      </c>
      <c r="I32" s="196">
        <f t="shared" si="3"/>
        <v>-4.1676589664205732E-2</v>
      </c>
      <c r="J32" s="196">
        <f>H32/H25</f>
        <v>2.5924327249534536E-2</v>
      </c>
    </row>
    <row r="33" spans="2:10" x14ac:dyDescent="0.25">
      <c r="B33" s="194" t="s">
        <v>126</v>
      </c>
      <c r="C33" s="195">
        <v>414</v>
      </c>
      <c r="D33" s="195">
        <v>5617</v>
      </c>
      <c r="E33" s="195">
        <v>4695</v>
      </c>
      <c r="F33" s="195">
        <v>5198</v>
      </c>
      <c r="G33" s="195">
        <v>5174</v>
      </c>
      <c r="H33" s="195">
        <v>5218</v>
      </c>
      <c r="I33" s="196">
        <f t="shared" si="3"/>
        <v>8.5040587553151248E-3</v>
      </c>
      <c r="J33" s="196">
        <f>H33/H25</f>
        <v>3.3616585384709546E-2</v>
      </c>
    </row>
    <row r="34" spans="2:10" x14ac:dyDescent="0.25">
      <c r="B34" s="194" t="s">
        <v>122</v>
      </c>
      <c r="C34" s="195">
        <v>1396</v>
      </c>
      <c r="D34" s="195">
        <v>8563</v>
      </c>
      <c r="E34" s="195">
        <v>7335</v>
      </c>
      <c r="F34" s="195">
        <v>7743</v>
      </c>
      <c r="G34" s="195">
        <v>7580</v>
      </c>
      <c r="H34" s="195">
        <v>7909</v>
      </c>
      <c r="I34" s="196">
        <f t="shared" si="3"/>
        <v>4.3403693931398424E-2</v>
      </c>
      <c r="J34" s="196">
        <f>H34/H25</f>
        <v>5.0953157111473316E-2</v>
      </c>
    </row>
    <row r="35" spans="2:10" x14ac:dyDescent="0.25">
      <c r="B35" s="194" t="s">
        <v>131</v>
      </c>
      <c r="C35" s="195">
        <v>24</v>
      </c>
      <c r="D35" s="195">
        <v>2091</v>
      </c>
      <c r="E35" s="195">
        <v>2400</v>
      </c>
      <c r="F35" s="195">
        <v>2463</v>
      </c>
      <c r="G35" s="195">
        <v>2655</v>
      </c>
      <c r="H35" s="195">
        <v>2631</v>
      </c>
      <c r="I35" s="196">
        <f t="shared" si="3"/>
        <v>-9.0395480225988756E-3</v>
      </c>
      <c r="J35" s="196">
        <f>H35/H25</f>
        <v>1.6950026091830359E-2</v>
      </c>
    </row>
    <row r="36" spans="2:10" x14ac:dyDescent="0.25">
      <c r="B36" s="194" t="s">
        <v>134</v>
      </c>
      <c r="C36" s="195">
        <v>61</v>
      </c>
      <c r="D36" s="195">
        <v>1633</v>
      </c>
      <c r="E36" s="195">
        <v>3908</v>
      </c>
      <c r="F36" s="195">
        <v>4511</v>
      </c>
      <c r="G36" s="195">
        <v>3656</v>
      </c>
      <c r="H36" s="195">
        <v>3594</v>
      </c>
      <c r="I36" s="196">
        <f t="shared" si="3"/>
        <v>-1.6958424507658609E-2</v>
      </c>
      <c r="J36" s="196">
        <f>H36/H25</f>
        <v>2.3154083532511711E-2</v>
      </c>
    </row>
    <row r="37" spans="2:10" x14ac:dyDescent="0.25">
      <c r="B37" s="199" t="s">
        <v>148</v>
      </c>
      <c r="C37" s="200">
        <f t="shared" ref="C37:H37" si="4">C29-SUM(C30:C36)</f>
        <v>5093</v>
      </c>
      <c r="D37" s="200">
        <f t="shared" si="4"/>
        <v>26382</v>
      </c>
      <c r="E37" s="200">
        <f t="shared" si="4"/>
        <v>34187</v>
      </c>
      <c r="F37" s="200">
        <f t="shared" si="4"/>
        <v>37081</v>
      </c>
      <c r="G37" s="200">
        <f t="shared" si="4"/>
        <v>36228</v>
      </c>
      <c r="H37" s="200">
        <f t="shared" si="4"/>
        <v>36357</v>
      </c>
      <c r="I37" s="201">
        <f t="shared" si="3"/>
        <v>3.5607817157998767E-3</v>
      </c>
      <c r="J37" s="201">
        <f>H37/H25</f>
        <v>0.23422732748790434</v>
      </c>
    </row>
    <row r="38" spans="2:10" x14ac:dyDescent="0.25">
      <c r="B38" s="186" t="s">
        <v>48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71</v>
      </c>
      <c r="C39" s="209">
        <v>17398</v>
      </c>
      <c r="D39" s="209">
        <v>78855</v>
      </c>
      <c r="E39" s="209">
        <v>108917</v>
      </c>
      <c r="F39" s="209">
        <v>111619</v>
      </c>
      <c r="G39" s="209">
        <v>115450</v>
      </c>
      <c r="H39" s="209">
        <v>110730</v>
      </c>
      <c r="I39" s="210">
        <f t="shared" ref="I39:I51" si="5">IFERROR(H39/G39-1,"-")</f>
        <v>-4.0883499350368169E-2</v>
      </c>
      <c r="J39" s="210">
        <f>H39/H39</f>
        <v>1</v>
      </c>
    </row>
    <row r="40" spans="2:10" x14ac:dyDescent="0.25">
      <c r="B40" s="190" t="s">
        <v>100</v>
      </c>
      <c r="C40" s="191">
        <v>2321</v>
      </c>
      <c r="D40" s="191">
        <v>7543</v>
      </c>
      <c r="E40" s="191">
        <v>8023</v>
      </c>
      <c r="F40" s="191">
        <v>7457</v>
      </c>
      <c r="G40" s="191">
        <v>7541</v>
      </c>
      <c r="H40" s="191">
        <v>7552</v>
      </c>
      <c r="I40" s="192">
        <f t="shared" si="5"/>
        <v>1.4586924811033075E-3</v>
      </c>
      <c r="J40" s="192">
        <f>H40/H39</f>
        <v>6.8201932628917189E-2</v>
      </c>
    </row>
    <row r="41" spans="2:10" x14ac:dyDescent="0.25">
      <c r="B41" s="194" t="s">
        <v>106</v>
      </c>
      <c r="C41" s="195">
        <v>1300</v>
      </c>
      <c r="D41" s="195">
        <v>2651</v>
      </c>
      <c r="E41" s="195">
        <v>1974</v>
      </c>
      <c r="F41" s="195">
        <v>2803</v>
      </c>
      <c r="G41" s="195">
        <v>2740</v>
      </c>
      <c r="H41" s="195">
        <v>3218</v>
      </c>
      <c r="I41" s="196">
        <f t="shared" si="5"/>
        <v>0.17445255474452548</v>
      </c>
      <c r="J41" s="196">
        <f>H41/H39</f>
        <v>2.9061681567777477E-2</v>
      </c>
    </row>
    <row r="42" spans="2:10" x14ac:dyDescent="0.25">
      <c r="B42" s="194" t="s">
        <v>103</v>
      </c>
      <c r="C42" s="195">
        <v>1021</v>
      </c>
      <c r="D42" s="195">
        <v>4892</v>
      </c>
      <c r="E42" s="195">
        <v>6049</v>
      </c>
      <c r="F42" s="195">
        <v>4654</v>
      </c>
      <c r="G42" s="195">
        <v>4801</v>
      </c>
      <c r="H42" s="195">
        <v>4334</v>
      </c>
      <c r="I42" s="196">
        <f t="shared" si="5"/>
        <v>-9.7271401791293455E-2</v>
      </c>
      <c r="J42" s="196">
        <f>H42/H39</f>
        <v>3.9140251061139712E-2</v>
      </c>
    </row>
    <row r="43" spans="2:10" x14ac:dyDescent="0.25">
      <c r="B43" s="190" t="s">
        <v>110</v>
      </c>
      <c r="C43" s="191">
        <v>15077</v>
      </c>
      <c r="D43" s="191">
        <v>71312</v>
      </c>
      <c r="E43" s="191">
        <v>100894</v>
      </c>
      <c r="F43" s="191">
        <v>104162</v>
      </c>
      <c r="G43" s="191">
        <v>107909</v>
      </c>
      <c r="H43" s="191">
        <v>103178</v>
      </c>
      <c r="I43" s="192">
        <f t="shared" si="5"/>
        <v>-4.3842496918700014E-2</v>
      </c>
      <c r="J43" s="192">
        <f>H43/H39</f>
        <v>0.93179806737108284</v>
      </c>
    </row>
    <row r="44" spans="2:10" x14ac:dyDescent="0.25">
      <c r="B44" s="194" t="s">
        <v>113</v>
      </c>
      <c r="C44" s="195">
        <v>8000</v>
      </c>
      <c r="D44" s="195">
        <v>24281</v>
      </c>
      <c r="E44" s="195">
        <v>48129</v>
      </c>
      <c r="F44" s="195">
        <v>49377</v>
      </c>
      <c r="G44" s="195">
        <v>50165</v>
      </c>
      <c r="H44" s="195">
        <v>46754</v>
      </c>
      <c r="I44" s="196">
        <f t="shared" si="5"/>
        <v>-6.7995614472241561E-2</v>
      </c>
      <c r="J44" s="196">
        <f>H44/H39</f>
        <v>0.42223426352388693</v>
      </c>
    </row>
    <row r="45" spans="2:10" x14ac:dyDescent="0.25">
      <c r="B45" s="194" t="s">
        <v>116</v>
      </c>
      <c r="C45" s="195">
        <v>854</v>
      </c>
      <c r="D45" s="195">
        <v>3993</v>
      </c>
      <c r="E45" s="195">
        <v>4758</v>
      </c>
      <c r="F45" s="195">
        <v>4975</v>
      </c>
      <c r="G45" s="195">
        <v>5171</v>
      </c>
      <c r="H45" s="195">
        <v>5606</v>
      </c>
      <c r="I45" s="196">
        <f t="shared" si="5"/>
        <v>8.4122993618255704E-2</v>
      </c>
      <c r="J45" s="196">
        <f>H45/H39</f>
        <v>5.0627652849273008E-2</v>
      </c>
    </row>
    <row r="46" spans="2:10" x14ac:dyDescent="0.25">
      <c r="B46" s="194" t="s">
        <v>119</v>
      </c>
      <c r="C46" s="195">
        <v>723</v>
      </c>
      <c r="D46" s="195">
        <v>2325</v>
      </c>
      <c r="E46" s="195">
        <v>2681</v>
      </c>
      <c r="F46" s="195">
        <v>2053</v>
      </c>
      <c r="G46" s="195">
        <v>2212</v>
      </c>
      <c r="H46" s="195">
        <v>2738</v>
      </c>
      <c r="I46" s="196">
        <f t="shared" si="5"/>
        <v>0.23779385171790235</v>
      </c>
      <c r="J46" s="196">
        <f>H46/H39</f>
        <v>2.4726812968481893E-2</v>
      </c>
    </row>
    <row r="47" spans="2:10" x14ac:dyDescent="0.25">
      <c r="B47" s="194" t="s">
        <v>126</v>
      </c>
      <c r="C47" s="195">
        <v>571</v>
      </c>
      <c r="D47" s="195">
        <v>4599</v>
      </c>
      <c r="E47" s="195">
        <v>3770</v>
      </c>
      <c r="F47" s="195">
        <v>4705</v>
      </c>
      <c r="G47" s="195">
        <v>4450</v>
      </c>
      <c r="H47" s="195">
        <v>3950</v>
      </c>
      <c r="I47" s="196">
        <f t="shared" si="5"/>
        <v>-0.11235955056179781</v>
      </c>
      <c r="J47" s="196">
        <f>H47/H39</f>
        <v>3.5672356181703245E-2</v>
      </c>
    </row>
    <row r="48" spans="2:10" x14ac:dyDescent="0.25">
      <c r="B48" s="194" t="s">
        <v>122</v>
      </c>
      <c r="C48" s="195">
        <v>554</v>
      </c>
      <c r="D48" s="195">
        <v>3955</v>
      </c>
      <c r="E48" s="195">
        <v>4166</v>
      </c>
      <c r="F48" s="195">
        <v>4414</v>
      </c>
      <c r="G48" s="195">
        <v>4236</v>
      </c>
      <c r="H48" s="195">
        <v>3677</v>
      </c>
      <c r="I48" s="196">
        <f t="shared" si="5"/>
        <v>-0.13196411709159583</v>
      </c>
      <c r="J48" s="196">
        <f>H48/H39</f>
        <v>3.3206899665853877E-2</v>
      </c>
    </row>
    <row r="49" spans="2:10" x14ac:dyDescent="0.25">
      <c r="B49" s="194" t="s">
        <v>131</v>
      </c>
      <c r="C49" s="195">
        <v>39</v>
      </c>
      <c r="D49" s="195">
        <v>2647</v>
      </c>
      <c r="E49" s="195">
        <v>2675</v>
      </c>
      <c r="F49" s="195">
        <v>2879</v>
      </c>
      <c r="G49" s="195">
        <v>3064</v>
      </c>
      <c r="H49" s="195">
        <v>2502</v>
      </c>
      <c r="I49" s="196">
        <f t="shared" si="5"/>
        <v>-0.18342036553524799</v>
      </c>
      <c r="J49" s="196">
        <f>H49/H39</f>
        <v>2.2595502573828231E-2</v>
      </c>
    </row>
    <row r="50" spans="2:10" x14ac:dyDescent="0.25">
      <c r="B50" s="194" t="s">
        <v>134</v>
      </c>
      <c r="C50" s="195">
        <v>406</v>
      </c>
      <c r="D50" s="195">
        <v>3467</v>
      </c>
      <c r="E50" s="195">
        <v>3949</v>
      </c>
      <c r="F50" s="195">
        <v>4580</v>
      </c>
      <c r="G50" s="195">
        <v>4168</v>
      </c>
      <c r="H50" s="195">
        <v>3370</v>
      </c>
      <c r="I50" s="196">
        <f t="shared" si="5"/>
        <v>-0.19145873320537432</v>
      </c>
      <c r="J50" s="196">
        <f>H50/H39</f>
        <v>3.043438995755441E-2</v>
      </c>
    </row>
    <row r="51" spans="2:10" x14ac:dyDescent="0.25">
      <c r="B51" s="199" t="s">
        <v>148</v>
      </c>
      <c r="C51" s="200">
        <f t="shared" ref="C51:H51" si="6">C43-SUM(C44:C50)</f>
        <v>3930</v>
      </c>
      <c r="D51" s="200">
        <f t="shared" si="6"/>
        <v>26045</v>
      </c>
      <c r="E51" s="200">
        <f t="shared" si="6"/>
        <v>30766</v>
      </c>
      <c r="F51" s="200">
        <f t="shared" si="6"/>
        <v>31179</v>
      </c>
      <c r="G51" s="200">
        <f t="shared" si="6"/>
        <v>34443</v>
      </c>
      <c r="H51" s="200">
        <f t="shared" si="6"/>
        <v>34581</v>
      </c>
      <c r="I51" s="201">
        <f t="shared" si="5"/>
        <v>4.0066196324362036E-3</v>
      </c>
      <c r="J51" s="201">
        <f>H51/H39</f>
        <v>0.31230018965050121</v>
      </c>
    </row>
    <row r="52" spans="2:10" x14ac:dyDescent="0.25">
      <c r="B52" s="186" t="s">
        <v>49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71</v>
      </c>
      <c r="C53" s="209">
        <v>469</v>
      </c>
      <c r="D53" s="209">
        <v>2479</v>
      </c>
      <c r="E53" s="209">
        <v>4675</v>
      </c>
      <c r="F53" s="209">
        <v>5492</v>
      </c>
      <c r="G53" s="209">
        <v>4480</v>
      </c>
      <c r="H53" s="209">
        <v>3504</v>
      </c>
      <c r="I53" s="210">
        <f t="shared" ref="I53:I65" si="7">IFERROR(H53/G53-1,"-")</f>
        <v>-0.21785714285714286</v>
      </c>
      <c r="J53" s="210">
        <f>H53/H53</f>
        <v>1</v>
      </c>
    </row>
    <row r="54" spans="2:10" x14ac:dyDescent="0.25">
      <c r="B54" s="190" t="s">
        <v>100</v>
      </c>
      <c r="C54" s="191">
        <v>3</v>
      </c>
      <c r="D54" s="191">
        <v>209</v>
      </c>
      <c r="E54" s="191">
        <v>1225</v>
      </c>
      <c r="F54" s="191">
        <v>1986</v>
      </c>
      <c r="G54" s="191">
        <v>984</v>
      </c>
      <c r="H54" s="191">
        <v>649</v>
      </c>
      <c r="I54" s="192">
        <f t="shared" si="7"/>
        <v>-0.34044715447154472</v>
      </c>
      <c r="J54" s="192">
        <f>H54/H53</f>
        <v>0.18521689497716895</v>
      </c>
    </row>
    <row r="55" spans="2:10" x14ac:dyDescent="0.25">
      <c r="B55" s="194" t="s">
        <v>106</v>
      </c>
      <c r="C55" s="195">
        <v>0</v>
      </c>
      <c r="D55" s="195">
        <v>65</v>
      </c>
      <c r="E55" s="195">
        <v>770</v>
      </c>
      <c r="F55" s="195">
        <v>1503</v>
      </c>
      <c r="G55" s="195">
        <v>546</v>
      </c>
      <c r="H55" s="195">
        <v>403</v>
      </c>
      <c r="I55" s="196">
        <f t="shared" si="7"/>
        <v>-0.26190476190476186</v>
      </c>
      <c r="J55" s="196">
        <f>H55/H53</f>
        <v>0.11501141552511415</v>
      </c>
    </row>
    <row r="56" spans="2:10" x14ac:dyDescent="0.25">
      <c r="B56" s="194" t="s">
        <v>103</v>
      </c>
      <c r="C56" s="195">
        <v>3</v>
      </c>
      <c r="D56" s="195">
        <v>144</v>
      </c>
      <c r="E56" s="195">
        <v>455</v>
      </c>
      <c r="F56" s="195">
        <v>483</v>
      </c>
      <c r="G56" s="195">
        <v>438</v>
      </c>
      <c r="H56" s="195">
        <v>246</v>
      </c>
      <c r="I56" s="196">
        <f t="shared" si="7"/>
        <v>-0.43835616438356162</v>
      </c>
      <c r="J56" s="196">
        <f>H56/H53</f>
        <v>7.0205479452054798E-2</v>
      </c>
    </row>
    <row r="57" spans="2:10" x14ac:dyDescent="0.25">
      <c r="B57" s="190" t="s">
        <v>110</v>
      </c>
      <c r="C57" s="191">
        <v>466</v>
      </c>
      <c r="D57" s="191">
        <v>2270</v>
      </c>
      <c r="E57" s="191">
        <v>3450</v>
      </c>
      <c r="F57" s="191">
        <v>3506</v>
      </c>
      <c r="G57" s="191">
        <v>3496</v>
      </c>
      <c r="H57" s="191">
        <v>2855</v>
      </c>
      <c r="I57" s="192">
        <f t="shared" si="7"/>
        <v>-0.1833524027459954</v>
      </c>
      <c r="J57" s="192">
        <f>H57/H53</f>
        <v>0.81478310502283102</v>
      </c>
    </row>
    <row r="58" spans="2:10" x14ac:dyDescent="0.25">
      <c r="B58" s="194" t="s">
        <v>113</v>
      </c>
      <c r="C58" s="195">
        <v>55</v>
      </c>
      <c r="D58" s="195">
        <v>494</v>
      </c>
      <c r="E58" s="195">
        <v>913</v>
      </c>
      <c r="F58" s="195">
        <v>872</v>
      </c>
      <c r="G58" s="195">
        <v>936</v>
      </c>
      <c r="H58" s="195">
        <v>823</v>
      </c>
      <c r="I58" s="196">
        <f t="shared" si="7"/>
        <v>-0.12072649572649574</v>
      </c>
      <c r="J58" s="196">
        <f>H58/H53</f>
        <v>0.2348744292237443</v>
      </c>
    </row>
    <row r="59" spans="2:10" x14ac:dyDescent="0.25">
      <c r="B59" s="194" t="s">
        <v>116</v>
      </c>
      <c r="C59" s="195">
        <v>266</v>
      </c>
      <c r="D59" s="195">
        <v>927</v>
      </c>
      <c r="E59" s="195">
        <v>779</v>
      </c>
      <c r="F59" s="195">
        <v>860</v>
      </c>
      <c r="G59" s="195">
        <v>761</v>
      </c>
      <c r="H59" s="195">
        <v>700</v>
      </c>
      <c r="I59" s="196">
        <f t="shared" si="7"/>
        <v>-8.0157687253613719E-2</v>
      </c>
      <c r="J59" s="196">
        <f>H59/H53</f>
        <v>0.1997716894977169</v>
      </c>
    </row>
    <row r="60" spans="2:10" x14ac:dyDescent="0.25">
      <c r="B60" s="194" t="s">
        <v>119</v>
      </c>
      <c r="C60" s="195">
        <v>13</v>
      </c>
      <c r="D60" s="195">
        <v>105</v>
      </c>
      <c r="E60" s="195">
        <v>363</v>
      </c>
      <c r="F60" s="195">
        <v>307</v>
      </c>
      <c r="G60" s="195">
        <v>158</v>
      </c>
      <c r="H60" s="195">
        <v>212</v>
      </c>
      <c r="I60" s="196">
        <f t="shared" si="7"/>
        <v>0.34177215189873422</v>
      </c>
      <c r="J60" s="196">
        <f>H60/H53</f>
        <v>6.0502283105022828E-2</v>
      </c>
    </row>
    <row r="61" spans="2:10" x14ac:dyDescent="0.25">
      <c r="B61" s="194" t="s">
        <v>126</v>
      </c>
      <c r="C61" s="195">
        <v>23</v>
      </c>
      <c r="D61" s="195">
        <v>64</v>
      </c>
      <c r="E61" s="195">
        <v>62</v>
      </c>
      <c r="F61" s="195">
        <v>91</v>
      </c>
      <c r="G61" s="195">
        <v>113</v>
      </c>
      <c r="H61" s="195">
        <v>124</v>
      </c>
      <c r="I61" s="196">
        <f t="shared" si="7"/>
        <v>9.7345132743362761E-2</v>
      </c>
      <c r="J61" s="196">
        <f>H61/H53</f>
        <v>3.5388127853881277E-2</v>
      </c>
    </row>
    <row r="62" spans="2:10" x14ac:dyDescent="0.25">
      <c r="B62" s="194" t="s">
        <v>122</v>
      </c>
      <c r="C62" s="195">
        <v>6</v>
      </c>
      <c r="D62" s="195">
        <v>53</v>
      </c>
      <c r="E62" s="195">
        <v>63</v>
      </c>
      <c r="F62" s="195">
        <v>92</v>
      </c>
      <c r="G62" s="195">
        <v>119</v>
      </c>
      <c r="H62" s="195">
        <v>122</v>
      </c>
      <c r="I62" s="196">
        <f t="shared" si="7"/>
        <v>2.5210084033613356E-2</v>
      </c>
      <c r="J62" s="196">
        <f>H62/H53</f>
        <v>3.4817351598173514E-2</v>
      </c>
    </row>
    <row r="63" spans="2:10" x14ac:dyDescent="0.25">
      <c r="B63" s="194" t="s">
        <v>131</v>
      </c>
      <c r="C63" s="195">
        <v>0</v>
      </c>
      <c r="D63" s="195">
        <v>21</v>
      </c>
      <c r="E63" s="195">
        <v>45</v>
      </c>
      <c r="F63" s="195">
        <v>44</v>
      </c>
      <c r="G63" s="195">
        <v>34</v>
      </c>
      <c r="H63" s="195">
        <v>17</v>
      </c>
      <c r="I63" s="196">
        <f t="shared" si="7"/>
        <v>-0.5</v>
      </c>
      <c r="J63" s="196">
        <f>H63/H53</f>
        <v>4.8515981735159815E-3</v>
      </c>
    </row>
    <row r="64" spans="2:10" x14ac:dyDescent="0.25">
      <c r="B64" s="194" t="s">
        <v>134</v>
      </c>
      <c r="C64" s="195">
        <v>6</v>
      </c>
      <c r="D64" s="195">
        <v>22</v>
      </c>
      <c r="E64" s="195">
        <v>33</v>
      </c>
      <c r="F64" s="195">
        <v>27</v>
      </c>
      <c r="G64" s="195">
        <v>45</v>
      </c>
      <c r="H64" s="195">
        <v>20</v>
      </c>
      <c r="I64" s="196">
        <f t="shared" si="7"/>
        <v>-0.55555555555555558</v>
      </c>
      <c r="J64" s="196">
        <f>H64/H53</f>
        <v>5.7077625570776253E-3</v>
      </c>
    </row>
    <row r="65" spans="2:10" x14ac:dyDescent="0.25">
      <c r="B65" s="199" t="s">
        <v>148</v>
      </c>
      <c r="C65" s="200">
        <f t="shared" ref="C65:H65" si="8">C57-SUM(C58:C64)</f>
        <v>97</v>
      </c>
      <c r="D65" s="200">
        <f t="shared" si="8"/>
        <v>584</v>
      </c>
      <c r="E65" s="200">
        <f t="shared" si="8"/>
        <v>1192</v>
      </c>
      <c r="F65" s="200">
        <f t="shared" si="8"/>
        <v>1213</v>
      </c>
      <c r="G65" s="200">
        <f t="shared" si="8"/>
        <v>1330</v>
      </c>
      <c r="H65" s="200">
        <f t="shared" si="8"/>
        <v>837</v>
      </c>
      <c r="I65" s="201">
        <f t="shared" si="7"/>
        <v>-0.37067669172932327</v>
      </c>
      <c r="J65" s="201">
        <f>H65/H53</f>
        <v>0.23886986301369864</v>
      </c>
    </row>
    <row r="66" spans="2:10" x14ac:dyDescent="0.25">
      <c r="B66" s="186" t="s">
        <v>50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71</v>
      </c>
      <c r="C67" s="209">
        <v>8154</v>
      </c>
      <c r="D67" s="209">
        <v>9493</v>
      </c>
      <c r="E67" s="209">
        <v>14121</v>
      </c>
      <c r="F67" s="209">
        <v>12492</v>
      </c>
      <c r="G67" s="209">
        <v>15575</v>
      </c>
      <c r="H67" s="209">
        <v>15082</v>
      </c>
      <c r="I67" s="210">
        <f t="shared" ref="I67:I79" si="9">IFERROR(H67/G67-1,"-")</f>
        <v>-3.1653290529695011E-2</v>
      </c>
      <c r="J67" s="210">
        <f>H67/H67</f>
        <v>1</v>
      </c>
    </row>
    <row r="68" spans="2:10" x14ac:dyDescent="0.25">
      <c r="B68" s="190" t="s">
        <v>100</v>
      </c>
      <c r="C68" s="191">
        <v>661</v>
      </c>
      <c r="D68" s="191">
        <v>869</v>
      </c>
      <c r="E68" s="191">
        <v>877</v>
      </c>
      <c r="F68" s="191">
        <v>3664</v>
      </c>
      <c r="G68" s="191">
        <v>4017</v>
      </c>
      <c r="H68" s="191">
        <v>2993</v>
      </c>
      <c r="I68" s="192">
        <f t="shared" si="9"/>
        <v>-0.25491660443116759</v>
      </c>
      <c r="J68" s="192">
        <f>H68/H67</f>
        <v>0.19844848163373557</v>
      </c>
    </row>
    <row r="69" spans="2:10" x14ac:dyDescent="0.25">
      <c r="B69" s="194" t="s">
        <v>106</v>
      </c>
      <c r="C69" s="195">
        <v>342</v>
      </c>
      <c r="D69" s="195">
        <v>186</v>
      </c>
      <c r="E69" s="195">
        <v>126</v>
      </c>
      <c r="F69" s="195">
        <v>1747</v>
      </c>
      <c r="G69" s="195">
        <v>1469</v>
      </c>
      <c r="H69" s="195">
        <v>1263</v>
      </c>
      <c r="I69" s="196">
        <f t="shared" si="9"/>
        <v>-0.14023144996596326</v>
      </c>
      <c r="J69" s="196">
        <f>H69/H67</f>
        <v>8.3742209256066832E-2</v>
      </c>
    </row>
    <row r="70" spans="2:10" x14ac:dyDescent="0.25">
      <c r="B70" s="194" t="s">
        <v>103</v>
      </c>
      <c r="C70" s="195">
        <v>319</v>
      </c>
      <c r="D70" s="195">
        <v>683</v>
      </c>
      <c r="E70" s="195">
        <v>751</v>
      </c>
      <c r="F70" s="195">
        <v>1917</v>
      </c>
      <c r="G70" s="195">
        <v>2548</v>
      </c>
      <c r="H70" s="195">
        <v>1730</v>
      </c>
      <c r="I70" s="196">
        <f t="shared" si="9"/>
        <v>-0.32103610675039251</v>
      </c>
      <c r="J70" s="196">
        <f>H70/H67</f>
        <v>0.11470627237766874</v>
      </c>
    </row>
    <row r="71" spans="2:10" x14ac:dyDescent="0.25">
      <c r="B71" s="190" t="s">
        <v>110</v>
      </c>
      <c r="C71" s="191">
        <v>7493</v>
      </c>
      <c r="D71" s="191">
        <v>8624</v>
      </c>
      <c r="E71" s="191">
        <v>13244</v>
      </c>
      <c r="F71" s="191">
        <v>8828</v>
      </c>
      <c r="G71" s="191">
        <v>11558</v>
      </c>
      <c r="H71" s="191">
        <v>12089</v>
      </c>
      <c r="I71" s="192">
        <f t="shared" si="9"/>
        <v>4.5942204533656383E-2</v>
      </c>
      <c r="J71" s="192">
        <f>H71/H67</f>
        <v>0.80155151836626437</v>
      </c>
    </row>
    <row r="72" spans="2:10" x14ac:dyDescent="0.25">
      <c r="B72" s="194" t="s">
        <v>113</v>
      </c>
      <c r="C72" s="195">
        <v>4868</v>
      </c>
      <c r="D72" s="195">
        <v>1656</v>
      </c>
      <c r="E72" s="195">
        <v>4592</v>
      </c>
      <c r="F72" s="195">
        <v>4102</v>
      </c>
      <c r="G72" s="195">
        <v>4736</v>
      </c>
      <c r="H72" s="195">
        <v>5330</v>
      </c>
      <c r="I72" s="196">
        <f t="shared" si="9"/>
        <v>0.12542229729729737</v>
      </c>
      <c r="J72" s="196">
        <f>H72/H67</f>
        <v>0.35340140564911815</v>
      </c>
    </row>
    <row r="73" spans="2:10" x14ac:dyDescent="0.25">
      <c r="B73" s="194" t="s">
        <v>116</v>
      </c>
      <c r="C73" s="195">
        <v>411</v>
      </c>
      <c r="D73" s="195">
        <v>363</v>
      </c>
      <c r="E73" s="195">
        <v>510</v>
      </c>
      <c r="F73" s="195">
        <v>1159</v>
      </c>
      <c r="G73" s="195">
        <v>1085</v>
      </c>
      <c r="H73" s="195">
        <v>844</v>
      </c>
      <c r="I73" s="196">
        <f t="shared" si="9"/>
        <v>-0.22211981566820271</v>
      </c>
      <c r="J73" s="196">
        <f>H73/H67</f>
        <v>5.5960747911417585E-2</v>
      </c>
    </row>
    <row r="74" spans="2:10" x14ac:dyDescent="0.25">
      <c r="B74" s="194" t="s">
        <v>119</v>
      </c>
      <c r="C74" s="195">
        <v>523</v>
      </c>
      <c r="D74" s="195">
        <v>1078</v>
      </c>
      <c r="E74" s="195">
        <v>1972</v>
      </c>
      <c r="F74" s="195">
        <v>521</v>
      </c>
      <c r="G74" s="195">
        <v>700</v>
      </c>
      <c r="H74" s="195">
        <v>661</v>
      </c>
      <c r="I74" s="196">
        <f t="shared" si="9"/>
        <v>-5.5714285714285716E-2</v>
      </c>
      <c r="J74" s="196">
        <f>H74/H67</f>
        <v>4.3827078636785574E-2</v>
      </c>
    </row>
    <row r="75" spans="2:10" x14ac:dyDescent="0.25">
      <c r="B75" s="194" t="s">
        <v>126</v>
      </c>
      <c r="C75" s="195">
        <v>163</v>
      </c>
      <c r="D75" s="195">
        <v>1017</v>
      </c>
      <c r="E75" s="195">
        <v>312</v>
      </c>
      <c r="F75" s="195">
        <v>286</v>
      </c>
      <c r="G75" s="195">
        <v>429</v>
      </c>
      <c r="H75" s="195">
        <v>431</v>
      </c>
      <c r="I75" s="196">
        <f t="shared" si="9"/>
        <v>4.6620046620047262E-3</v>
      </c>
      <c r="J75" s="196">
        <f>H75/H67</f>
        <v>2.8577111788887416E-2</v>
      </c>
    </row>
    <row r="76" spans="2:10" x14ac:dyDescent="0.25">
      <c r="B76" s="194" t="s">
        <v>122</v>
      </c>
      <c r="C76" s="195">
        <v>267</v>
      </c>
      <c r="D76" s="195">
        <v>275</v>
      </c>
      <c r="E76" s="195">
        <v>224</v>
      </c>
      <c r="F76" s="195">
        <v>99</v>
      </c>
      <c r="G76" s="195">
        <v>295</v>
      </c>
      <c r="H76" s="195">
        <v>388</v>
      </c>
      <c r="I76" s="196">
        <f t="shared" si="9"/>
        <v>0.31525423728813551</v>
      </c>
      <c r="J76" s="196">
        <f>H76/H67</f>
        <v>2.5726031030367327E-2</v>
      </c>
    </row>
    <row r="77" spans="2:10" x14ac:dyDescent="0.25">
      <c r="B77" s="194" t="s">
        <v>131</v>
      </c>
      <c r="C77" s="195">
        <v>13</v>
      </c>
      <c r="D77" s="195">
        <v>583</v>
      </c>
      <c r="E77" s="195">
        <v>747</v>
      </c>
      <c r="F77" s="195">
        <v>127</v>
      </c>
      <c r="G77" s="195">
        <v>349</v>
      </c>
      <c r="H77" s="195">
        <v>256</v>
      </c>
      <c r="I77" s="196">
        <f t="shared" si="9"/>
        <v>-0.26647564469914042</v>
      </c>
      <c r="J77" s="196">
        <f>H77/H67</f>
        <v>1.6973876143747513E-2</v>
      </c>
    </row>
    <row r="78" spans="2:10" x14ac:dyDescent="0.25">
      <c r="B78" s="194" t="s">
        <v>134</v>
      </c>
      <c r="C78" s="195">
        <v>29</v>
      </c>
      <c r="D78" s="195">
        <v>159</v>
      </c>
      <c r="E78" s="195">
        <v>263</v>
      </c>
      <c r="F78" s="195">
        <v>48</v>
      </c>
      <c r="G78" s="195">
        <v>776</v>
      </c>
      <c r="H78" s="195">
        <v>526</v>
      </c>
      <c r="I78" s="196">
        <f t="shared" si="9"/>
        <v>-0.32216494845360821</v>
      </c>
      <c r="J78" s="196">
        <f>H78/H67</f>
        <v>3.4876011139106218E-2</v>
      </c>
    </row>
    <row r="79" spans="2:10" x14ac:dyDescent="0.25">
      <c r="B79" s="199" t="s">
        <v>148</v>
      </c>
      <c r="C79" s="200">
        <f t="shared" ref="C79:H79" si="10">C71-SUM(C72:C78)</f>
        <v>1219</v>
      </c>
      <c r="D79" s="200">
        <f t="shared" si="10"/>
        <v>3493</v>
      </c>
      <c r="E79" s="200">
        <f t="shared" si="10"/>
        <v>4624</v>
      </c>
      <c r="F79" s="200">
        <f t="shared" si="10"/>
        <v>2486</v>
      </c>
      <c r="G79" s="200">
        <f t="shared" si="10"/>
        <v>3188</v>
      </c>
      <c r="H79" s="200">
        <f t="shared" si="10"/>
        <v>3653</v>
      </c>
      <c r="I79" s="201">
        <f t="shared" si="9"/>
        <v>0.14585947302383939</v>
      </c>
      <c r="J79" s="201">
        <f>H79/H67</f>
        <v>0.24220925606683463</v>
      </c>
    </row>
    <row r="80" spans="2:10" x14ac:dyDescent="0.25">
      <c r="B80" s="186" t="s">
        <v>51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71</v>
      </c>
      <c r="C81" s="209">
        <v>8912</v>
      </c>
      <c r="D81" s="209">
        <v>44151</v>
      </c>
      <c r="E81" s="209">
        <v>61100</v>
      </c>
      <c r="F81" s="209">
        <v>62539</v>
      </c>
      <c r="G81" s="209">
        <v>67921</v>
      </c>
      <c r="H81" s="209">
        <v>70034</v>
      </c>
      <c r="I81" s="210">
        <f t="shared" ref="I81:I93" si="11">IFERROR(H81/G81-1,"-")</f>
        <v>3.1109671530159977E-2</v>
      </c>
      <c r="J81" s="210">
        <f>H81/H81</f>
        <v>1</v>
      </c>
    </row>
    <row r="82" spans="2:10" x14ac:dyDescent="0.25">
      <c r="B82" s="190" t="s">
        <v>100</v>
      </c>
      <c r="C82" s="191">
        <v>4935</v>
      </c>
      <c r="D82" s="191">
        <v>16320</v>
      </c>
      <c r="E82" s="191">
        <v>22605</v>
      </c>
      <c r="F82" s="191">
        <v>19245</v>
      </c>
      <c r="G82" s="191">
        <v>20445</v>
      </c>
      <c r="H82" s="191">
        <v>23233</v>
      </c>
      <c r="I82" s="192">
        <f t="shared" si="11"/>
        <v>0.13636585962337988</v>
      </c>
      <c r="J82" s="192">
        <f>H82/H81</f>
        <v>0.33173886969186395</v>
      </c>
    </row>
    <row r="83" spans="2:10" x14ac:dyDescent="0.25">
      <c r="B83" s="194" t="s">
        <v>106</v>
      </c>
      <c r="C83" s="195">
        <v>2977</v>
      </c>
      <c r="D83" s="195">
        <v>6387</v>
      </c>
      <c r="E83" s="195">
        <v>5749</v>
      </c>
      <c r="F83" s="195">
        <v>4919</v>
      </c>
      <c r="G83" s="195">
        <v>5389</v>
      </c>
      <c r="H83" s="195">
        <v>7065</v>
      </c>
      <c r="I83" s="196">
        <f t="shared" si="11"/>
        <v>0.31100389682686957</v>
      </c>
      <c r="J83" s="196">
        <f>H83/H81</f>
        <v>0.10087957277893594</v>
      </c>
    </row>
    <row r="84" spans="2:10" x14ac:dyDescent="0.25">
      <c r="B84" s="194" t="s">
        <v>103</v>
      </c>
      <c r="C84" s="195">
        <v>1958</v>
      </c>
      <c r="D84" s="195">
        <v>9933</v>
      </c>
      <c r="E84" s="195">
        <v>16856</v>
      </c>
      <c r="F84" s="195">
        <v>14326</v>
      </c>
      <c r="G84" s="195">
        <v>15056</v>
      </c>
      <c r="H84" s="195">
        <v>16168</v>
      </c>
      <c r="I84" s="196">
        <f t="shared" si="11"/>
        <v>7.3857598299681193E-2</v>
      </c>
      <c r="J84" s="196">
        <f>H84/H81</f>
        <v>0.230859296912928</v>
      </c>
    </row>
    <row r="85" spans="2:10" x14ac:dyDescent="0.25">
      <c r="B85" s="190" t="s">
        <v>110</v>
      </c>
      <c r="C85" s="191">
        <v>3977</v>
      </c>
      <c r="D85" s="191">
        <v>27831</v>
      </c>
      <c r="E85" s="191">
        <v>38495</v>
      </c>
      <c r="F85" s="191">
        <v>43294</v>
      </c>
      <c r="G85" s="191">
        <v>47476</v>
      </c>
      <c r="H85" s="191">
        <v>46801</v>
      </c>
      <c r="I85" s="192">
        <f t="shared" si="11"/>
        <v>-1.4217710000842487E-2</v>
      </c>
      <c r="J85" s="192">
        <f>H85/H81</f>
        <v>0.66826113030813605</v>
      </c>
    </row>
    <row r="86" spans="2:10" x14ac:dyDescent="0.25">
      <c r="B86" s="194" t="s">
        <v>113</v>
      </c>
      <c r="C86" s="195">
        <v>669</v>
      </c>
      <c r="D86" s="195">
        <v>2620</v>
      </c>
      <c r="E86" s="195">
        <v>6692</v>
      </c>
      <c r="F86" s="195">
        <v>8301</v>
      </c>
      <c r="G86" s="195">
        <v>8925</v>
      </c>
      <c r="H86" s="195">
        <v>8629</v>
      </c>
      <c r="I86" s="196">
        <f t="shared" si="11"/>
        <v>-3.3165266106442548E-2</v>
      </c>
      <c r="J86" s="196">
        <f>H86/H81</f>
        <v>0.1232115829454265</v>
      </c>
    </row>
    <row r="87" spans="2:10" x14ac:dyDescent="0.25">
      <c r="B87" s="194" t="s">
        <v>116</v>
      </c>
      <c r="C87" s="195">
        <v>1122</v>
      </c>
      <c r="D87" s="195">
        <v>10163</v>
      </c>
      <c r="E87" s="195">
        <v>12505</v>
      </c>
      <c r="F87" s="195">
        <v>12656</v>
      </c>
      <c r="G87" s="195">
        <v>13943</v>
      </c>
      <c r="H87" s="195">
        <v>13476</v>
      </c>
      <c r="I87" s="196">
        <f t="shared" si="11"/>
        <v>-3.3493509287814693E-2</v>
      </c>
      <c r="J87" s="196">
        <f>H87/H81</f>
        <v>0.19242082417111689</v>
      </c>
    </row>
    <row r="88" spans="2:10" x14ac:dyDescent="0.25">
      <c r="B88" s="194" t="s">
        <v>119</v>
      </c>
      <c r="C88" s="195">
        <v>484</v>
      </c>
      <c r="D88" s="195">
        <v>2093</v>
      </c>
      <c r="E88" s="195">
        <v>2795</v>
      </c>
      <c r="F88" s="195">
        <v>3613</v>
      </c>
      <c r="G88" s="195">
        <v>3854</v>
      </c>
      <c r="H88" s="195">
        <v>3666</v>
      </c>
      <c r="I88" s="196">
        <f t="shared" si="11"/>
        <v>-4.8780487804878092E-2</v>
      </c>
      <c r="J88" s="196">
        <f>H88/H81</f>
        <v>5.2346003369791817E-2</v>
      </c>
    </row>
    <row r="89" spans="2:10" x14ac:dyDescent="0.25">
      <c r="B89" s="194" t="s">
        <v>126</v>
      </c>
      <c r="C89" s="195">
        <v>69</v>
      </c>
      <c r="D89" s="195">
        <v>1099</v>
      </c>
      <c r="E89" s="195">
        <v>923</v>
      </c>
      <c r="F89" s="195">
        <v>1375</v>
      </c>
      <c r="G89" s="195">
        <v>1725</v>
      </c>
      <c r="H89" s="195">
        <v>1238</v>
      </c>
      <c r="I89" s="196">
        <f t="shared" si="11"/>
        <v>-0.28231884057971013</v>
      </c>
      <c r="J89" s="196">
        <f>H89/H81</f>
        <v>1.7677128251991889E-2</v>
      </c>
    </row>
    <row r="90" spans="2:10" x14ac:dyDescent="0.25">
      <c r="B90" s="194" t="s">
        <v>122</v>
      </c>
      <c r="C90" s="195">
        <v>101</v>
      </c>
      <c r="D90" s="195">
        <v>687</v>
      </c>
      <c r="E90" s="195">
        <v>675</v>
      </c>
      <c r="F90" s="195">
        <v>613</v>
      </c>
      <c r="G90" s="195">
        <v>830</v>
      </c>
      <c r="H90" s="195">
        <v>937</v>
      </c>
      <c r="I90" s="196">
        <f t="shared" si="11"/>
        <v>0.1289156626506025</v>
      </c>
      <c r="J90" s="196">
        <f>H90/H81</f>
        <v>1.3379215809463975E-2</v>
      </c>
    </row>
    <row r="91" spans="2:10" x14ac:dyDescent="0.25">
      <c r="B91" s="194" t="s">
        <v>131</v>
      </c>
      <c r="C91" s="195">
        <v>12</v>
      </c>
      <c r="D91" s="195">
        <v>598</v>
      </c>
      <c r="E91" s="195">
        <v>1009</v>
      </c>
      <c r="F91" s="195">
        <v>1012</v>
      </c>
      <c r="G91" s="195">
        <v>805</v>
      </c>
      <c r="H91" s="195">
        <v>847</v>
      </c>
      <c r="I91" s="196">
        <f t="shared" si="11"/>
        <v>5.2173913043478182E-2</v>
      </c>
      <c r="J91" s="196">
        <f>H91/H81</f>
        <v>1.2094125710369249E-2</v>
      </c>
    </row>
    <row r="92" spans="2:10" x14ac:dyDescent="0.25">
      <c r="B92" s="194" t="s">
        <v>134</v>
      </c>
      <c r="C92" s="195">
        <v>54</v>
      </c>
      <c r="D92" s="195">
        <v>933</v>
      </c>
      <c r="E92" s="195">
        <v>1630</v>
      </c>
      <c r="F92" s="195">
        <v>1749</v>
      </c>
      <c r="G92" s="195">
        <v>1482</v>
      </c>
      <c r="H92" s="195">
        <v>1268</v>
      </c>
      <c r="I92" s="196">
        <f t="shared" si="11"/>
        <v>-0.1443994601889339</v>
      </c>
      <c r="J92" s="196">
        <f>H92/H81</f>
        <v>1.8105491618356798E-2</v>
      </c>
    </row>
    <row r="93" spans="2:10" x14ac:dyDescent="0.25">
      <c r="B93" s="199" t="s">
        <v>148</v>
      </c>
      <c r="C93" s="200">
        <f t="shared" ref="C93:H93" si="12">C85-SUM(C86:C92)</f>
        <v>1466</v>
      </c>
      <c r="D93" s="200">
        <f t="shared" si="12"/>
        <v>9638</v>
      </c>
      <c r="E93" s="200">
        <f t="shared" si="12"/>
        <v>12266</v>
      </c>
      <c r="F93" s="200">
        <f t="shared" si="12"/>
        <v>13975</v>
      </c>
      <c r="G93" s="200">
        <f t="shared" si="12"/>
        <v>15912</v>
      </c>
      <c r="H93" s="200">
        <f t="shared" si="12"/>
        <v>16740</v>
      </c>
      <c r="I93" s="201">
        <f t="shared" si="11"/>
        <v>5.2036199095022662E-2</v>
      </c>
      <c r="J93" s="201">
        <f>H93/H81</f>
        <v>0.23902675843161894</v>
      </c>
    </row>
    <row r="94" spans="2:10" x14ac:dyDescent="0.25">
      <c r="B94" s="186" t="s">
        <v>52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71</v>
      </c>
      <c r="C95" s="209">
        <v>1794</v>
      </c>
      <c r="D95" s="209">
        <v>4543</v>
      </c>
      <c r="E95" s="209">
        <v>5166</v>
      </c>
      <c r="F95" s="209">
        <v>4585</v>
      </c>
      <c r="G95" s="209">
        <v>5228</v>
      </c>
      <c r="H95" s="209">
        <v>5221</v>
      </c>
      <c r="I95" s="210">
        <f t="shared" ref="I95:I107" si="13">IFERROR(H95/G95-1,"-")</f>
        <v>-1.3389441469012775E-3</v>
      </c>
      <c r="J95" s="210">
        <f>H95/H95</f>
        <v>1</v>
      </c>
    </row>
    <row r="96" spans="2:10" x14ac:dyDescent="0.25">
      <c r="B96" s="190" t="s">
        <v>100</v>
      </c>
      <c r="C96" s="191">
        <v>1139</v>
      </c>
      <c r="D96" s="191">
        <v>2953</v>
      </c>
      <c r="E96" s="191">
        <v>3359</v>
      </c>
      <c r="F96" s="191">
        <v>2582</v>
      </c>
      <c r="G96" s="191">
        <v>3222</v>
      </c>
      <c r="H96" s="191">
        <v>3297</v>
      </c>
      <c r="I96" s="192">
        <f t="shared" si="13"/>
        <v>2.3277467411545683E-2</v>
      </c>
      <c r="J96" s="192">
        <f>H96/H95</f>
        <v>0.63148822064738552</v>
      </c>
    </row>
    <row r="97" spans="2:10" x14ac:dyDescent="0.25">
      <c r="B97" s="194" t="s">
        <v>106</v>
      </c>
      <c r="C97" s="195">
        <v>768</v>
      </c>
      <c r="D97" s="195">
        <v>1476</v>
      </c>
      <c r="E97" s="195">
        <v>1814</v>
      </c>
      <c r="F97" s="195">
        <v>1157</v>
      </c>
      <c r="G97" s="195">
        <v>1470</v>
      </c>
      <c r="H97" s="195">
        <v>1785</v>
      </c>
      <c r="I97" s="196">
        <f t="shared" si="13"/>
        <v>0.21428571428571419</v>
      </c>
      <c r="J97" s="196">
        <f>H97/H95</f>
        <v>0.34188852710208772</v>
      </c>
    </row>
    <row r="98" spans="2:10" x14ac:dyDescent="0.25">
      <c r="B98" s="194" t="s">
        <v>103</v>
      </c>
      <c r="C98" s="195">
        <v>371</v>
      </c>
      <c r="D98" s="195">
        <v>1477</v>
      </c>
      <c r="E98" s="195">
        <v>1545</v>
      </c>
      <c r="F98" s="195">
        <v>1425</v>
      </c>
      <c r="G98" s="195">
        <v>1752</v>
      </c>
      <c r="H98" s="195">
        <v>1512</v>
      </c>
      <c r="I98" s="196">
        <f t="shared" si="13"/>
        <v>-0.13698630136986301</v>
      </c>
      <c r="J98" s="196">
        <f>H98/H95</f>
        <v>0.28959969354529785</v>
      </c>
    </row>
    <row r="99" spans="2:10" x14ac:dyDescent="0.25">
      <c r="B99" s="190" t="s">
        <v>110</v>
      </c>
      <c r="C99" s="191">
        <v>655</v>
      </c>
      <c r="D99" s="191">
        <v>1590</v>
      </c>
      <c r="E99" s="191">
        <v>1807</v>
      </c>
      <c r="F99" s="191">
        <v>2003</v>
      </c>
      <c r="G99" s="191">
        <v>2006</v>
      </c>
      <c r="H99" s="191">
        <v>1924</v>
      </c>
      <c r="I99" s="192">
        <f t="shared" si="13"/>
        <v>-4.0877367896311023E-2</v>
      </c>
      <c r="J99" s="192">
        <f>H99/H95</f>
        <v>0.36851177935261442</v>
      </c>
    </row>
    <row r="100" spans="2:10" x14ac:dyDescent="0.25">
      <c r="B100" s="194" t="s">
        <v>113</v>
      </c>
      <c r="C100" s="195">
        <v>74</v>
      </c>
      <c r="D100" s="195">
        <v>171</v>
      </c>
      <c r="E100" s="195">
        <v>303</v>
      </c>
      <c r="F100" s="195">
        <v>319</v>
      </c>
      <c r="G100" s="195">
        <v>260</v>
      </c>
      <c r="H100" s="195">
        <v>259</v>
      </c>
      <c r="I100" s="196">
        <f t="shared" si="13"/>
        <v>-3.8461538461538325E-3</v>
      </c>
      <c r="J100" s="196">
        <f>H100/H95</f>
        <v>4.9607354912851946E-2</v>
      </c>
    </row>
    <row r="101" spans="2:10" x14ac:dyDescent="0.25">
      <c r="B101" s="194" t="s">
        <v>116</v>
      </c>
      <c r="C101" s="195">
        <v>87</v>
      </c>
      <c r="D101" s="195">
        <v>348</v>
      </c>
      <c r="E101" s="195">
        <v>361</v>
      </c>
      <c r="F101" s="195">
        <v>422</v>
      </c>
      <c r="G101" s="195">
        <v>460</v>
      </c>
      <c r="H101" s="195">
        <v>386</v>
      </c>
      <c r="I101" s="196">
        <f t="shared" si="13"/>
        <v>-0.16086956521739126</v>
      </c>
      <c r="J101" s="196">
        <f>H101/H95</f>
        <v>7.3932196897146141E-2</v>
      </c>
    </row>
    <row r="102" spans="2:10" x14ac:dyDescent="0.25">
      <c r="B102" s="194" t="s">
        <v>119</v>
      </c>
      <c r="C102" s="195">
        <v>202</v>
      </c>
      <c r="D102" s="195">
        <v>364</v>
      </c>
      <c r="E102" s="195">
        <v>357</v>
      </c>
      <c r="F102" s="195">
        <v>304</v>
      </c>
      <c r="G102" s="195">
        <v>280</v>
      </c>
      <c r="H102" s="195">
        <v>343</v>
      </c>
      <c r="I102" s="196">
        <f t="shared" si="13"/>
        <v>0.22500000000000009</v>
      </c>
      <c r="J102" s="196">
        <f>H102/H95</f>
        <v>6.5696226776479599E-2</v>
      </c>
    </row>
    <row r="103" spans="2:10" x14ac:dyDescent="0.25">
      <c r="B103" s="194" t="s">
        <v>126</v>
      </c>
      <c r="C103" s="195">
        <v>14</v>
      </c>
      <c r="D103" s="195">
        <v>107</v>
      </c>
      <c r="E103" s="195">
        <v>121</v>
      </c>
      <c r="F103" s="195">
        <v>113</v>
      </c>
      <c r="G103" s="195">
        <v>75</v>
      </c>
      <c r="H103" s="195">
        <v>74</v>
      </c>
      <c r="I103" s="196">
        <f t="shared" si="13"/>
        <v>-1.3333333333333308E-2</v>
      </c>
      <c r="J103" s="196">
        <f>H103/H95</f>
        <v>1.4173529975100555E-2</v>
      </c>
    </row>
    <row r="104" spans="2:10" x14ac:dyDescent="0.25">
      <c r="B104" s="194" t="s">
        <v>122</v>
      </c>
      <c r="C104" s="195">
        <v>20</v>
      </c>
      <c r="D104" s="195">
        <v>69</v>
      </c>
      <c r="E104" s="195">
        <v>52</v>
      </c>
      <c r="F104" s="195">
        <v>79</v>
      </c>
      <c r="G104" s="195">
        <v>143</v>
      </c>
      <c r="H104" s="195">
        <v>95</v>
      </c>
      <c r="I104" s="196">
        <f t="shared" si="13"/>
        <v>-0.33566433566433562</v>
      </c>
      <c r="J104" s="196">
        <f>H104/H95</f>
        <v>1.8195747941007472E-2</v>
      </c>
    </row>
    <row r="105" spans="2:10" x14ac:dyDescent="0.25">
      <c r="B105" s="194" t="s">
        <v>131</v>
      </c>
      <c r="C105" s="195">
        <v>2</v>
      </c>
      <c r="D105" s="195">
        <v>32</v>
      </c>
      <c r="E105" s="195">
        <v>22</v>
      </c>
      <c r="F105" s="195">
        <v>17</v>
      </c>
      <c r="G105" s="195">
        <v>4</v>
      </c>
      <c r="H105" s="195">
        <v>10</v>
      </c>
      <c r="I105" s="196">
        <f t="shared" si="13"/>
        <v>1.5</v>
      </c>
      <c r="J105" s="196">
        <f>H105/H95</f>
        <v>1.915341888527102E-3</v>
      </c>
    </row>
    <row r="106" spans="2:10" x14ac:dyDescent="0.25">
      <c r="B106" s="194" t="s">
        <v>134</v>
      </c>
      <c r="C106" s="195">
        <v>5</v>
      </c>
      <c r="D106" s="195">
        <v>16</v>
      </c>
      <c r="E106" s="195">
        <v>35</v>
      </c>
      <c r="F106" s="195">
        <v>32</v>
      </c>
      <c r="G106" s="195">
        <v>42</v>
      </c>
      <c r="H106" s="195">
        <v>8</v>
      </c>
      <c r="I106" s="196">
        <f t="shared" si="13"/>
        <v>-0.80952380952380953</v>
      </c>
      <c r="J106" s="196">
        <f>H106/H95</f>
        <v>1.5322735108216816E-3</v>
      </c>
    </row>
    <row r="107" spans="2:10" x14ac:dyDescent="0.25">
      <c r="B107" s="199" t="s">
        <v>148</v>
      </c>
      <c r="C107" s="200">
        <f t="shared" ref="C107:H107" si="14">C99-SUM(C100:C106)</f>
        <v>251</v>
      </c>
      <c r="D107" s="200">
        <f t="shared" si="14"/>
        <v>483</v>
      </c>
      <c r="E107" s="200">
        <f t="shared" si="14"/>
        <v>556</v>
      </c>
      <c r="F107" s="200">
        <f t="shared" si="14"/>
        <v>717</v>
      </c>
      <c r="G107" s="200">
        <f t="shared" si="14"/>
        <v>742</v>
      </c>
      <c r="H107" s="200">
        <f t="shared" si="14"/>
        <v>749</v>
      </c>
      <c r="I107" s="201">
        <f t="shared" si="13"/>
        <v>9.4339622641510523E-3</v>
      </c>
      <c r="J107" s="201">
        <f>H107/H95</f>
        <v>0.14345910745067994</v>
      </c>
    </row>
    <row r="108" spans="2:10" x14ac:dyDescent="0.25">
      <c r="B108" s="186" t="s">
        <v>53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71</v>
      </c>
      <c r="C109" s="209">
        <v>6293</v>
      </c>
      <c r="D109" s="209">
        <v>13338</v>
      </c>
      <c r="E109" s="209">
        <v>17905</v>
      </c>
      <c r="F109" s="209">
        <v>20333</v>
      </c>
      <c r="G109" s="209">
        <v>18315</v>
      </c>
      <c r="H109" s="209">
        <v>21025</v>
      </c>
      <c r="I109" s="210">
        <f t="shared" ref="I109:I121" si="15">IFERROR(H109/G109-1,"-")</f>
        <v>0.14796614796614804</v>
      </c>
      <c r="J109" s="210">
        <f>H109/H109</f>
        <v>1</v>
      </c>
    </row>
    <row r="110" spans="2:10" x14ac:dyDescent="0.25">
      <c r="B110" s="190" t="s">
        <v>100</v>
      </c>
      <c r="C110" s="191">
        <v>2192</v>
      </c>
      <c r="D110" s="191">
        <v>3196</v>
      </c>
      <c r="E110" s="191">
        <v>2982</v>
      </c>
      <c r="F110" s="191">
        <v>3713</v>
      </c>
      <c r="G110" s="191">
        <v>2969</v>
      </c>
      <c r="H110" s="191">
        <v>2672</v>
      </c>
      <c r="I110" s="192">
        <f t="shared" si="15"/>
        <v>-0.1000336813742001</v>
      </c>
      <c r="J110" s="192">
        <f>H110/H109</f>
        <v>0.12708680142687276</v>
      </c>
    </row>
    <row r="111" spans="2:10" x14ac:dyDescent="0.25">
      <c r="B111" s="194" t="s">
        <v>106</v>
      </c>
      <c r="C111" s="195">
        <v>1314</v>
      </c>
      <c r="D111" s="195">
        <v>1313</v>
      </c>
      <c r="E111" s="195">
        <v>699</v>
      </c>
      <c r="F111" s="195">
        <v>668</v>
      </c>
      <c r="G111" s="195">
        <v>692</v>
      </c>
      <c r="H111" s="195">
        <v>1402</v>
      </c>
      <c r="I111" s="196">
        <f t="shared" si="15"/>
        <v>1.0260115606936417</v>
      </c>
      <c r="J111" s="196">
        <f>H111/H109</f>
        <v>6.6682520808561241E-2</v>
      </c>
    </row>
    <row r="112" spans="2:10" x14ac:dyDescent="0.25">
      <c r="B112" s="194" t="s">
        <v>103</v>
      </c>
      <c r="C112" s="195">
        <v>878</v>
      </c>
      <c r="D112" s="195">
        <v>1883</v>
      </c>
      <c r="E112" s="195">
        <v>2283</v>
      </c>
      <c r="F112" s="195">
        <v>3045</v>
      </c>
      <c r="G112" s="195">
        <v>2277</v>
      </c>
      <c r="H112" s="195">
        <v>1270</v>
      </c>
      <c r="I112" s="196">
        <f t="shared" si="15"/>
        <v>-0.44224857268335527</v>
      </c>
      <c r="J112" s="196">
        <f>H112/H109</f>
        <v>6.0404280618311532E-2</v>
      </c>
    </row>
    <row r="113" spans="2:10" x14ac:dyDescent="0.25">
      <c r="B113" s="190" t="s">
        <v>110</v>
      </c>
      <c r="C113" s="191">
        <v>4101</v>
      </c>
      <c r="D113" s="191">
        <v>10142</v>
      </c>
      <c r="E113" s="191">
        <v>14923</v>
      </c>
      <c r="F113" s="191">
        <v>16620</v>
      </c>
      <c r="G113" s="191">
        <v>15346</v>
      </c>
      <c r="H113" s="191">
        <v>18353</v>
      </c>
      <c r="I113" s="192">
        <f t="shared" si="15"/>
        <v>0.19594682653460183</v>
      </c>
      <c r="J113" s="192">
        <f>H113/H109</f>
        <v>0.87291319857312721</v>
      </c>
    </row>
    <row r="114" spans="2:10" x14ac:dyDescent="0.25">
      <c r="B114" s="194" t="s">
        <v>113</v>
      </c>
      <c r="C114" s="195">
        <v>3228</v>
      </c>
      <c r="D114" s="195">
        <v>4587</v>
      </c>
      <c r="E114" s="195">
        <v>9121</v>
      </c>
      <c r="F114" s="195">
        <v>9933</v>
      </c>
      <c r="G114" s="195">
        <v>9148</v>
      </c>
      <c r="H114" s="195">
        <v>8513</v>
      </c>
      <c r="I114" s="196">
        <f t="shared" si="15"/>
        <v>-6.9414079580236154E-2</v>
      </c>
      <c r="J114" s="196">
        <f>H114/H109</f>
        <v>0.40489892984542214</v>
      </c>
    </row>
    <row r="115" spans="2:10" x14ac:dyDescent="0.25">
      <c r="B115" s="194" t="s">
        <v>116</v>
      </c>
      <c r="C115" s="195">
        <v>304</v>
      </c>
      <c r="D115" s="195">
        <v>794</v>
      </c>
      <c r="E115" s="195">
        <v>835</v>
      </c>
      <c r="F115" s="195">
        <v>1075</v>
      </c>
      <c r="G115" s="195">
        <v>770</v>
      </c>
      <c r="H115" s="195">
        <v>1060</v>
      </c>
      <c r="I115" s="196">
        <f t="shared" si="15"/>
        <v>0.37662337662337664</v>
      </c>
      <c r="J115" s="196">
        <f>H115/H109</f>
        <v>5.0416171224732464E-2</v>
      </c>
    </row>
    <row r="116" spans="2:10" x14ac:dyDescent="0.25">
      <c r="B116" s="194" t="s">
        <v>119</v>
      </c>
      <c r="C116" s="195">
        <v>131</v>
      </c>
      <c r="D116" s="195">
        <v>731</v>
      </c>
      <c r="E116" s="195">
        <v>938</v>
      </c>
      <c r="F116" s="195">
        <v>864</v>
      </c>
      <c r="G116" s="195">
        <v>1025</v>
      </c>
      <c r="H116" s="195">
        <v>1180</v>
      </c>
      <c r="I116" s="196">
        <f t="shared" si="15"/>
        <v>0.15121951219512186</v>
      </c>
      <c r="J116" s="196">
        <f>H116/H109</f>
        <v>5.6123662306777643E-2</v>
      </c>
    </row>
    <row r="117" spans="2:10" x14ac:dyDescent="0.25">
      <c r="B117" s="194" t="s">
        <v>126</v>
      </c>
      <c r="C117" s="195">
        <v>41</v>
      </c>
      <c r="D117" s="195">
        <v>573</v>
      </c>
      <c r="E117" s="195">
        <v>547</v>
      </c>
      <c r="F117" s="195">
        <v>669</v>
      </c>
      <c r="G117" s="195">
        <v>541</v>
      </c>
      <c r="H117" s="195">
        <v>476</v>
      </c>
      <c r="I117" s="196">
        <f t="shared" si="15"/>
        <v>-0.12014787430683915</v>
      </c>
      <c r="J117" s="196">
        <f>H117/H109</f>
        <v>2.2639714625445898E-2</v>
      </c>
    </row>
    <row r="118" spans="2:10" x14ac:dyDescent="0.25">
      <c r="B118" s="194" t="s">
        <v>122</v>
      </c>
      <c r="C118" s="195">
        <v>71</v>
      </c>
      <c r="D118" s="195">
        <v>617</v>
      </c>
      <c r="E118" s="195">
        <v>355</v>
      </c>
      <c r="F118" s="195">
        <v>459</v>
      </c>
      <c r="G118" s="195">
        <v>381</v>
      </c>
      <c r="H118" s="195">
        <v>361</v>
      </c>
      <c r="I118" s="196">
        <f t="shared" si="15"/>
        <v>-5.2493438320210029E-2</v>
      </c>
      <c r="J118" s="196">
        <f>H118/H109</f>
        <v>1.7170035671819264E-2</v>
      </c>
    </row>
    <row r="119" spans="2:10" x14ac:dyDescent="0.25">
      <c r="B119" s="194" t="s">
        <v>131</v>
      </c>
      <c r="C119" s="195">
        <v>3</v>
      </c>
      <c r="D119" s="195">
        <v>123</v>
      </c>
      <c r="E119" s="195">
        <v>118</v>
      </c>
      <c r="F119" s="195">
        <v>176</v>
      </c>
      <c r="G119" s="195">
        <v>152</v>
      </c>
      <c r="H119" s="195">
        <v>153</v>
      </c>
      <c r="I119" s="196">
        <f t="shared" si="15"/>
        <v>6.5789473684210176E-3</v>
      </c>
      <c r="J119" s="196">
        <f>H119/H109</f>
        <v>7.2770511296076099E-3</v>
      </c>
    </row>
    <row r="120" spans="2:10" x14ac:dyDescent="0.25">
      <c r="B120" s="194" t="s">
        <v>134</v>
      </c>
      <c r="C120" s="195">
        <v>7</v>
      </c>
      <c r="D120" s="195">
        <v>170</v>
      </c>
      <c r="E120" s="195">
        <v>119</v>
      </c>
      <c r="F120" s="195">
        <v>219</v>
      </c>
      <c r="G120" s="195">
        <v>218</v>
      </c>
      <c r="H120" s="195">
        <v>150</v>
      </c>
      <c r="I120" s="196">
        <f t="shared" si="15"/>
        <v>-0.31192660550458717</v>
      </c>
      <c r="J120" s="196">
        <f>H120/H109</f>
        <v>7.1343638525564806E-3</v>
      </c>
    </row>
    <row r="121" spans="2:10" x14ac:dyDescent="0.25">
      <c r="B121" s="199" t="s">
        <v>148</v>
      </c>
      <c r="C121" s="200">
        <f t="shared" ref="C121:H121" si="16">C113-SUM(C114:C120)</f>
        <v>316</v>
      </c>
      <c r="D121" s="200">
        <f t="shared" si="16"/>
        <v>2547</v>
      </c>
      <c r="E121" s="200">
        <f t="shared" si="16"/>
        <v>2890</v>
      </c>
      <c r="F121" s="200">
        <f t="shared" si="16"/>
        <v>3225</v>
      </c>
      <c r="G121" s="200">
        <f t="shared" si="16"/>
        <v>3111</v>
      </c>
      <c r="H121" s="200">
        <f t="shared" si="16"/>
        <v>6460</v>
      </c>
      <c r="I121" s="201">
        <f t="shared" si="15"/>
        <v>1.0765027322404372</v>
      </c>
      <c r="J121" s="201">
        <f>H121/H109</f>
        <v>0.30725326991676577</v>
      </c>
    </row>
    <row r="122" spans="2:10" x14ac:dyDescent="0.25">
      <c r="B122" s="186" t="s">
        <v>54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71</v>
      </c>
      <c r="C123" s="209">
        <v>6962</v>
      </c>
      <c r="D123" s="209">
        <v>18198</v>
      </c>
      <c r="E123" s="209">
        <v>23965</v>
      </c>
      <c r="F123" s="209">
        <v>20577</v>
      </c>
      <c r="G123" s="209">
        <v>24629</v>
      </c>
      <c r="H123" s="209">
        <v>26233</v>
      </c>
      <c r="I123" s="210">
        <f t="shared" ref="I123:I135" si="17">IFERROR(H123/G123-1,"-")</f>
        <v>6.5126476917455101E-2</v>
      </c>
      <c r="J123" s="210">
        <f>H123/H123</f>
        <v>1</v>
      </c>
    </row>
    <row r="124" spans="2:10" x14ac:dyDescent="0.25">
      <c r="B124" s="190" t="s">
        <v>100</v>
      </c>
      <c r="C124" s="191">
        <v>4373</v>
      </c>
      <c r="D124" s="191">
        <v>9749</v>
      </c>
      <c r="E124" s="191">
        <v>10694</v>
      </c>
      <c r="F124" s="191">
        <v>10449</v>
      </c>
      <c r="G124" s="191">
        <v>13109</v>
      </c>
      <c r="H124" s="191">
        <v>13465</v>
      </c>
      <c r="I124" s="192">
        <f t="shared" si="17"/>
        <v>2.7156915096498535E-2</v>
      </c>
      <c r="J124" s="192">
        <f>H124/H123</f>
        <v>0.51328479396180382</v>
      </c>
    </row>
    <row r="125" spans="2:10" x14ac:dyDescent="0.25">
      <c r="B125" s="194" t="s">
        <v>106</v>
      </c>
      <c r="C125" s="195">
        <v>2222</v>
      </c>
      <c r="D125" s="195">
        <v>5338</v>
      </c>
      <c r="E125" s="195">
        <v>5738</v>
      </c>
      <c r="F125" s="195">
        <v>5217</v>
      </c>
      <c r="G125" s="195">
        <v>7182</v>
      </c>
      <c r="H125" s="195">
        <v>7480</v>
      </c>
      <c r="I125" s="196">
        <f t="shared" si="17"/>
        <v>4.1492620439988803E-2</v>
      </c>
      <c r="J125" s="196">
        <f>H125/H123</f>
        <v>0.28513704113139937</v>
      </c>
    </row>
    <row r="126" spans="2:10" x14ac:dyDescent="0.25">
      <c r="B126" s="194" t="s">
        <v>103</v>
      </c>
      <c r="C126" s="195">
        <v>2151</v>
      </c>
      <c r="D126" s="195">
        <v>4411</v>
      </c>
      <c r="E126" s="195">
        <v>4956</v>
      </c>
      <c r="F126" s="195">
        <v>5232</v>
      </c>
      <c r="G126" s="195">
        <v>5927</v>
      </c>
      <c r="H126" s="195">
        <v>5985</v>
      </c>
      <c r="I126" s="196">
        <f t="shared" si="17"/>
        <v>9.785726337101508E-3</v>
      </c>
      <c r="J126" s="196">
        <f>H126/H123</f>
        <v>0.22814775283040445</v>
      </c>
    </row>
    <row r="127" spans="2:10" x14ac:dyDescent="0.25">
      <c r="B127" s="190" t="s">
        <v>110</v>
      </c>
      <c r="C127" s="191">
        <v>2589</v>
      </c>
      <c r="D127" s="191">
        <v>8449</v>
      </c>
      <c r="E127" s="191">
        <v>13271</v>
      </c>
      <c r="F127" s="191">
        <v>10128</v>
      </c>
      <c r="G127" s="191">
        <v>11520</v>
      </c>
      <c r="H127" s="191">
        <v>12768</v>
      </c>
      <c r="I127" s="192">
        <f t="shared" si="17"/>
        <v>0.10833333333333339</v>
      </c>
      <c r="J127" s="192">
        <f>H127/H123</f>
        <v>0.48671520603819618</v>
      </c>
    </row>
    <row r="128" spans="2:10" x14ac:dyDescent="0.25">
      <c r="B128" s="194" t="s">
        <v>113</v>
      </c>
      <c r="C128" s="195">
        <v>245</v>
      </c>
      <c r="D128" s="195">
        <v>686</v>
      </c>
      <c r="E128" s="195">
        <v>1313</v>
      </c>
      <c r="F128" s="195">
        <v>1132</v>
      </c>
      <c r="G128" s="195">
        <v>1172</v>
      </c>
      <c r="H128" s="195">
        <v>1145</v>
      </c>
      <c r="I128" s="196">
        <f t="shared" si="17"/>
        <v>-2.3037542662115995E-2</v>
      </c>
      <c r="J128" s="196">
        <f>H128/H123</f>
        <v>4.3647314451263679E-2</v>
      </c>
    </row>
    <row r="129" spans="2:10" x14ac:dyDescent="0.25">
      <c r="B129" s="194" t="s">
        <v>116</v>
      </c>
      <c r="C129" s="195">
        <v>244</v>
      </c>
      <c r="D129" s="195">
        <v>1347</v>
      </c>
      <c r="E129" s="195">
        <v>2050</v>
      </c>
      <c r="F129" s="195">
        <v>1862</v>
      </c>
      <c r="G129" s="195">
        <v>1899</v>
      </c>
      <c r="H129" s="195">
        <v>2644</v>
      </c>
      <c r="I129" s="196">
        <f t="shared" si="17"/>
        <v>0.39231174302264349</v>
      </c>
      <c r="J129" s="196">
        <f>H129/H123</f>
        <v>0.10078908245339839</v>
      </c>
    </row>
    <row r="130" spans="2:10" x14ac:dyDescent="0.25">
      <c r="B130" s="194" t="s">
        <v>119</v>
      </c>
      <c r="C130" s="195">
        <v>244</v>
      </c>
      <c r="D130" s="195">
        <v>752</v>
      </c>
      <c r="E130" s="195">
        <v>1027</v>
      </c>
      <c r="F130" s="195">
        <v>725</v>
      </c>
      <c r="G130" s="195">
        <v>847</v>
      </c>
      <c r="H130" s="195">
        <v>965</v>
      </c>
      <c r="I130" s="196">
        <f t="shared" si="17"/>
        <v>0.13931523022432124</v>
      </c>
      <c r="J130" s="196">
        <f>H130/H123</f>
        <v>3.6785727899973315E-2</v>
      </c>
    </row>
    <row r="131" spans="2:10" x14ac:dyDescent="0.25">
      <c r="B131" s="194" t="s">
        <v>126</v>
      </c>
      <c r="C131" s="195">
        <v>43</v>
      </c>
      <c r="D131" s="195">
        <v>258</v>
      </c>
      <c r="E131" s="195">
        <v>294</v>
      </c>
      <c r="F131" s="195">
        <v>291</v>
      </c>
      <c r="G131" s="195">
        <v>247</v>
      </c>
      <c r="H131" s="195">
        <v>298</v>
      </c>
      <c r="I131" s="196">
        <f t="shared" si="17"/>
        <v>0.20647773279352233</v>
      </c>
      <c r="J131" s="196">
        <f>H131/H123</f>
        <v>1.1359737734914039E-2</v>
      </c>
    </row>
    <row r="132" spans="2:10" x14ac:dyDescent="0.25">
      <c r="B132" s="194" t="s">
        <v>122</v>
      </c>
      <c r="C132" s="195">
        <v>74</v>
      </c>
      <c r="D132" s="195">
        <v>199</v>
      </c>
      <c r="E132" s="195">
        <v>281</v>
      </c>
      <c r="F132" s="195">
        <v>228</v>
      </c>
      <c r="G132" s="195">
        <v>310</v>
      </c>
      <c r="H132" s="195">
        <v>300</v>
      </c>
      <c r="I132" s="196">
        <f t="shared" si="17"/>
        <v>-3.2258064516129004E-2</v>
      </c>
      <c r="J132" s="196">
        <f>H132/H123</f>
        <v>1.1435977585483932E-2</v>
      </c>
    </row>
    <row r="133" spans="2:10" x14ac:dyDescent="0.25">
      <c r="B133" s="194" t="s">
        <v>131</v>
      </c>
      <c r="C133" s="195">
        <v>8</v>
      </c>
      <c r="D133" s="195">
        <v>181</v>
      </c>
      <c r="E133" s="195">
        <v>164</v>
      </c>
      <c r="F133" s="195">
        <v>188</v>
      </c>
      <c r="G133" s="195">
        <v>158</v>
      </c>
      <c r="H133" s="195">
        <v>144</v>
      </c>
      <c r="I133" s="196">
        <f t="shared" si="17"/>
        <v>-8.8607594936708889E-2</v>
      </c>
      <c r="J133" s="196">
        <f>H133/H123</f>
        <v>5.4892692410322876E-3</v>
      </c>
    </row>
    <row r="134" spans="2:10" x14ac:dyDescent="0.25">
      <c r="B134" s="194" t="s">
        <v>134</v>
      </c>
      <c r="C134" s="195">
        <v>24</v>
      </c>
      <c r="D134" s="195">
        <v>324</v>
      </c>
      <c r="E134" s="195">
        <v>357</v>
      </c>
      <c r="F134" s="195">
        <v>357</v>
      </c>
      <c r="G134" s="195">
        <v>467</v>
      </c>
      <c r="H134" s="195">
        <v>375</v>
      </c>
      <c r="I134" s="196">
        <f t="shared" si="17"/>
        <v>-0.19700214132762317</v>
      </c>
      <c r="J134" s="196">
        <f>H134/H123</f>
        <v>1.4294971981854915E-2</v>
      </c>
    </row>
    <row r="135" spans="2:10" x14ac:dyDescent="0.25">
      <c r="B135" s="199" t="s">
        <v>148</v>
      </c>
      <c r="C135" s="200">
        <f t="shared" ref="C135:H135" si="18">C127-SUM(C128:C134)</f>
        <v>1707</v>
      </c>
      <c r="D135" s="200">
        <f t="shared" si="18"/>
        <v>4702</v>
      </c>
      <c r="E135" s="200">
        <f t="shared" si="18"/>
        <v>7785</v>
      </c>
      <c r="F135" s="200">
        <f t="shared" si="18"/>
        <v>5345</v>
      </c>
      <c r="G135" s="200">
        <f t="shared" si="18"/>
        <v>6420</v>
      </c>
      <c r="H135" s="200">
        <f t="shared" si="18"/>
        <v>6897</v>
      </c>
      <c r="I135" s="201">
        <f t="shared" si="17"/>
        <v>7.4299065420560639E-2</v>
      </c>
      <c r="J135" s="201">
        <f>H135/H123</f>
        <v>0.26291312469027561</v>
      </c>
    </row>
    <row r="136" spans="2:10" x14ac:dyDescent="0.25">
      <c r="B136" s="186" t="s">
        <v>55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71</v>
      </c>
      <c r="C137" s="209">
        <v>6261</v>
      </c>
      <c r="D137" s="209">
        <v>19784</v>
      </c>
      <c r="E137" s="209">
        <v>23285</v>
      </c>
      <c r="F137" s="209">
        <v>24142</v>
      </c>
      <c r="G137" s="209">
        <v>23290</v>
      </c>
      <c r="H137" s="209">
        <v>24074</v>
      </c>
      <c r="I137" s="210">
        <f t="shared" ref="I137:I149" si="19">IFERROR(H137/G137-1,"-")</f>
        <v>3.3662516101331086E-2</v>
      </c>
      <c r="J137" s="210">
        <f>H137/H137</f>
        <v>1</v>
      </c>
    </row>
    <row r="138" spans="2:10" x14ac:dyDescent="0.25">
      <c r="B138" s="190" t="s">
        <v>100</v>
      </c>
      <c r="C138" s="191">
        <v>1855</v>
      </c>
      <c r="D138" s="191">
        <v>2038</v>
      </c>
      <c r="E138" s="191">
        <v>1822</v>
      </c>
      <c r="F138" s="191">
        <v>1883</v>
      </c>
      <c r="G138" s="191">
        <v>1399</v>
      </c>
      <c r="H138" s="191">
        <v>2071</v>
      </c>
      <c r="I138" s="192">
        <f t="shared" si="19"/>
        <v>0.4803431022158684</v>
      </c>
      <c r="J138" s="192">
        <f>H138/H137</f>
        <v>8.6026418542826291E-2</v>
      </c>
    </row>
    <row r="139" spans="2:10" x14ac:dyDescent="0.25">
      <c r="B139" s="194" t="s">
        <v>106</v>
      </c>
      <c r="C139" s="195">
        <v>1567</v>
      </c>
      <c r="D139" s="195">
        <v>1333</v>
      </c>
      <c r="E139" s="195">
        <v>1001</v>
      </c>
      <c r="F139" s="195">
        <v>906</v>
      </c>
      <c r="G139" s="195">
        <v>447</v>
      </c>
      <c r="H139" s="195">
        <v>967</v>
      </c>
      <c r="I139" s="196">
        <f t="shared" si="19"/>
        <v>1.1633109619686799</v>
      </c>
      <c r="J139" s="196">
        <f>H139/H137</f>
        <v>4.0167815900972001E-2</v>
      </c>
    </row>
    <row r="140" spans="2:10" x14ac:dyDescent="0.25">
      <c r="B140" s="194" t="s">
        <v>103</v>
      </c>
      <c r="C140" s="195">
        <v>288</v>
      </c>
      <c r="D140" s="195">
        <v>705</v>
      </c>
      <c r="E140" s="195">
        <v>821</v>
      </c>
      <c r="F140" s="195">
        <v>977</v>
      </c>
      <c r="G140" s="195">
        <v>952</v>
      </c>
      <c r="H140" s="195">
        <v>1104</v>
      </c>
      <c r="I140" s="196">
        <f t="shared" si="19"/>
        <v>0.15966386554621859</v>
      </c>
      <c r="J140" s="196">
        <f>H140/H137</f>
        <v>4.5858602641854283E-2</v>
      </c>
    </row>
    <row r="141" spans="2:10" x14ac:dyDescent="0.25">
      <c r="B141" s="190" t="s">
        <v>110</v>
      </c>
      <c r="C141" s="191">
        <v>4406</v>
      </c>
      <c r="D141" s="191">
        <v>17746</v>
      </c>
      <c r="E141" s="191">
        <v>21463</v>
      </c>
      <c r="F141" s="191">
        <v>22259</v>
      </c>
      <c r="G141" s="191">
        <v>21891</v>
      </c>
      <c r="H141" s="191">
        <v>22003</v>
      </c>
      <c r="I141" s="192">
        <f t="shared" si="19"/>
        <v>5.1162578228496347E-3</v>
      </c>
      <c r="J141" s="192">
        <f>H141/H137</f>
        <v>0.91397358145717367</v>
      </c>
    </row>
    <row r="142" spans="2:10" x14ac:dyDescent="0.25">
      <c r="B142" s="194" t="s">
        <v>113</v>
      </c>
      <c r="C142" s="195">
        <v>1252</v>
      </c>
      <c r="D142" s="195">
        <v>5762</v>
      </c>
      <c r="E142" s="195">
        <v>8219</v>
      </c>
      <c r="F142" s="195">
        <v>8681</v>
      </c>
      <c r="G142" s="195">
        <v>9229</v>
      </c>
      <c r="H142" s="195">
        <v>8448</v>
      </c>
      <c r="I142" s="196">
        <f t="shared" si="19"/>
        <v>-8.4624553039332584E-2</v>
      </c>
      <c r="J142" s="196">
        <f>H142/H137</f>
        <v>0.3509180028246241</v>
      </c>
    </row>
    <row r="143" spans="2:10" x14ac:dyDescent="0.25">
      <c r="B143" s="194" t="s">
        <v>116</v>
      </c>
      <c r="C143" s="195">
        <v>440</v>
      </c>
      <c r="D143" s="195">
        <v>1573</v>
      </c>
      <c r="E143" s="195">
        <v>1685</v>
      </c>
      <c r="F143" s="195">
        <v>1850</v>
      </c>
      <c r="G143" s="195">
        <v>1784</v>
      </c>
      <c r="H143" s="195">
        <v>1986</v>
      </c>
      <c r="I143" s="196">
        <f t="shared" si="19"/>
        <v>0.11322869955156944</v>
      </c>
      <c r="J143" s="196">
        <f>H143/H137</f>
        <v>8.2495638448118302E-2</v>
      </c>
    </row>
    <row r="144" spans="2:10" x14ac:dyDescent="0.25">
      <c r="B144" s="194" t="s">
        <v>119</v>
      </c>
      <c r="C144" s="195">
        <v>767</v>
      </c>
      <c r="D144" s="195">
        <v>1899</v>
      </c>
      <c r="E144" s="195">
        <v>1942</v>
      </c>
      <c r="F144" s="195">
        <v>1825</v>
      </c>
      <c r="G144" s="195">
        <v>1388</v>
      </c>
      <c r="H144" s="195">
        <v>1748</v>
      </c>
      <c r="I144" s="196">
        <f t="shared" si="19"/>
        <v>0.25936599423631135</v>
      </c>
      <c r="J144" s="196">
        <f>H144/H137</f>
        <v>7.2609454182935948E-2</v>
      </c>
    </row>
    <row r="145" spans="2:10" x14ac:dyDescent="0.25">
      <c r="B145" s="194" t="s">
        <v>126</v>
      </c>
      <c r="C145" s="195">
        <v>81</v>
      </c>
      <c r="D145" s="195">
        <v>879</v>
      </c>
      <c r="E145" s="195">
        <v>624</v>
      </c>
      <c r="F145" s="195">
        <v>620</v>
      </c>
      <c r="G145" s="195">
        <v>489</v>
      </c>
      <c r="H145" s="195">
        <v>497</v>
      </c>
      <c r="I145" s="196">
        <f t="shared" si="19"/>
        <v>1.6359918200409052E-2</v>
      </c>
      <c r="J145" s="196">
        <f>H145/H137</f>
        <v>2.0644678906704329E-2</v>
      </c>
    </row>
    <row r="146" spans="2:10" x14ac:dyDescent="0.25">
      <c r="B146" s="194" t="s">
        <v>122</v>
      </c>
      <c r="C146" s="195">
        <v>126</v>
      </c>
      <c r="D146" s="195">
        <v>549</v>
      </c>
      <c r="E146" s="195">
        <v>478</v>
      </c>
      <c r="F146" s="195">
        <v>522</v>
      </c>
      <c r="G146" s="195">
        <v>497</v>
      </c>
      <c r="H146" s="195">
        <v>534</v>
      </c>
      <c r="I146" s="196">
        <f t="shared" si="19"/>
        <v>7.444668008048283E-2</v>
      </c>
      <c r="J146" s="196">
        <f>H146/H137</f>
        <v>2.218160671263604E-2</v>
      </c>
    </row>
    <row r="147" spans="2:10" x14ac:dyDescent="0.25">
      <c r="B147" s="194" t="s">
        <v>131</v>
      </c>
      <c r="C147" s="195">
        <v>6</v>
      </c>
      <c r="D147" s="195">
        <v>493</v>
      </c>
      <c r="E147" s="195">
        <v>556</v>
      </c>
      <c r="F147" s="195">
        <v>560</v>
      </c>
      <c r="G147" s="195">
        <v>676</v>
      </c>
      <c r="H147" s="195">
        <v>441</v>
      </c>
      <c r="I147" s="196">
        <f t="shared" si="19"/>
        <v>-0.34763313609467461</v>
      </c>
      <c r="J147" s="196">
        <f>H147/H137</f>
        <v>1.831851790313201E-2</v>
      </c>
    </row>
    <row r="148" spans="2:10" x14ac:dyDescent="0.25">
      <c r="B148" s="194" t="s">
        <v>134</v>
      </c>
      <c r="C148" s="195">
        <v>12</v>
      </c>
      <c r="D148" s="195">
        <v>375</v>
      </c>
      <c r="E148" s="195">
        <v>585</v>
      </c>
      <c r="F148" s="195">
        <v>569</v>
      </c>
      <c r="G148" s="195">
        <v>484</v>
      </c>
      <c r="H148" s="195">
        <v>411</v>
      </c>
      <c r="I148" s="196">
        <f t="shared" si="19"/>
        <v>-0.15082644628099173</v>
      </c>
      <c r="J148" s="196">
        <f>H148/H137</f>
        <v>1.707236022264684E-2</v>
      </c>
    </row>
    <row r="149" spans="2:10" x14ac:dyDescent="0.25">
      <c r="B149" s="199" t="s">
        <v>148</v>
      </c>
      <c r="C149" s="200">
        <f t="shared" ref="C149:H149" si="20">C141-SUM(C142:C148)</f>
        <v>1722</v>
      </c>
      <c r="D149" s="200">
        <f t="shared" si="20"/>
        <v>6216</v>
      </c>
      <c r="E149" s="200">
        <f t="shared" si="20"/>
        <v>7374</v>
      </c>
      <c r="F149" s="200">
        <f t="shared" si="20"/>
        <v>7632</v>
      </c>
      <c r="G149" s="200">
        <f t="shared" si="20"/>
        <v>7344</v>
      </c>
      <c r="H149" s="200">
        <f t="shared" si="20"/>
        <v>7938</v>
      </c>
      <c r="I149" s="201">
        <f t="shared" si="19"/>
        <v>8.0882352941176405E-2</v>
      </c>
      <c r="J149" s="201">
        <f>H149/H137</f>
        <v>0.32973332225637619</v>
      </c>
    </row>
    <row r="150" spans="2:10" x14ac:dyDescent="0.25">
      <c r="B150" s="186" t="s">
        <v>56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71</v>
      </c>
      <c r="C151" s="209">
        <v>2510</v>
      </c>
      <c r="D151" s="209">
        <v>8951</v>
      </c>
      <c r="E151" s="209">
        <v>10349</v>
      </c>
      <c r="F151" s="209">
        <v>10850</v>
      </c>
      <c r="G151" s="209">
        <v>10319</v>
      </c>
      <c r="H151" s="209">
        <v>8275</v>
      </c>
      <c r="I151" s="210">
        <f t="shared" ref="I151:I163" si="21">IFERROR(H151/G151-1,"-")</f>
        <v>-0.19808120941951735</v>
      </c>
      <c r="J151" s="210">
        <f>H151/H151</f>
        <v>1</v>
      </c>
    </row>
    <row r="152" spans="2:10" x14ac:dyDescent="0.25">
      <c r="B152" s="190" t="s">
        <v>100</v>
      </c>
      <c r="C152" s="191">
        <v>1581</v>
      </c>
      <c r="D152" s="191">
        <v>3760</v>
      </c>
      <c r="E152" s="191">
        <v>4305</v>
      </c>
      <c r="F152" s="191">
        <v>3866</v>
      </c>
      <c r="G152" s="191">
        <v>3425</v>
      </c>
      <c r="H152" s="191">
        <v>2325</v>
      </c>
      <c r="I152" s="192">
        <f t="shared" si="21"/>
        <v>-0.32116788321167888</v>
      </c>
      <c r="J152" s="192">
        <f>H152/H151</f>
        <v>0.2809667673716012</v>
      </c>
    </row>
    <row r="153" spans="2:10" x14ac:dyDescent="0.25">
      <c r="B153" s="194" t="s">
        <v>106</v>
      </c>
      <c r="C153" s="195">
        <v>1346</v>
      </c>
      <c r="D153" s="195">
        <v>2962</v>
      </c>
      <c r="E153" s="195">
        <v>3065</v>
      </c>
      <c r="F153" s="195">
        <v>2925</v>
      </c>
      <c r="G153" s="195">
        <v>2414</v>
      </c>
      <c r="H153" s="195">
        <v>1162</v>
      </c>
      <c r="I153" s="196">
        <f t="shared" si="21"/>
        <v>-0.51864125932062966</v>
      </c>
      <c r="J153" s="196">
        <f>H153/H151</f>
        <v>0.14042296072507554</v>
      </c>
    </row>
    <row r="154" spans="2:10" x14ac:dyDescent="0.25">
      <c r="B154" s="194" t="s">
        <v>103</v>
      </c>
      <c r="C154" s="195">
        <v>235</v>
      </c>
      <c r="D154" s="195">
        <v>798</v>
      </c>
      <c r="E154" s="195">
        <v>1240</v>
      </c>
      <c r="F154" s="195">
        <v>941</v>
      </c>
      <c r="G154" s="195">
        <v>1011</v>
      </c>
      <c r="H154" s="195">
        <v>1163</v>
      </c>
      <c r="I154" s="196">
        <f t="shared" si="21"/>
        <v>0.15034619188921861</v>
      </c>
      <c r="J154" s="196">
        <f>H154/H151</f>
        <v>0.14054380664652569</v>
      </c>
    </row>
    <row r="155" spans="2:10" x14ac:dyDescent="0.25">
      <c r="B155" s="190" t="s">
        <v>110</v>
      </c>
      <c r="C155" s="191">
        <v>929</v>
      </c>
      <c r="D155" s="191">
        <v>5191</v>
      </c>
      <c r="E155" s="191">
        <v>6044</v>
      </c>
      <c r="F155" s="191">
        <v>6984</v>
      </c>
      <c r="G155" s="191">
        <v>6894</v>
      </c>
      <c r="H155" s="191">
        <v>5950</v>
      </c>
      <c r="I155" s="192">
        <f t="shared" si="21"/>
        <v>-0.13693066434580792</v>
      </c>
      <c r="J155" s="192">
        <f>H155/H151</f>
        <v>0.7190332326283988</v>
      </c>
    </row>
    <row r="156" spans="2:10" x14ac:dyDescent="0.25">
      <c r="B156" s="194" t="s">
        <v>113</v>
      </c>
      <c r="C156" s="195">
        <v>175</v>
      </c>
      <c r="D156" s="195">
        <v>1280</v>
      </c>
      <c r="E156" s="195">
        <v>2190</v>
      </c>
      <c r="F156" s="195">
        <v>1944</v>
      </c>
      <c r="G156" s="195">
        <v>1708</v>
      </c>
      <c r="H156" s="195">
        <v>1525</v>
      </c>
      <c r="I156" s="196">
        <f t="shared" si="21"/>
        <v>-0.1071428571428571</v>
      </c>
      <c r="J156" s="196">
        <f>H156/H151</f>
        <v>0.18429003021148035</v>
      </c>
    </row>
    <row r="157" spans="2:10" x14ac:dyDescent="0.25">
      <c r="B157" s="194" t="s">
        <v>116</v>
      </c>
      <c r="C157" s="195">
        <v>229</v>
      </c>
      <c r="D157" s="195">
        <v>1686</v>
      </c>
      <c r="E157" s="195">
        <v>1249</v>
      </c>
      <c r="F157" s="195">
        <v>1401</v>
      </c>
      <c r="G157" s="195">
        <v>1375</v>
      </c>
      <c r="H157" s="195">
        <v>1352</v>
      </c>
      <c r="I157" s="196">
        <f t="shared" si="21"/>
        <v>-1.6727272727272702E-2</v>
      </c>
      <c r="J157" s="196">
        <f>H157/H151</f>
        <v>0.16338368580060422</v>
      </c>
    </row>
    <row r="158" spans="2:10" x14ac:dyDescent="0.25">
      <c r="B158" s="194" t="s">
        <v>119</v>
      </c>
      <c r="C158" s="195">
        <v>183</v>
      </c>
      <c r="D158" s="195">
        <v>520</v>
      </c>
      <c r="E158" s="195">
        <v>828</v>
      </c>
      <c r="F158" s="195">
        <v>1002</v>
      </c>
      <c r="G158" s="195">
        <v>1268</v>
      </c>
      <c r="H158" s="195">
        <v>942</v>
      </c>
      <c r="I158" s="196">
        <f t="shared" si="21"/>
        <v>-0.25709779179810721</v>
      </c>
      <c r="J158" s="196">
        <f>H158/H151</f>
        <v>0.11383685800604229</v>
      </c>
    </row>
    <row r="159" spans="2:10" x14ac:dyDescent="0.25">
      <c r="B159" s="194" t="s">
        <v>126</v>
      </c>
      <c r="C159" s="195">
        <v>14</v>
      </c>
      <c r="D159" s="195">
        <v>144</v>
      </c>
      <c r="E159" s="195">
        <v>203</v>
      </c>
      <c r="F159" s="195">
        <v>256</v>
      </c>
      <c r="G159" s="195">
        <v>244</v>
      </c>
      <c r="H159" s="195">
        <v>264</v>
      </c>
      <c r="I159" s="196">
        <f t="shared" si="21"/>
        <v>8.1967213114754189E-2</v>
      </c>
      <c r="J159" s="196">
        <f>H159/H151</f>
        <v>3.1903323262839879E-2</v>
      </c>
    </row>
    <row r="160" spans="2:10" x14ac:dyDescent="0.25">
      <c r="B160" s="194" t="s">
        <v>122</v>
      </c>
      <c r="C160" s="195">
        <v>42</v>
      </c>
      <c r="D160" s="195">
        <v>263</v>
      </c>
      <c r="E160" s="195">
        <v>168</v>
      </c>
      <c r="F160" s="195">
        <v>244</v>
      </c>
      <c r="G160" s="195">
        <v>265</v>
      </c>
      <c r="H160" s="195">
        <v>227</v>
      </c>
      <c r="I160" s="196">
        <f t="shared" si="21"/>
        <v>-0.14339622641509431</v>
      </c>
      <c r="J160" s="196">
        <f>H160/H151</f>
        <v>2.7432024169184291E-2</v>
      </c>
    </row>
    <row r="161" spans="2:10" x14ac:dyDescent="0.25">
      <c r="B161" s="194" t="s">
        <v>131</v>
      </c>
      <c r="C161" s="195">
        <v>6</v>
      </c>
      <c r="D161" s="195">
        <v>58</v>
      </c>
      <c r="E161" s="195">
        <v>69</v>
      </c>
      <c r="F161" s="195">
        <v>136</v>
      </c>
      <c r="G161" s="195">
        <v>100</v>
      </c>
      <c r="H161" s="195">
        <v>50</v>
      </c>
      <c r="I161" s="196">
        <f t="shared" si="21"/>
        <v>-0.5</v>
      </c>
      <c r="J161" s="196">
        <f>H161/H151</f>
        <v>6.0422960725075529E-3</v>
      </c>
    </row>
    <row r="162" spans="2:10" x14ac:dyDescent="0.25">
      <c r="B162" s="194" t="s">
        <v>134</v>
      </c>
      <c r="C162" s="195">
        <v>1</v>
      </c>
      <c r="D162" s="195">
        <v>138</v>
      </c>
      <c r="E162" s="195">
        <v>91</v>
      </c>
      <c r="F162" s="195">
        <v>191</v>
      </c>
      <c r="G162" s="195">
        <v>153</v>
      </c>
      <c r="H162" s="195">
        <v>75</v>
      </c>
      <c r="I162" s="196">
        <f t="shared" si="21"/>
        <v>-0.50980392156862742</v>
      </c>
      <c r="J162" s="196">
        <f>H162/H151</f>
        <v>9.0634441087613302E-3</v>
      </c>
    </row>
    <row r="163" spans="2:10" x14ac:dyDescent="0.25">
      <c r="B163" s="199" t="s">
        <v>148</v>
      </c>
      <c r="C163" s="200">
        <f t="shared" ref="C163:H163" si="22">C155-SUM(C156:C162)</f>
        <v>279</v>
      </c>
      <c r="D163" s="200">
        <f t="shared" si="22"/>
        <v>1102</v>
      </c>
      <c r="E163" s="200">
        <f t="shared" si="22"/>
        <v>1246</v>
      </c>
      <c r="F163" s="200">
        <f t="shared" si="22"/>
        <v>1810</v>
      </c>
      <c r="G163" s="200">
        <f t="shared" si="22"/>
        <v>1781</v>
      </c>
      <c r="H163" s="200">
        <f t="shared" si="22"/>
        <v>1515</v>
      </c>
      <c r="I163" s="201">
        <f t="shared" si="21"/>
        <v>-0.1493542953396968</v>
      </c>
      <c r="J163" s="201">
        <f>H163/H151</f>
        <v>0.18308157099697886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58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8ED7-D368-4258-8CA9-48BB058E42BB}">
  <sheetPr>
    <tabColor theme="7" tint="0.79998168889431442"/>
    <pageSetUpPr fitToPage="1"/>
  </sheetPr>
  <dimension ref="A1:Y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266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46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46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267</v>
      </c>
      <c r="D7" s="205" t="s">
        <v>268</v>
      </c>
      <c r="E7" s="205" t="s">
        <v>269</v>
      </c>
      <c r="F7" s="205" t="s">
        <v>270</v>
      </c>
      <c r="G7" s="205" t="s">
        <v>271</v>
      </c>
      <c r="H7" s="205" t="s">
        <v>272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267</v>
      </c>
      <c r="R7" s="205" t="s">
        <v>268</v>
      </c>
      <c r="S7" s="205" t="s">
        <v>269</v>
      </c>
      <c r="T7" s="205" t="s">
        <v>270</v>
      </c>
      <c r="U7" s="205" t="s">
        <v>271</v>
      </c>
      <c r="V7" s="205" t="s">
        <v>272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46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55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99</v>
      </c>
      <c r="B9" s="187" t="s">
        <v>71</v>
      </c>
      <c r="C9" s="209">
        <v>1565030</v>
      </c>
      <c r="D9" s="209">
        <v>2335438</v>
      </c>
      <c r="E9" s="209">
        <v>4757683</v>
      </c>
      <c r="F9" s="209">
        <v>5189113</v>
      </c>
      <c r="G9" s="209">
        <v>5483293</v>
      </c>
      <c r="H9" s="209">
        <v>5451268</v>
      </c>
      <c r="I9" s="210">
        <f>IFERROR(H9/G9-1,"-")</f>
        <v>-5.8404684921998795E-3</v>
      </c>
      <c r="J9" s="210">
        <f>IFERROR(H9/D9-1,"-")</f>
        <v>1.3341523089030836</v>
      </c>
      <c r="K9" s="209">
        <f>H9-G9</f>
        <v>-32025</v>
      </c>
      <c r="L9" s="209">
        <f>H9-D9</f>
        <v>3115830</v>
      </c>
      <c r="M9" s="210">
        <f t="shared" ref="M9:M21" si="0">H9/H$9</f>
        <v>1</v>
      </c>
      <c r="P9" s="187" t="s">
        <v>71</v>
      </c>
      <c r="Q9" s="209">
        <v>89173</v>
      </c>
      <c r="R9" s="209">
        <v>140346</v>
      </c>
      <c r="S9" s="209">
        <v>257117</v>
      </c>
      <c r="T9" s="209">
        <v>280769</v>
      </c>
      <c r="U9" s="209">
        <v>288350</v>
      </c>
      <c r="V9" s="209">
        <v>287664</v>
      </c>
      <c r="W9" s="210">
        <f>IFERROR(V9/U9-1,"-")</f>
        <v>-2.3790532339170722E-3</v>
      </c>
      <c r="X9" s="209">
        <f>V9-U9</f>
        <v>-686</v>
      </c>
      <c r="Y9" s="210">
        <f t="shared" ref="Y9:Y21" si="1">V9/V$9</f>
        <v>1</v>
      </c>
    </row>
    <row r="10" spans="1:25" x14ac:dyDescent="0.25">
      <c r="A10" s="193" t="s">
        <v>106</v>
      </c>
      <c r="B10" s="190" t="s">
        <v>100</v>
      </c>
      <c r="C10" s="191">
        <v>456675</v>
      </c>
      <c r="D10" s="191">
        <v>800301</v>
      </c>
      <c r="E10" s="191">
        <v>1016781</v>
      </c>
      <c r="F10" s="191">
        <v>1042721</v>
      </c>
      <c r="G10" s="191">
        <v>1059034</v>
      </c>
      <c r="H10" s="191">
        <v>1068407</v>
      </c>
      <c r="I10" s="211">
        <f>IFERROR(H10/G10-1,"-")</f>
        <v>8.8505184913798551E-3</v>
      </c>
      <c r="J10" s="192">
        <f t="shared" ref="J10:J21" si="2">IFERROR(H10/D10-1,"-")</f>
        <v>0.33500645382174965</v>
      </c>
      <c r="K10" s="191">
        <f t="shared" ref="K10:K20" si="3">H10-G10</f>
        <v>9373</v>
      </c>
      <c r="L10" s="191">
        <f t="shared" ref="L10:L21" si="4">H10-D10</f>
        <v>268106</v>
      </c>
      <c r="M10" s="192">
        <f t="shared" si="0"/>
        <v>0.19599238195590457</v>
      </c>
      <c r="P10" s="190" t="s">
        <v>100</v>
      </c>
      <c r="Q10" s="191">
        <v>21825</v>
      </c>
      <c r="R10" s="191">
        <v>45216</v>
      </c>
      <c r="S10" s="191">
        <v>29061</v>
      </c>
      <c r="T10" s="191">
        <v>33671</v>
      </c>
      <c r="U10" s="191">
        <v>29209</v>
      </c>
      <c r="V10" s="191">
        <v>32990</v>
      </c>
      <c r="W10" s="211">
        <f>IFERROR(V10/U10-1,"-")</f>
        <v>0.12944640350576875</v>
      </c>
      <c r="X10" s="190">
        <f t="shared" ref="X10:X20" si="5">V10-U10</f>
        <v>3781</v>
      </c>
      <c r="Y10" s="192">
        <f t="shared" si="1"/>
        <v>0.11468240725290617</v>
      </c>
    </row>
    <row r="11" spans="1:25" x14ac:dyDescent="0.25">
      <c r="A11" s="193" t="s">
        <v>103</v>
      </c>
      <c r="B11" s="194" t="s">
        <v>106</v>
      </c>
      <c r="C11" s="195">
        <v>208389</v>
      </c>
      <c r="D11" s="195">
        <v>416048</v>
      </c>
      <c r="E11" s="195">
        <v>423208</v>
      </c>
      <c r="F11" s="195">
        <v>430319</v>
      </c>
      <c r="G11" s="195">
        <v>422024</v>
      </c>
      <c r="H11" s="195">
        <v>424160</v>
      </c>
      <c r="I11" s="212">
        <f>IFERROR(H11/G11-1,"-")</f>
        <v>5.0613235266241396E-3</v>
      </c>
      <c r="J11" s="196">
        <f t="shared" si="2"/>
        <v>1.9497750259585445E-2</v>
      </c>
      <c r="K11" s="195">
        <f t="shared" si="3"/>
        <v>2136</v>
      </c>
      <c r="L11" s="195">
        <f t="shared" si="4"/>
        <v>8112</v>
      </c>
      <c r="M11" s="196">
        <f t="shared" si="0"/>
        <v>7.7809419753349124E-2</v>
      </c>
      <c r="P11" s="194" t="s">
        <v>106</v>
      </c>
      <c r="Q11" s="195">
        <v>16209</v>
      </c>
      <c r="R11" s="195">
        <v>34195</v>
      </c>
      <c r="S11" s="195">
        <v>19943</v>
      </c>
      <c r="T11" s="195">
        <v>22352</v>
      </c>
      <c r="U11" s="195">
        <v>18376</v>
      </c>
      <c r="V11" s="195">
        <v>19606</v>
      </c>
      <c r="W11" s="212">
        <f>IFERROR(V11/U11-1,"-")</f>
        <v>6.693513278188945E-2</v>
      </c>
      <c r="X11" s="194">
        <f t="shared" si="5"/>
        <v>1230</v>
      </c>
      <c r="Y11" s="196">
        <f>V11/V$9</f>
        <v>6.8155904110350968E-2</v>
      </c>
    </row>
    <row r="12" spans="1:25" x14ac:dyDescent="0.25">
      <c r="A12" s="1"/>
      <c r="B12" s="194" t="s">
        <v>103</v>
      </c>
      <c r="C12" s="195">
        <v>248286</v>
      </c>
      <c r="D12" s="195">
        <v>384253</v>
      </c>
      <c r="E12" s="195">
        <v>593573</v>
      </c>
      <c r="F12" s="195">
        <v>612402</v>
      </c>
      <c r="G12" s="195">
        <v>637010</v>
      </c>
      <c r="H12" s="195">
        <v>644247</v>
      </c>
      <c r="I12" s="212">
        <f>IFERROR(H12/G12-1,"-")</f>
        <v>1.1360889154016451E-2</v>
      </c>
      <c r="J12" s="196">
        <f t="shared" si="2"/>
        <v>0.6766219131665856</v>
      </c>
      <c r="K12" s="195">
        <f t="shared" si="3"/>
        <v>7237</v>
      </c>
      <c r="L12" s="195">
        <f t="shared" si="4"/>
        <v>259994</v>
      </c>
      <c r="M12" s="196">
        <f t="shared" si="0"/>
        <v>0.11818296220255545</v>
      </c>
      <c r="P12" s="194" t="s">
        <v>103</v>
      </c>
      <c r="Q12" s="195">
        <v>5616</v>
      </c>
      <c r="R12" s="195">
        <v>11021</v>
      </c>
      <c r="S12" s="195">
        <v>9118</v>
      </c>
      <c r="T12" s="195">
        <v>11319</v>
      </c>
      <c r="U12" s="195">
        <v>10833</v>
      </c>
      <c r="V12" s="195">
        <v>13384</v>
      </c>
      <c r="W12" s="212">
        <f>IFERROR(V12/U12-1,"-")</f>
        <v>0.23548416874365374</v>
      </c>
      <c r="X12" s="194">
        <f t="shared" si="5"/>
        <v>2551</v>
      </c>
      <c r="Y12" s="196">
        <f t="shared" si="1"/>
        <v>4.6526503142555201E-2</v>
      </c>
    </row>
    <row r="13" spans="1:25" s="76" customFormat="1" x14ac:dyDescent="0.25">
      <c r="B13" s="190" t="s">
        <v>110</v>
      </c>
      <c r="C13" s="191">
        <v>1108355</v>
      </c>
      <c r="D13" s="191">
        <v>1535137</v>
      </c>
      <c r="E13" s="191">
        <v>3740902</v>
      </c>
      <c r="F13" s="191">
        <v>4146392</v>
      </c>
      <c r="G13" s="191">
        <v>4424259</v>
      </c>
      <c r="H13" s="191">
        <v>4382861</v>
      </c>
      <c r="I13" s="211">
        <f>IFERROR(H13/G13-1,"-")</f>
        <v>-9.3570471348987105E-3</v>
      </c>
      <c r="J13" s="192">
        <f t="shared" si="2"/>
        <v>1.8550292254046381</v>
      </c>
      <c r="K13" s="191">
        <f t="shared" si="3"/>
        <v>-41398</v>
      </c>
      <c r="L13" s="191">
        <f t="shared" si="4"/>
        <v>2847724</v>
      </c>
      <c r="M13" s="192">
        <f t="shared" si="0"/>
        <v>0.80400761804409537</v>
      </c>
      <c r="P13" s="190" t="s">
        <v>110</v>
      </c>
      <c r="Q13" s="191">
        <v>67348</v>
      </c>
      <c r="R13" s="191">
        <v>95130</v>
      </c>
      <c r="S13" s="191">
        <v>228056</v>
      </c>
      <c r="T13" s="191">
        <v>247098</v>
      </c>
      <c r="U13" s="191">
        <v>259141</v>
      </c>
      <c r="V13" s="191">
        <v>254674</v>
      </c>
      <c r="W13" s="211">
        <f>IFERROR(V13/U13-1,"-")</f>
        <v>-1.7237720005711221E-2</v>
      </c>
      <c r="X13" s="190">
        <f t="shared" si="5"/>
        <v>-4467</v>
      </c>
      <c r="Y13" s="192">
        <f t="shared" si="1"/>
        <v>0.88531759274709387</v>
      </c>
    </row>
    <row r="14" spans="1:25" s="76" customFormat="1" x14ac:dyDescent="0.25">
      <c r="B14" s="194" t="s">
        <v>113</v>
      </c>
      <c r="C14" s="195">
        <v>436126</v>
      </c>
      <c r="D14" s="195">
        <v>446045</v>
      </c>
      <c r="E14" s="195">
        <v>1722453</v>
      </c>
      <c r="F14" s="195">
        <v>1939573</v>
      </c>
      <c r="G14" s="195">
        <v>2075774</v>
      </c>
      <c r="H14" s="195">
        <v>2057896</v>
      </c>
      <c r="I14" s="212">
        <f t="shared" ref="I14:I21" si="6">IFERROR(H14/G14-1,"-")</f>
        <v>-8.61269097695605E-3</v>
      </c>
      <c r="J14" s="196">
        <f t="shared" si="2"/>
        <v>3.6136510890156819</v>
      </c>
      <c r="K14" s="195">
        <f t="shared" si="3"/>
        <v>-17878</v>
      </c>
      <c r="L14" s="195">
        <f t="shared" si="4"/>
        <v>1611851</v>
      </c>
      <c r="M14" s="196">
        <f t="shared" si="0"/>
        <v>0.37750776516582929</v>
      </c>
      <c r="P14" s="194" t="s">
        <v>113</v>
      </c>
      <c r="Q14" s="195">
        <v>25577</v>
      </c>
      <c r="R14" s="195">
        <v>26467</v>
      </c>
      <c r="S14" s="195">
        <v>96562</v>
      </c>
      <c r="T14" s="195">
        <v>105994</v>
      </c>
      <c r="U14" s="195">
        <v>116401</v>
      </c>
      <c r="V14" s="195">
        <v>115809</v>
      </c>
      <c r="W14" s="212">
        <f t="shared" ref="W14:W21" si="7">IFERROR(V14/U14-1,"-")</f>
        <v>-5.0858669599058715E-3</v>
      </c>
      <c r="X14" s="194">
        <f t="shared" si="5"/>
        <v>-592</v>
      </c>
      <c r="Y14" s="196">
        <f t="shared" si="1"/>
        <v>0.40258426497580513</v>
      </c>
    </row>
    <row r="15" spans="1:25" x14ac:dyDescent="0.25">
      <c r="A15" s="1"/>
      <c r="B15" s="194" t="s">
        <v>116</v>
      </c>
      <c r="C15" s="195">
        <v>138813</v>
      </c>
      <c r="D15" s="195">
        <v>222501</v>
      </c>
      <c r="E15" s="195">
        <v>385709</v>
      </c>
      <c r="F15" s="195">
        <v>432804</v>
      </c>
      <c r="G15" s="195">
        <v>447422</v>
      </c>
      <c r="H15" s="195">
        <v>442958</v>
      </c>
      <c r="I15" s="212">
        <f t="shared" si="6"/>
        <v>-9.9771580297794982E-3</v>
      </c>
      <c r="J15" s="196">
        <f t="shared" si="2"/>
        <v>0.99081352443359805</v>
      </c>
      <c r="K15" s="195">
        <f t="shared" si="3"/>
        <v>-4464</v>
      </c>
      <c r="L15" s="195">
        <f t="shared" si="4"/>
        <v>220457</v>
      </c>
      <c r="M15" s="196">
        <f t="shared" si="0"/>
        <v>8.125779176514529E-2</v>
      </c>
      <c r="P15" s="194" t="s">
        <v>116</v>
      </c>
      <c r="Q15" s="195">
        <v>5557</v>
      </c>
      <c r="R15" s="195">
        <v>9298</v>
      </c>
      <c r="S15" s="195">
        <v>16587</v>
      </c>
      <c r="T15" s="195">
        <v>20868</v>
      </c>
      <c r="U15" s="195">
        <v>21452</v>
      </c>
      <c r="V15" s="195">
        <v>21670</v>
      </c>
      <c r="W15" s="212">
        <f t="shared" si="7"/>
        <v>1.0162222636584062E-2</v>
      </c>
      <c r="X15" s="194">
        <f t="shared" si="5"/>
        <v>218</v>
      </c>
      <c r="Y15" s="196">
        <f t="shared" si="1"/>
        <v>7.5330941654152064E-2</v>
      </c>
    </row>
    <row r="16" spans="1:25" x14ac:dyDescent="0.25">
      <c r="A16" s="1"/>
      <c r="B16" s="194" t="s">
        <v>119</v>
      </c>
      <c r="C16" s="195">
        <v>58766</v>
      </c>
      <c r="D16" s="195">
        <v>128102</v>
      </c>
      <c r="E16" s="195">
        <v>197280</v>
      </c>
      <c r="F16" s="195">
        <v>215579</v>
      </c>
      <c r="G16" s="195">
        <v>230703</v>
      </c>
      <c r="H16" s="195">
        <v>223159</v>
      </c>
      <c r="I16" s="212">
        <f t="shared" si="6"/>
        <v>-3.2700051581470602E-2</v>
      </c>
      <c r="J16" s="196">
        <f t="shared" si="2"/>
        <v>0.74204149818113696</v>
      </c>
      <c r="K16" s="195">
        <f t="shared" si="3"/>
        <v>-7544</v>
      </c>
      <c r="L16" s="195">
        <f t="shared" si="4"/>
        <v>95057</v>
      </c>
      <c r="M16" s="196">
        <f t="shared" si="0"/>
        <v>4.0937081060773386E-2</v>
      </c>
      <c r="P16" s="194" t="s">
        <v>119</v>
      </c>
      <c r="Q16" s="195">
        <v>6364</v>
      </c>
      <c r="R16" s="195">
        <v>15246</v>
      </c>
      <c r="S16" s="195">
        <v>26940</v>
      </c>
      <c r="T16" s="195">
        <v>25146</v>
      </c>
      <c r="U16" s="195">
        <v>24606</v>
      </c>
      <c r="V16" s="195">
        <v>23656</v>
      </c>
      <c r="W16" s="212">
        <f t="shared" si="7"/>
        <v>-3.8608469478988883E-2</v>
      </c>
      <c r="X16" s="194">
        <f t="shared" si="5"/>
        <v>-950</v>
      </c>
      <c r="Y16" s="196">
        <f t="shared" si="1"/>
        <v>8.2234829523332775E-2</v>
      </c>
    </row>
    <row r="17" spans="1:25" x14ac:dyDescent="0.25">
      <c r="A17" s="1"/>
      <c r="B17" s="194" t="s">
        <v>126</v>
      </c>
      <c r="C17" s="195">
        <v>39648</v>
      </c>
      <c r="D17" s="195">
        <v>93209</v>
      </c>
      <c r="E17" s="195">
        <v>169583</v>
      </c>
      <c r="F17" s="195">
        <v>165266</v>
      </c>
      <c r="G17" s="195">
        <v>174746</v>
      </c>
      <c r="H17" s="195">
        <v>161550</v>
      </c>
      <c r="I17" s="212">
        <f t="shared" si="6"/>
        <v>-7.551531937783984E-2</v>
      </c>
      <c r="J17" s="196">
        <f t="shared" si="2"/>
        <v>0.73320172944672724</v>
      </c>
      <c r="K17" s="195">
        <f t="shared" si="3"/>
        <v>-13196</v>
      </c>
      <c r="L17" s="195">
        <f t="shared" si="4"/>
        <v>68341</v>
      </c>
      <c r="M17" s="196">
        <f t="shared" si="0"/>
        <v>2.9635306868053452E-2</v>
      </c>
      <c r="P17" s="194" t="s">
        <v>126</v>
      </c>
      <c r="Q17" s="195">
        <v>1150</v>
      </c>
      <c r="R17" s="195">
        <v>4366</v>
      </c>
      <c r="S17" s="195">
        <v>9965</v>
      </c>
      <c r="T17" s="195">
        <v>8970</v>
      </c>
      <c r="U17" s="195">
        <v>6557</v>
      </c>
      <c r="V17" s="195">
        <v>5888</v>
      </c>
      <c r="W17" s="212">
        <f t="shared" si="7"/>
        <v>-0.10202836663108128</v>
      </c>
      <c r="X17" s="194">
        <f t="shared" si="5"/>
        <v>-669</v>
      </c>
      <c r="Y17" s="196">
        <f t="shared" si="1"/>
        <v>2.0468324155959731E-2</v>
      </c>
    </row>
    <row r="18" spans="1:25" x14ac:dyDescent="0.25">
      <c r="A18" s="1"/>
      <c r="B18" s="194" t="s">
        <v>122</v>
      </c>
      <c r="C18" s="195">
        <v>55530</v>
      </c>
      <c r="D18" s="195">
        <v>93337</v>
      </c>
      <c r="E18" s="195">
        <v>146133</v>
      </c>
      <c r="F18" s="195">
        <v>150942</v>
      </c>
      <c r="G18" s="195">
        <v>157476</v>
      </c>
      <c r="H18" s="195">
        <v>148157</v>
      </c>
      <c r="I18" s="212">
        <f t="shared" si="6"/>
        <v>-5.9177271457237945E-2</v>
      </c>
      <c r="J18" s="196"/>
      <c r="K18" s="195">
        <f t="shared" si="3"/>
        <v>-9319</v>
      </c>
      <c r="L18" s="195">
        <f t="shared" si="4"/>
        <v>54820</v>
      </c>
      <c r="M18" s="196">
        <f t="shared" si="0"/>
        <v>2.7178447289694801E-2</v>
      </c>
      <c r="P18" s="194" t="s">
        <v>122</v>
      </c>
      <c r="Q18" s="195">
        <v>1849</v>
      </c>
      <c r="R18" s="195">
        <v>3344</v>
      </c>
      <c r="S18" s="195">
        <v>4569</v>
      </c>
      <c r="T18" s="195">
        <v>5508</v>
      </c>
      <c r="U18" s="195">
        <v>5591</v>
      </c>
      <c r="V18" s="195">
        <v>4631</v>
      </c>
      <c r="W18" s="212">
        <f t="shared" si="7"/>
        <v>-0.17170452512967271</v>
      </c>
      <c r="X18" s="194">
        <f t="shared" si="5"/>
        <v>-960</v>
      </c>
      <c r="Y18" s="196">
        <f t="shared" si="1"/>
        <v>1.6098642861115744E-2</v>
      </c>
    </row>
    <row r="19" spans="1:25" x14ac:dyDescent="0.25">
      <c r="A19" s="193" t="s">
        <v>147</v>
      </c>
      <c r="B19" s="194" t="s">
        <v>131</v>
      </c>
      <c r="C19" s="195">
        <v>28782</v>
      </c>
      <c r="D19" s="195">
        <v>25400</v>
      </c>
      <c r="E19" s="195">
        <v>62340</v>
      </c>
      <c r="F19" s="195">
        <v>67941</v>
      </c>
      <c r="G19" s="195">
        <v>63693</v>
      </c>
      <c r="H19" s="195">
        <v>62498</v>
      </c>
      <c r="I19" s="212">
        <f t="shared" si="6"/>
        <v>-1.8761873361279879E-2</v>
      </c>
      <c r="J19" s="196">
        <f t="shared" si="2"/>
        <v>1.4605511811023622</v>
      </c>
      <c r="K19" s="195">
        <f t="shared" si="3"/>
        <v>-1195</v>
      </c>
      <c r="L19" s="195">
        <f t="shared" si="4"/>
        <v>37098</v>
      </c>
      <c r="M19" s="196">
        <f t="shared" si="0"/>
        <v>1.1464855516184492E-2</v>
      </c>
      <c r="P19" s="194" t="s">
        <v>131</v>
      </c>
      <c r="Q19" s="195">
        <v>1974</v>
      </c>
      <c r="R19" s="195">
        <v>1422</v>
      </c>
      <c r="S19" s="195">
        <v>3324</v>
      </c>
      <c r="T19" s="195">
        <v>3693</v>
      </c>
      <c r="U19" s="195">
        <v>3368</v>
      </c>
      <c r="V19" s="195">
        <v>3484</v>
      </c>
      <c r="W19" s="212">
        <f t="shared" si="7"/>
        <v>3.444180522565321E-2</v>
      </c>
      <c r="X19" s="194">
        <f t="shared" si="5"/>
        <v>116</v>
      </c>
      <c r="Y19" s="196">
        <f t="shared" si="1"/>
        <v>1.2111352133044108E-2</v>
      </c>
    </row>
    <row r="20" spans="1:25" x14ac:dyDescent="0.25">
      <c r="A20" s="198" t="s">
        <v>148</v>
      </c>
      <c r="B20" s="194" t="s">
        <v>134</v>
      </c>
      <c r="C20" s="195">
        <v>42711</v>
      </c>
      <c r="D20" s="195">
        <v>22147</v>
      </c>
      <c r="E20" s="195">
        <v>56752</v>
      </c>
      <c r="F20" s="195">
        <v>70961</v>
      </c>
      <c r="G20" s="195">
        <v>68906</v>
      </c>
      <c r="H20" s="195">
        <v>58343</v>
      </c>
      <c r="I20" s="212">
        <f t="shared" si="6"/>
        <v>-0.15329579427045537</v>
      </c>
      <c r="J20" s="196">
        <f t="shared" si="2"/>
        <v>1.6343522824761818</v>
      </c>
      <c r="K20" s="195">
        <f t="shared" si="3"/>
        <v>-10563</v>
      </c>
      <c r="L20" s="195">
        <f t="shared" si="4"/>
        <v>36196</v>
      </c>
      <c r="M20" s="196">
        <f t="shared" si="0"/>
        <v>1.0702647530813014E-2</v>
      </c>
      <c r="P20" s="194" t="s">
        <v>134</v>
      </c>
      <c r="Q20" s="195">
        <v>4040</v>
      </c>
      <c r="R20" s="195">
        <v>947</v>
      </c>
      <c r="S20" s="195">
        <v>2079</v>
      </c>
      <c r="T20" s="195">
        <v>2886</v>
      </c>
      <c r="U20" s="195">
        <v>2832</v>
      </c>
      <c r="V20" s="195">
        <v>2253</v>
      </c>
      <c r="W20" s="212">
        <f t="shared" si="7"/>
        <v>-0.20444915254237284</v>
      </c>
      <c r="X20" s="194">
        <f t="shared" si="5"/>
        <v>-579</v>
      </c>
      <c r="Y20" s="196">
        <f t="shared" si="1"/>
        <v>7.832054063073586E-3</v>
      </c>
    </row>
    <row r="21" spans="1:25" x14ac:dyDescent="0.25">
      <c r="B21" s="199" t="s">
        <v>148</v>
      </c>
      <c r="C21" s="200">
        <f t="shared" ref="C21" si="8">C13-SUM(C14:C20)</f>
        <v>307979</v>
      </c>
      <c r="D21" s="200">
        <f t="shared" ref="D21:E21" si="9">D13-SUM(D14:D20)</f>
        <v>504396</v>
      </c>
      <c r="E21" s="200">
        <f t="shared" si="9"/>
        <v>1000652</v>
      </c>
      <c r="F21" s="200">
        <f t="shared" ref="F21:H21" si="10">F13-SUM(F14:F20)</f>
        <v>1103326</v>
      </c>
      <c r="G21" s="200">
        <f t="shared" si="10"/>
        <v>1205539</v>
      </c>
      <c r="H21" s="200">
        <f t="shared" si="10"/>
        <v>1228300</v>
      </c>
      <c r="I21" s="213">
        <f t="shared" si="6"/>
        <v>1.8880351444457544E-2</v>
      </c>
      <c r="J21" s="201">
        <f t="shared" si="2"/>
        <v>1.4351898111801047</v>
      </c>
      <c r="K21" s="200">
        <f>H21-G21</f>
        <v>22761</v>
      </c>
      <c r="L21" s="200">
        <f t="shared" si="4"/>
        <v>723904</v>
      </c>
      <c r="M21" s="201">
        <f t="shared" si="0"/>
        <v>0.22532372284760169</v>
      </c>
      <c r="P21" s="199" t="s">
        <v>148</v>
      </c>
      <c r="Q21" s="200">
        <f t="shared" ref="Q21:V21" si="11">Q13-SUM(Q14:Q20)</f>
        <v>20837</v>
      </c>
      <c r="R21" s="200">
        <f t="shared" si="11"/>
        <v>34040</v>
      </c>
      <c r="S21" s="200">
        <f t="shared" si="11"/>
        <v>68030</v>
      </c>
      <c r="T21" s="200">
        <f t="shared" si="11"/>
        <v>74033</v>
      </c>
      <c r="U21" s="200">
        <f t="shared" si="11"/>
        <v>78334</v>
      </c>
      <c r="V21" s="200">
        <f t="shared" si="11"/>
        <v>77283</v>
      </c>
      <c r="W21" s="213">
        <f t="shared" si="7"/>
        <v>-1.3416907090152419E-2</v>
      </c>
      <c r="X21" s="199">
        <f>V21-U21</f>
        <v>-1051</v>
      </c>
      <c r="Y21" s="201">
        <f t="shared" si="1"/>
        <v>0.26865718338061073</v>
      </c>
    </row>
    <row r="22" spans="1:25" x14ac:dyDescent="0.25">
      <c r="B22" s="186" t="s">
        <v>47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71</v>
      </c>
      <c r="C23" s="209">
        <v>514095</v>
      </c>
      <c r="D23" s="209">
        <v>881045</v>
      </c>
      <c r="E23" s="209">
        <v>1757049</v>
      </c>
      <c r="F23" s="209">
        <v>1888751</v>
      </c>
      <c r="G23" s="209">
        <v>1938929</v>
      </c>
      <c r="H23" s="209">
        <v>1858237</v>
      </c>
      <c r="I23" s="210">
        <f>IFERROR(H23/G23-1,"-")</f>
        <v>-4.1616789475014349E-2</v>
      </c>
      <c r="J23" s="210">
        <f>IFERROR(H23/D23-1,"-")</f>
        <v>1.1091283646124772</v>
      </c>
      <c r="K23" s="209">
        <f>H23-G23</f>
        <v>-80692</v>
      </c>
      <c r="L23" s="209">
        <f>H23-D23</f>
        <v>977192</v>
      </c>
      <c r="M23" s="210">
        <f t="shared" ref="M23:M35" si="12">H23/H$9</f>
        <v>0.34088160772869724</v>
      </c>
    </row>
    <row r="24" spans="1:25" x14ac:dyDescent="0.25">
      <c r="B24" s="190" t="s">
        <v>100</v>
      </c>
      <c r="C24" s="191">
        <v>101575</v>
      </c>
      <c r="D24" s="191">
        <v>247584</v>
      </c>
      <c r="E24" s="191">
        <v>207208</v>
      </c>
      <c r="F24" s="191">
        <v>181700</v>
      </c>
      <c r="G24" s="191">
        <v>161848</v>
      </c>
      <c r="H24" s="191">
        <v>147955</v>
      </c>
      <c r="I24" s="211">
        <f>IFERROR(H24/G24-1,"-")</f>
        <v>-8.5839800306460434E-2</v>
      </c>
      <c r="J24" s="192">
        <f t="shared" ref="J24:J35" si="13">IFERROR(H24/D24-1,"-")</f>
        <v>-0.40240484037740731</v>
      </c>
      <c r="K24" s="191">
        <f t="shared" ref="K24:K34" si="14">H24-G24</f>
        <v>-13893</v>
      </c>
      <c r="L24" s="191">
        <f t="shared" ref="L24:L35" si="15">H24-D24</f>
        <v>-99629</v>
      </c>
      <c r="M24" s="192">
        <f t="shared" si="12"/>
        <v>2.7141391690887331E-2</v>
      </c>
    </row>
    <row r="25" spans="1:25" x14ac:dyDescent="0.25">
      <c r="B25" s="194" t="s">
        <v>12</v>
      </c>
      <c r="C25" s="195">
        <v>58508</v>
      </c>
      <c r="D25" s="195">
        <v>126666</v>
      </c>
      <c r="E25" s="195">
        <v>86811</v>
      </c>
      <c r="F25" s="195">
        <v>75361</v>
      </c>
      <c r="G25" s="195">
        <v>60679</v>
      </c>
      <c r="H25" s="195">
        <v>67419</v>
      </c>
      <c r="I25" s="212">
        <f>IFERROR(H25/G25-1,"-")</f>
        <v>0.11107631964930209</v>
      </c>
      <c r="J25" s="196">
        <f t="shared" si="13"/>
        <v>-0.467741935483871</v>
      </c>
      <c r="K25" s="195">
        <f t="shared" si="14"/>
        <v>6740</v>
      </c>
      <c r="L25" s="195">
        <f t="shared" si="15"/>
        <v>-59247</v>
      </c>
      <c r="M25" s="196">
        <f t="shared" si="12"/>
        <v>1.236758126733083E-2</v>
      </c>
    </row>
    <row r="26" spans="1:25" x14ac:dyDescent="0.25">
      <c r="B26" s="194" t="s">
        <v>103</v>
      </c>
      <c r="C26" s="195">
        <v>43067</v>
      </c>
      <c r="D26" s="195">
        <v>120918</v>
      </c>
      <c r="E26" s="195">
        <v>120397</v>
      </c>
      <c r="F26" s="195">
        <v>106339</v>
      </c>
      <c r="G26" s="195">
        <v>101169</v>
      </c>
      <c r="H26" s="195">
        <v>80536</v>
      </c>
      <c r="I26" s="212">
        <f>IFERROR(H26/G26-1,"-")</f>
        <v>-0.2039458727475808</v>
      </c>
      <c r="J26" s="196">
        <f t="shared" si="13"/>
        <v>-0.33396185844952775</v>
      </c>
      <c r="K26" s="195">
        <f t="shared" si="14"/>
        <v>-20633</v>
      </c>
      <c r="L26" s="195">
        <f t="shared" si="15"/>
        <v>-40382</v>
      </c>
      <c r="M26" s="196">
        <f t="shared" si="12"/>
        <v>1.4773810423556501E-2</v>
      </c>
    </row>
    <row r="27" spans="1:25" x14ac:dyDescent="0.25">
      <c r="B27" s="190" t="s">
        <v>110</v>
      </c>
      <c r="C27" s="191">
        <v>412520</v>
      </c>
      <c r="D27" s="191">
        <v>633461</v>
      </c>
      <c r="E27" s="191">
        <v>1549841</v>
      </c>
      <c r="F27" s="191">
        <v>1707051</v>
      </c>
      <c r="G27" s="191">
        <v>1777081</v>
      </c>
      <c r="H27" s="191">
        <v>1710282</v>
      </c>
      <c r="I27" s="211">
        <f>IFERROR(H27/G27-1,"-")</f>
        <v>-3.7589170105358116E-2</v>
      </c>
      <c r="J27" s="192">
        <f t="shared" si="13"/>
        <v>1.6999010199522937</v>
      </c>
      <c r="K27" s="191">
        <f t="shared" si="14"/>
        <v>-66799</v>
      </c>
      <c r="L27" s="191">
        <f t="shared" si="15"/>
        <v>1076821</v>
      </c>
      <c r="M27" s="192">
        <f t="shared" si="12"/>
        <v>0.31374021603780994</v>
      </c>
    </row>
    <row r="28" spans="1:25" x14ac:dyDescent="0.25">
      <c r="B28" s="194" t="s">
        <v>113</v>
      </c>
      <c r="C28" s="195">
        <v>180448</v>
      </c>
      <c r="D28" s="195">
        <v>208305</v>
      </c>
      <c r="E28" s="195">
        <v>783677</v>
      </c>
      <c r="F28" s="195">
        <v>883804</v>
      </c>
      <c r="G28" s="195">
        <v>930359</v>
      </c>
      <c r="H28" s="195">
        <v>904858</v>
      </c>
      <c r="I28" s="212">
        <f t="shared" ref="I28:I35" si="16">IFERROR(H28/G28-1,"-")</f>
        <v>-2.7409849316231694E-2</v>
      </c>
      <c r="J28" s="196">
        <f t="shared" si="13"/>
        <v>3.3439091716473444</v>
      </c>
      <c r="K28" s="195">
        <f t="shared" si="14"/>
        <v>-25501</v>
      </c>
      <c r="L28" s="195">
        <f t="shared" si="15"/>
        <v>696553</v>
      </c>
      <c r="M28" s="196">
        <f t="shared" si="12"/>
        <v>0.16599037141450393</v>
      </c>
    </row>
    <row r="29" spans="1:25" x14ac:dyDescent="0.25">
      <c r="B29" s="194" t="s">
        <v>116</v>
      </c>
      <c r="C29" s="195">
        <v>52415</v>
      </c>
      <c r="D29" s="195">
        <v>103865</v>
      </c>
      <c r="E29" s="195">
        <v>169299</v>
      </c>
      <c r="F29" s="195">
        <v>182561</v>
      </c>
      <c r="G29" s="195">
        <v>183463</v>
      </c>
      <c r="H29" s="195">
        <v>171611</v>
      </c>
      <c r="I29" s="212">
        <f t="shared" si="16"/>
        <v>-6.4601581790333706E-2</v>
      </c>
      <c r="J29" s="196">
        <f t="shared" si="13"/>
        <v>0.65225051749867613</v>
      </c>
      <c r="K29" s="195">
        <f t="shared" si="14"/>
        <v>-11852</v>
      </c>
      <c r="L29" s="195">
        <f t="shared" si="15"/>
        <v>67746</v>
      </c>
      <c r="M29" s="196">
        <f t="shared" si="12"/>
        <v>3.14809325096473E-2</v>
      </c>
    </row>
    <row r="30" spans="1:25" x14ac:dyDescent="0.25">
      <c r="B30" s="194" t="s">
        <v>119</v>
      </c>
      <c r="C30" s="195">
        <v>19791</v>
      </c>
      <c r="D30" s="195">
        <v>42447</v>
      </c>
      <c r="E30" s="195">
        <v>63176</v>
      </c>
      <c r="F30" s="195">
        <v>65408</v>
      </c>
      <c r="G30" s="195">
        <v>57978</v>
      </c>
      <c r="H30" s="195">
        <v>51981</v>
      </c>
      <c r="I30" s="212">
        <f t="shared" si="16"/>
        <v>-0.10343578598778846</v>
      </c>
      <c r="J30" s="196">
        <f t="shared" si="13"/>
        <v>0.22460951303979071</v>
      </c>
      <c r="K30" s="195">
        <f t="shared" si="14"/>
        <v>-5997</v>
      </c>
      <c r="L30" s="195">
        <f t="shared" si="15"/>
        <v>9534</v>
      </c>
      <c r="M30" s="196">
        <f t="shared" si="12"/>
        <v>9.5355796119361586E-3</v>
      </c>
    </row>
    <row r="31" spans="1:25" x14ac:dyDescent="0.25">
      <c r="B31" s="194" t="s">
        <v>126</v>
      </c>
      <c r="C31" s="195">
        <v>16156</v>
      </c>
      <c r="D31" s="195">
        <v>41550</v>
      </c>
      <c r="E31" s="195">
        <v>75901</v>
      </c>
      <c r="F31" s="195">
        <v>70876</v>
      </c>
      <c r="G31" s="195">
        <v>71598</v>
      </c>
      <c r="H31" s="195">
        <v>66696</v>
      </c>
      <c r="I31" s="212">
        <f t="shared" si="16"/>
        <v>-6.8465599597754112E-2</v>
      </c>
      <c r="J31" s="196">
        <f t="shared" si="13"/>
        <v>0.6051985559566786</v>
      </c>
      <c r="K31" s="195">
        <f t="shared" si="14"/>
        <v>-4902</v>
      </c>
      <c r="L31" s="195">
        <f t="shared" si="15"/>
        <v>25146</v>
      </c>
      <c r="M31" s="196">
        <f t="shared" si="12"/>
        <v>1.223495157456944E-2</v>
      </c>
    </row>
    <row r="32" spans="1:25" x14ac:dyDescent="0.25">
      <c r="B32" s="194" t="s">
        <v>122</v>
      </c>
      <c r="C32" s="195">
        <v>26662</v>
      </c>
      <c r="D32" s="195">
        <v>51893</v>
      </c>
      <c r="E32" s="195">
        <v>82793</v>
      </c>
      <c r="F32" s="195">
        <v>80269</v>
      </c>
      <c r="G32" s="195">
        <v>81717</v>
      </c>
      <c r="H32" s="195">
        <v>77883</v>
      </c>
      <c r="I32" s="212">
        <f t="shared" si="16"/>
        <v>-4.6918021953816225E-2</v>
      </c>
      <c r="J32" s="196">
        <f t="shared" si="13"/>
        <v>0.5008382633495847</v>
      </c>
      <c r="K32" s="195">
        <f t="shared" si="14"/>
        <v>-3834</v>
      </c>
      <c r="L32" s="195">
        <f t="shared" si="15"/>
        <v>25990</v>
      </c>
      <c r="M32" s="196">
        <f t="shared" si="12"/>
        <v>1.4287134662981163E-2</v>
      </c>
    </row>
    <row r="33" spans="2:13" x14ac:dyDescent="0.25">
      <c r="B33" s="194" t="s">
        <v>131</v>
      </c>
      <c r="C33" s="195">
        <v>11576</v>
      </c>
      <c r="D33" s="195">
        <v>7603</v>
      </c>
      <c r="E33" s="195">
        <v>22864</v>
      </c>
      <c r="F33" s="195">
        <v>24584</v>
      </c>
      <c r="G33" s="195">
        <v>24160</v>
      </c>
      <c r="H33" s="195">
        <v>23072</v>
      </c>
      <c r="I33" s="212">
        <f t="shared" si="16"/>
        <v>-4.503311258278142E-2</v>
      </c>
      <c r="J33" s="196">
        <f t="shared" si="13"/>
        <v>2.0345916085755622</v>
      </c>
      <c r="K33" s="195">
        <f t="shared" si="14"/>
        <v>-1088</v>
      </c>
      <c r="L33" s="195">
        <f t="shared" si="15"/>
        <v>15469</v>
      </c>
      <c r="M33" s="196">
        <f t="shared" si="12"/>
        <v>4.2324097806235176E-3</v>
      </c>
    </row>
    <row r="34" spans="2:13" x14ac:dyDescent="0.25">
      <c r="B34" s="194" t="s">
        <v>134</v>
      </c>
      <c r="C34" s="195">
        <v>13347</v>
      </c>
      <c r="D34" s="195">
        <v>5465</v>
      </c>
      <c r="E34" s="195">
        <v>19705</v>
      </c>
      <c r="F34" s="195">
        <v>25664</v>
      </c>
      <c r="G34" s="195">
        <v>23273</v>
      </c>
      <c r="H34" s="195">
        <v>20293</v>
      </c>
      <c r="I34" s="212">
        <f t="shared" si="16"/>
        <v>-0.12804537446826791</v>
      </c>
      <c r="J34" s="196">
        <f t="shared" si="13"/>
        <v>2.7132662397072278</v>
      </c>
      <c r="K34" s="195">
        <f t="shared" si="14"/>
        <v>-2980</v>
      </c>
      <c r="L34" s="195">
        <f t="shared" si="15"/>
        <v>14828</v>
      </c>
      <c r="M34" s="196">
        <f t="shared" si="12"/>
        <v>3.7226201316831239E-3</v>
      </c>
    </row>
    <row r="35" spans="2:13" x14ac:dyDescent="0.25">
      <c r="B35" s="199" t="s">
        <v>148</v>
      </c>
      <c r="C35" s="200">
        <f t="shared" ref="C35" si="17">C27-SUM(C28:C34)</f>
        <v>92125</v>
      </c>
      <c r="D35" s="200">
        <f t="shared" ref="D35:E35" si="18">D27-SUM(D28:D34)</f>
        <v>172333</v>
      </c>
      <c r="E35" s="200">
        <f t="shared" si="18"/>
        <v>332426</v>
      </c>
      <c r="F35" s="200">
        <f t="shared" ref="F35:H35" si="19">F27-SUM(F28:F34)</f>
        <v>373885</v>
      </c>
      <c r="G35" s="200">
        <f t="shared" si="19"/>
        <v>404533</v>
      </c>
      <c r="H35" s="200">
        <f t="shared" si="19"/>
        <v>393888</v>
      </c>
      <c r="I35" s="213">
        <f t="shared" si="16"/>
        <v>-2.6314293271500699E-2</v>
      </c>
      <c r="J35" s="201">
        <f t="shared" si="13"/>
        <v>1.2856214422078187</v>
      </c>
      <c r="K35" s="200">
        <f>H35-G35</f>
        <v>-10645</v>
      </c>
      <c r="L35" s="200">
        <f t="shared" si="15"/>
        <v>221555</v>
      </c>
      <c r="M35" s="201">
        <f t="shared" si="12"/>
        <v>7.2256216351865285E-2</v>
      </c>
    </row>
    <row r="36" spans="2:13" x14ac:dyDescent="0.25">
      <c r="B36" s="186" t="s">
        <v>48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71</v>
      </c>
      <c r="C37" s="209">
        <v>353830</v>
      </c>
      <c r="D37" s="209">
        <v>492258</v>
      </c>
      <c r="E37" s="209">
        <v>1243535</v>
      </c>
      <c r="F37" s="209">
        <v>1320376</v>
      </c>
      <c r="G37" s="209">
        <v>1387795</v>
      </c>
      <c r="H37" s="209">
        <v>1421549</v>
      </c>
      <c r="I37" s="210">
        <f>IFERROR(H37/G37-1,"-")</f>
        <v>2.4322036035581585E-2</v>
      </c>
      <c r="J37" s="210">
        <f>IFERROR(H37/D37-1,"-")</f>
        <v>1.8878128948640756</v>
      </c>
      <c r="K37" s="209">
        <f>H37-G37</f>
        <v>33754</v>
      </c>
      <c r="L37" s="209">
        <f>H37-D37</f>
        <v>929291</v>
      </c>
      <c r="M37" s="210">
        <f t="shared" ref="M37:M49" si="20">H37/H$9</f>
        <v>0.26077400707505116</v>
      </c>
    </row>
    <row r="38" spans="2:13" x14ac:dyDescent="0.25">
      <c r="B38" s="190" t="s">
        <v>100</v>
      </c>
      <c r="C38" s="191">
        <v>46908</v>
      </c>
      <c r="D38" s="191">
        <v>83468</v>
      </c>
      <c r="E38" s="191">
        <v>123951</v>
      </c>
      <c r="F38" s="191">
        <v>119487</v>
      </c>
      <c r="G38" s="191">
        <v>114632</v>
      </c>
      <c r="H38" s="191">
        <v>118257</v>
      </c>
      <c r="I38" s="211">
        <f>IFERROR(H38/G38-1,"-")</f>
        <v>3.1622932514481228E-2</v>
      </c>
      <c r="J38" s="192">
        <f t="shared" ref="J38:J49" si="21">IFERROR(H38/D38-1,"-")</f>
        <v>0.41679446015239363</v>
      </c>
      <c r="K38" s="191">
        <f t="shared" ref="K38:K48" si="22">H38-G38</f>
        <v>3625</v>
      </c>
      <c r="L38" s="191">
        <f t="shared" ref="L38:L49" si="23">H38-D38</f>
        <v>34789</v>
      </c>
      <c r="M38" s="192">
        <f t="shared" si="20"/>
        <v>2.1693484891955411E-2</v>
      </c>
    </row>
    <row r="39" spans="2:13" x14ac:dyDescent="0.25">
      <c r="B39" s="194" t="s">
        <v>106</v>
      </c>
      <c r="C39" s="195">
        <v>23289</v>
      </c>
      <c r="D39" s="195">
        <v>43482</v>
      </c>
      <c r="E39" s="195">
        <v>48094</v>
      </c>
      <c r="F39" s="195">
        <v>52610</v>
      </c>
      <c r="G39" s="195">
        <v>50222</v>
      </c>
      <c r="H39" s="195">
        <v>51408</v>
      </c>
      <c r="I39" s="212">
        <f>IFERROR(H39/G39-1,"-")</f>
        <v>2.3615148739596137E-2</v>
      </c>
      <c r="J39" s="196">
        <f t="shared" si="21"/>
        <v>0.18228232372016007</v>
      </c>
      <c r="K39" s="195">
        <f t="shared" si="22"/>
        <v>1186</v>
      </c>
      <c r="L39" s="195">
        <f t="shared" si="23"/>
        <v>7926</v>
      </c>
      <c r="M39" s="196">
        <f t="shared" si="20"/>
        <v>9.4304664529426922E-3</v>
      </c>
    </row>
    <row r="40" spans="2:13" x14ac:dyDescent="0.25">
      <c r="B40" s="194" t="s">
        <v>103</v>
      </c>
      <c r="C40" s="195">
        <v>23619</v>
      </c>
      <c r="D40" s="195">
        <v>39986</v>
      </c>
      <c r="E40" s="195">
        <v>75857</v>
      </c>
      <c r="F40" s="195">
        <v>66877</v>
      </c>
      <c r="G40" s="195">
        <v>64410</v>
      </c>
      <c r="H40" s="195">
        <v>66849</v>
      </c>
      <c r="I40" s="212">
        <f>IFERROR(H40/G40-1,"-")</f>
        <v>3.7866790870982658E-2</v>
      </c>
      <c r="J40" s="196">
        <f t="shared" si="21"/>
        <v>0.67181013354674146</v>
      </c>
      <c r="K40" s="195">
        <f t="shared" si="22"/>
        <v>2439</v>
      </c>
      <c r="L40" s="195">
        <f t="shared" si="23"/>
        <v>26863</v>
      </c>
      <c r="M40" s="196">
        <f t="shared" si="20"/>
        <v>1.2263018439012721E-2</v>
      </c>
    </row>
    <row r="41" spans="2:13" x14ac:dyDescent="0.25">
      <c r="B41" s="190" t="s">
        <v>110</v>
      </c>
      <c r="C41" s="191">
        <v>306922</v>
      </c>
      <c r="D41" s="191">
        <v>408790</v>
      </c>
      <c r="E41" s="191">
        <v>1119584</v>
      </c>
      <c r="F41" s="191">
        <v>1200889</v>
      </c>
      <c r="G41" s="191">
        <v>1273163</v>
      </c>
      <c r="H41" s="191">
        <v>1303292</v>
      </c>
      <c r="I41" s="211">
        <f>IFERROR(H41/G41-1,"-")</f>
        <v>2.3664683940705089E-2</v>
      </c>
      <c r="J41" s="192">
        <f t="shared" si="21"/>
        <v>2.1881699650187136</v>
      </c>
      <c r="K41" s="191">
        <f t="shared" si="22"/>
        <v>30129</v>
      </c>
      <c r="L41" s="191">
        <f t="shared" si="23"/>
        <v>894502</v>
      </c>
      <c r="M41" s="192">
        <f t="shared" si="20"/>
        <v>0.23908052218309575</v>
      </c>
    </row>
    <row r="42" spans="2:13" x14ac:dyDescent="0.25">
      <c r="B42" s="194" t="s">
        <v>113</v>
      </c>
      <c r="C42" s="195">
        <v>138827</v>
      </c>
      <c r="D42" s="195">
        <v>142606</v>
      </c>
      <c r="E42" s="195">
        <v>581865</v>
      </c>
      <c r="F42" s="195">
        <v>634686</v>
      </c>
      <c r="G42" s="195">
        <v>683651</v>
      </c>
      <c r="H42" s="195">
        <v>687259</v>
      </c>
      <c r="I42" s="212">
        <f t="shared" ref="I42:I49" si="24">IFERROR(H42/G42-1,"-")</f>
        <v>5.2775465844414615E-3</v>
      </c>
      <c r="J42" s="196">
        <f t="shared" si="21"/>
        <v>3.8192853035636647</v>
      </c>
      <c r="K42" s="195">
        <f t="shared" si="22"/>
        <v>3608</v>
      </c>
      <c r="L42" s="195">
        <f t="shared" si="23"/>
        <v>544653</v>
      </c>
      <c r="M42" s="196">
        <f t="shared" si="20"/>
        <v>0.12607323653872823</v>
      </c>
    </row>
    <row r="43" spans="2:13" x14ac:dyDescent="0.25">
      <c r="B43" s="194" t="s">
        <v>116</v>
      </c>
      <c r="C43" s="195">
        <v>15137</v>
      </c>
      <c r="D43" s="195">
        <v>21846</v>
      </c>
      <c r="E43" s="195">
        <v>39072</v>
      </c>
      <c r="F43" s="195">
        <v>45119</v>
      </c>
      <c r="G43" s="195">
        <v>44501</v>
      </c>
      <c r="H43" s="195">
        <v>50301</v>
      </c>
      <c r="I43" s="212">
        <f t="shared" si="24"/>
        <v>0.13033414979438662</v>
      </c>
      <c r="J43" s="196">
        <f t="shared" si="21"/>
        <v>1.3025267783575942</v>
      </c>
      <c r="K43" s="195">
        <f t="shared" si="22"/>
        <v>5800</v>
      </c>
      <c r="L43" s="195">
        <f t="shared" si="23"/>
        <v>28455</v>
      </c>
      <c r="M43" s="196">
        <f t="shared" si="20"/>
        <v>9.2273944337354172E-3</v>
      </c>
    </row>
    <row r="44" spans="2:13" x14ac:dyDescent="0.25">
      <c r="B44" s="194" t="s">
        <v>119</v>
      </c>
      <c r="C44" s="195">
        <v>9417</v>
      </c>
      <c r="D44" s="195">
        <v>19919</v>
      </c>
      <c r="E44" s="195">
        <v>27268</v>
      </c>
      <c r="F44" s="195">
        <v>28878</v>
      </c>
      <c r="G44" s="195">
        <v>29098</v>
      </c>
      <c r="H44" s="195">
        <v>32407</v>
      </c>
      <c r="I44" s="212">
        <f t="shared" si="24"/>
        <v>0.11371915595573578</v>
      </c>
      <c r="J44" s="196">
        <f t="shared" si="21"/>
        <v>0.62693910336864311</v>
      </c>
      <c r="K44" s="195">
        <f t="shared" si="22"/>
        <v>3309</v>
      </c>
      <c r="L44" s="195">
        <f t="shared" si="23"/>
        <v>12488</v>
      </c>
      <c r="M44" s="196">
        <f t="shared" si="20"/>
        <v>5.9448553987806142E-3</v>
      </c>
    </row>
    <row r="45" spans="2:13" x14ac:dyDescent="0.25">
      <c r="B45" s="194" t="s">
        <v>126</v>
      </c>
      <c r="C45" s="195">
        <v>13619</v>
      </c>
      <c r="D45" s="195">
        <v>30677</v>
      </c>
      <c r="E45" s="195">
        <v>57015</v>
      </c>
      <c r="F45" s="195">
        <v>55474</v>
      </c>
      <c r="G45" s="195">
        <v>57898</v>
      </c>
      <c r="H45" s="195">
        <v>53524</v>
      </c>
      <c r="I45" s="212">
        <f t="shared" si="24"/>
        <v>-7.5546651006943244E-2</v>
      </c>
      <c r="J45" s="196">
        <f t="shared" si="21"/>
        <v>0.74475991785376672</v>
      </c>
      <c r="K45" s="195">
        <f t="shared" si="22"/>
        <v>-4374</v>
      </c>
      <c r="L45" s="195">
        <f t="shared" si="23"/>
        <v>22847</v>
      </c>
      <c r="M45" s="196">
        <f t="shared" si="20"/>
        <v>9.8186330226288643E-3</v>
      </c>
    </row>
    <row r="46" spans="2:13" x14ac:dyDescent="0.25">
      <c r="B46" s="194" t="s">
        <v>122</v>
      </c>
      <c r="C46" s="195">
        <v>14577</v>
      </c>
      <c r="D46" s="195">
        <v>22807</v>
      </c>
      <c r="E46" s="195">
        <v>38767</v>
      </c>
      <c r="F46" s="195">
        <v>44183</v>
      </c>
      <c r="G46" s="195">
        <v>44633</v>
      </c>
      <c r="H46" s="195">
        <v>41189</v>
      </c>
      <c r="I46" s="212">
        <f t="shared" si="24"/>
        <v>-7.7162637510362342E-2</v>
      </c>
      <c r="J46" s="196">
        <f t="shared" si="21"/>
        <v>0.80598061998509229</v>
      </c>
      <c r="K46" s="195">
        <f t="shared" si="22"/>
        <v>-3444</v>
      </c>
      <c r="L46" s="195">
        <f t="shared" si="23"/>
        <v>18382</v>
      </c>
      <c r="M46" s="196">
        <f t="shared" si="20"/>
        <v>7.5558567291132998E-3</v>
      </c>
    </row>
    <row r="47" spans="2:13" x14ac:dyDescent="0.25">
      <c r="B47" s="194" t="s">
        <v>131</v>
      </c>
      <c r="C47" s="195">
        <v>9714</v>
      </c>
      <c r="D47" s="195">
        <v>10533</v>
      </c>
      <c r="E47" s="195">
        <v>22457</v>
      </c>
      <c r="F47" s="195">
        <v>23504</v>
      </c>
      <c r="G47" s="195">
        <v>22219</v>
      </c>
      <c r="H47" s="195">
        <v>22481</v>
      </c>
      <c r="I47" s="212">
        <f t="shared" si="24"/>
        <v>1.1791709797920769E-2</v>
      </c>
      <c r="J47" s="196">
        <f t="shared" si="21"/>
        <v>1.1343396942941233</v>
      </c>
      <c r="K47" s="195">
        <f t="shared" si="22"/>
        <v>262</v>
      </c>
      <c r="L47" s="195">
        <f t="shared" si="23"/>
        <v>11948</v>
      </c>
      <c r="M47" s="196">
        <f t="shared" si="20"/>
        <v>4.1239946375778991E-3</v>
      </c>
    </row>
    <row r="48" spans="2:13" x14ac:dyDescent="0.25">
      <c r="B48" s="194" t="s">
        <v>134</v>
      </c>
      <c r="C48" s="195">
        <v>16718</v>
      </c>
      <c r="D48" s="195">
        <v>10472</v>
      </c>
      <c r="E48" s="195">
        <v>22560</v>
      </c>
      <c r="F48" s="195">
        <v>26526</v>
      </c>
      <c r="G48" s="195">
        <v>24735</v>
      </c>
      <c r="H48" s="195">
        <v>20288</v>
      </c>
      <c r="I48" s="212">
        <f t="shared" si="24"/>
        <v>-0.17978572872447951</v>
      </c>
      <c r="J48" s="196">
        <f t="shared" si="21"/>
        <v>0.93735676088617259</v>
      </c>
      <c r="K48" s="195">
        <f t="shared" si="22"/>
        <v>-4447</v>
      </c>
      <c r="L48" s="195">
        <f t="shared" si="23"/>
        <v>9816</v>
      </c>
      <c r="M48" s="196">
        <f t="shared" si="20"/>
        <v>3.72170291389086E-3</v>
      </c>
    </row>
    <row r="49" spans="2:13" x14ac:dyDescent="0.25">
      <c r="B49" s="199" t="s">
        <v>148</v>
      </c>
      <c r="C49" s="200">
        <f t="shared" ref="C49" si="25">C41-SUM(C42:C48)</f>
        <v>88913</v>
      </c>
      <c r="D49" s="200">
        <f t="shared" ref="D49:E49" si="26">D41-SUM(D42:D48)</f>
        <v>149930</v>
      </c>
      <c r="E49" s="200">
        <f t="shared" si="26"/>
        <v>330580</v>
      </c>
      <c r="F49" s="200">
        <f t="shared" ref="F49:H49" si="27">F41-SUM(F42:F48)</f>
        <v>342519</v>
      </c>
      <c r="G49" s="200">
        <f t="shared" si="27"/>
        <v>366428</v>
      </c>
      <c r="H49" s="200">
        <f t="shared" si="27"/>
        <v>395843</v>
      </c>
      <c r="I49" s="213">
        <f t="shared" si="24"/>
        <v>8.0274978986321965E-2</v>
      </c>
      <c r="J49" s="201">
        <f t="shared" si="21"/>
        <v>1.6401854198626027</v>
      </c>
      <c r="K49" s="200">
        <f>H49-G49</f>
        <v>29415</v>
      </c>
      <c r="L49" s="200">
        <f t="shared" si="23"/>
        <v>245913</v>
      </c>
      <c r="M49" s="201">
        <f t="shared" si="20"/>
        <v>7.2614848508640556E-2</v>
      </c>
    </row>
    <row r="50" spans="2:13" x14ac:dyDescent="0.25">
      <c r="B50" s="186" t="s">
        <v>49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71</v>
      </c>
      <c r="C51" s="209">
        <v>12549</v>
      </c>
      <c r="D51" s="209">
        <v>20161</v>
      </c>
      <c r="E51" s="209">
        <v>37751</v>
      </c>
      <c r="F51" s="209">
        <v>51211</v>
      </c>
      <c r="G51" s="209">
        <v>45051</v>
      </c>
      <c r="H51" s="209">
        <v>44435</v>
      </c>
      <c r="I51" s="210">
        <f>IFERROR(H51/G51-1,"-")</f>
        <v>-1.3673392377527738E-2</v>
      </c>
      <c r="J51" s="210">
        <f>IFERROR(H51/D51-1,"-")</f>
        <v>1.2040077377114229</v>
      </c>
      <c r="K51" s="209">
        <f>H51-G51</f>
        <v>-616</v>
      </c>
      <c r="L51" s="209">
        <f>H51-D51</f>
        <v>24274</v>
      </c>
      <c r="M51" s="210">
        <f t="shared" ref="M51:M63" si="28">H51/H$9</f>
        <v>8.1513145198511619E-3</v>
      </c>
    </row>
    <row r="52" spans="2:13" x14ac:dyDescent="0.25">
      <c r="B52" s="190" t="s">
        <v>100</v>
      </c>
      <c r="C52" s="191">
        <v>2335</v>
      </c>
      <c r="D52" s="191">
        <v>4950</v>
      </c>
      <c r="E52" s="191">
        <v>6762</v>
      </c>
      <c r="F52" s="191">
        <v>20295</v>
      </c>
      <c r="G52" s="191">
        <v>11990</v>
      </c>
      <c r="H52" s="191">
        <v>10059</v>
      </c>
      <c r="I52" s="211">
        <f>IFERROR(H52/G52-1,"-")</f>
        <v>-0.16105087572977483</v>
      </c>
      <c r="J52" s="192">
        <f t="shared" ref="J52:J63" si="29">IFERROR(H52/D52-1,"-")</f>
        <v>1.0321212121212122</v>
      </c>
      <c r="K52" s="191">
        <f t="shared" ref="K52:K62" si="30">H52-G52</f>
        <v>-1931</v>
      </c>
      <c r="L52" s="191">
        <f t="shared" ref="L52:L63" si="31">H52-D52</f>
        <v>5109</v>
      </c>
      <c r="M52" s="192">
        <f t="shared" si="28"/>
        <v>1.8452587544769401E-3</v>
      </c>
    </row>
    <row r="53" spans="2:13" x14ac:dyDescent="0.25">
      <c r="B53" s="194" t="s">
        <v>106</v>
      </c>
      <c r="C53" s="195">
        <v>1654</v>
      </c>
      <c r="D53" s="195">
        <v>2415</v>
      </c>
      <c r="E53" s="195">
        <v>3515</v>
      </c>
      <c r="F53" s="195">
        <v>14856</v>
      </c>
      <c r="G53" s="195">
        <v>7765</v>
      </c>
      <c r="H53" s="195">
        <v>5908</v>
      </c>
      <c r="I53" s="212">
        <f>IFERROR(H53/G53-1,"-")</f>
        <v>-0.23915003219575015</v>
      </c>
      <c r="J53" s="196">
        <f t="shared" si="29"/>
        <v>1.4463768115942028</v>
      </c>
      <c r="K53" s="195">
        <f t="shared" si="30"/>
        <v>-1857</v>
      </c>
      <c r="L53" s="195">
        <f t="shared" si="31"/>
        <v>3493</v>
      </c>
      <c r="M53" s="196">
        <f t="shared" si="28"/>
        <v>1.0837845433392744E-3</v>
      </c>
    </row>
    <row r="54" spans="2:13" x14ac:dyDescent="0.25">
      <c r="B54" s="194" t="s">
        <v>103</v>
      </c>
      <c r="C54" s="195">
        <v>681</v>
      </c>
      <c r="D54" s="195">
        <v>2535</v>
      </c>
      <c r="E54" s="195">
        <v>3247</v>
      </c>
      <c r="F54" s="195">
        <v>5439</v>
      </c>
      <c r="G54" s="195">
        <v>4225</v>
      </c>
      <c r="H54" s="195">
        <v>4151</v>
      </c>
      <c r="I54" s="212">
        <f>IFERROR(H54/G54-1,"-")</f>
        <v>-1.7514792899408271E-2</v>
      </c>
      <c r="J54" s="196">
        <f t="shared" si="29"/>
        <v>0.63747534516765292</v>
      </c>
      <c r="K54" s="195">
        <f t="shared" si="30"/>
        <v>-74</v>
      </c>
      <c r="L54" s="195">
        <f t="shared" si="31"/>
        <v>1616</v>
      </c>
      <c r="M54" s="196">
        <f t="shared" si="28"/>
        <v>7.6147421113766556E-4</v>
      </c>
    </row>
    <row r="55" spans="2:13" x14ac:dyDescent="0.25">
      <c r="B55" s="190" t="s">
        <v>110</v>
      </c>
      <c r="C55" s="191">
        <v>10214</v>
      </c>
      <c r="D55" s="191">
        <v>15211</v>
      </c>
      <c r="E55" s="191">
        <v>30989</v>
      </c>
      <c r="F55" s="191">
        <v>30916</v>
      </c>
      <c r="G55" s="191">
        <v>33061</v>
      </c>
      <c r="H55" s="191">
        <v>34376</v>
      </c>
      <c r="I55" s="211">
        <f>IFERROR(H55/G55-1,"-")</f>
        <v>3.9774961434923428E-2</v>
      </c>
      <c r="J55" s="192">
        <f t="shared" si="29"/>
        <v>1.2599434619683123</v>
      </c>
      <c r="K55" s="191">
        <f t="shared" si="30"/>
        <v>1315</v>
      </c>
      <c r="L55" s="191">
        <f t="shared" si="31"/>
        <v>19165</v>
      </c>
      <c r="M55" s="192">
        <f t="shared" si="28"/>
        <v>6.3060557653742211E-3</v>
      </c>
    </row>
    <row r="56" spans="2:13" x14ac:dyDescent="0.25">
      <c r="B56" s="194" t="s">
        <v>113</v>
      </c>
      <c r="C56" s="195">
        <v>3043</v>
      </c>
      <c r="D56" s="195">
        <v>3030</v>
      </c>
      <c r="E56" s="195">
        <v>10352</v>
      </c>
      <c r="F56" s="195">
        <v>9308</v>
      </c>
      <c r="G56" s="195">
        <v>11059</v>
      </c>
      <c r="H56" s="195">
        <v>11732</v>
      </c>
      <c r="I56" s="212">
        <f t="shared" ref="I56:I63" si="32">IFERROR(H56/G56-1,"-")</f>
        <v>6.0855411881725274E-2</v>
      </c>
      <c r="J56" s="196">
        <f t="shared" si="29"/>
        <v>2.8719471947194721</v>
      </c>
      <c r="K56" s="195">
        <f t="shared" si="30"/>
        <v>673</v>
      </c>
      <c r="L56" s="195">
        <f t="shared" si="31"/>
        <v>8702</v>
      </c>
      <c r="M56" s="196">
        <f t="shared" si="28"/>
        <v>2.152159827768512E-3</v>
      </c>
    </row>
    <row r="57" spans="2:13" x14ac:dyDescent="0.25">
      <c r="B57" s="194" t="s">
        <v>116</v>
      </c>
      <c r="C57" s="195">
        <v>2862</v>
      </c>
      <c r="D57" s="195">
        <v>5150</v>
      </c>
      <c r="E57" s="195">
        <v>6811</v>
      </c>
      <c r="F57" s="195">
        <v>6211</v>
      </c>
      <c r="G57" s="195">
        <v>6329</v>
      </c>
      <c r="H57" s="195">
        <v>6972</v>
      </c>
      <c r="I57" s="212">
        <f t="shared" si="32"/>
        <v>0.10159582872491701</v>
      </c>
      <c r="J57" s="196">
        <f t="shared" si="29"/>
        <v>0.35378640776699033</v>
      </c>
      <c r="K57" s="195">
        <f t="shared" si="30"/>
        <v>643</v>
      </c>
      <c r="L57" s="195">
        <f t="shared" si="31"/>
        <v>1822</v>
      </c>
      <c r="M57" s="196">
        <f t="shared" si="28"/>
        <v>1.2789684895330774E-3</v>
      </c>
    </row>
    <row r="58" spans="2:13" x14ac:dyDescent="0.25">
      <c r="B58" s="194" t="s">
        <v>119</v>
      </c>
      <c r="C58" s="195">
        <v>529</v>
      </c>
      <c r="D58" s="195">
        <v>1642</v>
      </c>
      <c r="E58" s="195">
        <v>2746</v>
      </c>
      <c r="F58" s="195">
        <v>2942</v>
      </c>
      <c r="G58" s="195">
        <v>2495</v>
      </c>
      <c r="H58" s="195">
        <v>2789</v>
      </c>
      <c r="I58" s="212">
        <f t="shared" si="32"/>
        <v>0.11783567134268536</v>
      </c>
      <c r="J58" s="196">
        <f t="shared" si="29"/>
        <v>0.69853836784409262</v>
      </c>
      <c r="K58" s="195">
        <f t="shared" si="30"/>
        <v>294</v>
      </c>
      <c r="L58" s="195">
        <f t="shared" si="31"/>
        <v>1147</v>
      </c>
      <c r="M58" s="196">
        <f t="shared" si="28"/>
        <v>5.1162408452492159E-4</v>
      </c>
    </row>
    <row r="59" spans="2:13" x14ac:dyDescent="0.25">
      <c r="B59" s="194" t="s">
        <v>126</v>
      </c>
      <c r="C59" s="195">
        <v>272</v>
      </c>
      <c r="D59" s="195">
        <v>377</v>
      </c>
      <c r="E59" s="195">
        <v>868</v>
      </c>
      <c r="F59" s="195">
        <v>832</v>
      </c>
      <c r="G59" s="195">
        <v>1068</v>
      </c>
      <c r="H59" s="195">
        <v>1139</v>
      </c>
      <c r="I59" s="212">
        <f t="shared" si="32"/>
        <v>6.6479400749063666E-2</v>
      </c>
      <c r="J59" s="196">
        <f t="shared" si="29"/>
        <v>2.0212201591511936</v>
      </c>
      <c r="K59" s="195">
        <f t="shared" si="30"/>
        <v>71</v>
      </c>
      <c r="L59" s="195">
        <f t="shared" si="31"/>
        <v>762</v>
      </c>
      <c r="M59" s="196">
        <f t="shared" si="28"/>
        <v>2.0894221307776465E-4</v>
      </c>
    </row>
    <row r="60" spans="2:13" x14ac:dyDescent="0.25">
      <c r="B60" s="194" t="s">
        <v>122</v>
      </c>
      <c r="C60" s="195">
        <v>227</v>
      </c>
      <c r="D60" s="195">
        <v>476</v>
      </c>
      <c r="E60" s="195">
        <v>657</v>
      </c>
      <c r="F60" s="195">
        <v>709</v>
      </c>
      <c r="G60" s="195">
        <v>744</v>
      </c>
      <c r="H60" s="195">
        <v>922</v>
      </c>
      <c r="I60" s="212">
        <f t="shared" si="32"/>
        <v>0.239247311827957</v>
      </c>
      <c r="J60" s="196">
        <f t="shared" si="29"/>
        <v>0.93697478991596639</v>
      </c>
      <c r="K60" s="195">
        <f t="shared" si="30"/>
        <v>178</v>
      </c>
      <c r="L60" s="195">
        <f t="shared" si="31"/>
        <v>446</v>
      </c>
      <c r="M60" s="196">
        <f t="shared" si="28"/>
        <v>1.691349608935022E-4</v>
      </c>
    </row>
    <row r="61" spans="2:13" x14ac:dyDescent="0.25">
      <c r="B61" s="194" t="s">
        <v>131</v>
      </c>
      <c r="C61" s="195">
        <v>136</v>
      </c>
      <c r="D61" s="195">
        <v>98</v>
      </c>
      <c r="E61" s="195">
        <v>136</v>
      </c>
      <c r="F61" s="195">
        <v>243</v>
      </c>
      <c r="G61" s="195">
        <v>145</v>
      </c>
      <c r="H61" s="195">
        <v>208</v>
      </c>
      <c r="I61" s="212">
        <f t="shared" si="32"/>
        <v>0.43448275862068964</v>
      </c>
      <c r="J61" s="196">
        <f t="shared" si="29"/>
        <v>1.1224489795918369</v>
      </c>
      <c r="K61" s="195">
        <f t="shared" si="30"/>
        <v>63</v>
      </c>
      <c r="L61" s="195">
        <f t="shared" si="31"/>
        <v>110</v>
      </c>
      <c r="M61" s="196">
        <f t="shared" si="28"/>
        <v>3.8156260158187052E-5</v>
      </c>
    </row>
    <row r="62" spans="2:13" x14ac:dyDescent="0.25">
      <c r="B62" s="194" t="s">
        <v>134</v>
      </c>
      <c r="C62" s="195">
        <v>215</v>
      </c>
      <c r="D62" s="195">
        <v>91</v>
      </c>
      <c r="E62" s="195">
        <v>153</v>
      </c>
      <c r="F62" s="195">
        <v>195</v>
      </c>
      <c r="G62" s="195">
        <v>160</v>
      </c>
      <c r="H62" s="195">
        <v>480</v>
      </c>
      <c r="I62" s="212">
        <f t="shared" si="32"/>
        <v>2</v>
      </c>
      <c r="J62" s="196">
        <f t="shared" si="29"/>
        <v>4.2747252747252746</v>
      </c>
      <c r="K62" s="195">
        <f t="shared" si="30"/>
        <v>320</v>
      </c>
      <c r="L62" s="195">
        <f t="shared" si="31"/>
        <v>389</v>
      </c>
      <c r="M62" s="196">
        <f t="shared" si="28"/>
        <v>8.8052908057354736E-5</v>
      </c>
    </row>
    <row r="63" spans="2:13" x14ac:dyDescent="0.25">
      <c r="B63" s="199" t="s">
        <v>148</v>
      </c>
      <c r="C63" s="200">
        <f t="shared" ref="C63" si="33">C55-SUM(C56:C62)</f>
        <v>2930</v>
      </c>
      <c r="D63" s="200">
        <f t="shared" ref="D63:E63" si="34">D55-SUM(D56:D62)</f>
        <v>4347</v>
      </c>
      <c r="E63" s="200">
        <f t="shared" si="34"/>
        <v>9266</v>
      </c>
      <c r="F63" s="200">
        <f t="shared" ref="F63:H63" si="35">F55-SUM(F56:F62)</f>
        <v>10476</v>
      </c>
      <c r="G63" s="200">
        <f t="shared" si="35"/>
        <v>11061</v>
      </c>
      <c r="H63" s="200">
        <f t="shared" si="35"/>
        <v>10134</v>
      </c>
      <c r="I63" s="213">
        <f t="shared" si="32"/>
        <v>-8.3807973962571225E-2</v>
      </c>
      <c r="J63" s="201">
        <f t="shared" si="29"/>
        <v>1.331262939958592</v>
      </c>
      <c r="K63" s="200">
        <f>H63-G63</f>
        <v>-927</v>
      </c>
      <c r="L63" s="200">
        <f t="shared" si="31"/>
        <v>5787</v>
      </c>
      <c r="M63" s="201">
        <f t="shared" si="28"/>
        <v>1.8590170213609017E-3</v>
      </c>
    </row>
    <row r="64" spans="2:13" x14ac:dyDescent="0.25">
      <c r="B64" s="186" t="s">
        <v>50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71</v>
      </c>
      <c r="C65" s="209">
        <v>52633</v>
      </c>
      <c r="D65" s="209">
        <v>70304</v>
      </c>
      <c r="E65" s="209">
        <v>161080</v>
      </c>
      <c r="F65" s="209">
        <v>173648</v>
      </c>
      <c r="G65" s="209">
        <v>231856</v>
      </c>
      <c r="H65" s="209">
        <v>188676</v>
      </c>
      <c r="I65" s="210">
        <f>IFERROR(H65/G65-1,"-")</f>
        <v>-0.1862362845904354</v>
      </c>
      <c r="J65" s="210">
        <f>IFERROR(H65/D65-1,"-")</f>
        <v>1.6837164314974964</v>
      </c>
      <c r="K65" s="209">
        <f>H65-G65</f>
        <v>-43180</v>
      </c>
      <c r="L65" s="209">
        <f>H65-D65</f>
        <v>118372</v>
      </c>
      <c r="M65" s="210">
        <f t="shared" ref="M65:M77" si="36">H65/H$9</f>
        <v>3.461139683464471E-2</v>
      </c>
    </row>
    <row r="66" spans="2:13" x14ac:dyDescent="0.25">
      <c r="B66" s="190" t="s">
        <v>100</v>
      </c>
      <c r="C66" s="191">
        <v>22233</v>
      </c>
      <c r="D66" s="191">
        <v>26311</v>
      </c>
      <c r="E66" s="191">
        <v>32375</v>
      </c>
      <c r="F66" s="191">
        <v>43847</v>
      </c>
      <c r="G66" s="191">
        <v>61312</v>
      </c>
      <c r="H66" s="191">
        <v>42953</v>
      </c>
      <c r="I66" s="211">
        <f>IFERROR(H66/G66-1,"-")</f>
        <v>-0.29943567327766174</v>
      </c>
      <c r="J66" s="192">
        <f t="shared" ref="J66:J77" si="37">IFERROR(H66/D66-1,"-")</f>
        <v>0.63251111702329821</v>
      </c>
      <c r="K66" s="191">
        <f t="shared" ref="K66:K76" si="38">H66-G66</f>
        <v>-18359</v>
      </c>
      <c r="L66" s="191">
        <f t="shared" ref="L66:L77" si="39">H66-D66</f>
        <v>16642</v>
      </c>
      <c r="M66" s="192">
        <f t="shared" si="36"/>
        <v>7.8794511662240788E-3</v>
      </c>
    </row>
    <row r="67" spans="2:13" x14ac:dyDescent="0.25">
      <c r="B67" s="194" t="s">
        <v>106</v>
      </c>
      <c r="C67" s="195">
        <v>8022</v>
      </c>
      <c r="D67" s="195">
        <v>21567</v>
      </c>
      <c r="E67" s="195">
        <v>23338</v>
      </c>
      <c r="F67" s="195">
        <v>29399</v>
      </c>
      <c r="G67" s="195">
        <v>37562</v>
      </c>
      <c r="H67" s="195">
        <v>16499</v>
      </c>
      <c r="I67" s="212">
        <f>IFERROR(H67/G67-1,"-")</f>
        <v>-0.56075288855758476</v>
      </c>
      <c r="J67" s="196">
        <f t="shared" si="37"/>
        <v>-0.23498864005193121</v>
      </c>
      <c r="K67" s="195">
        <f t="shared" si="38"/>
        <v>-21063</v>
      </c>
      <c r="L67" s="195">
        <f t="shared" si="39"/>
        <v>-5068</v>
      </c>
      <c r="M67" s="196">
        <f t="shared" si="36"/>
        <v>3.0266352709131159E-3</v>
      </c>
    </row>
    <row r="68" spans="2:13" x14ac:dyDescent="0.25">
      <c r="B68" s="194" t="s">
        <v>103</v>
      </c>
      <c r="C68" s="195">
        <v>14211</v>
      </c>
      <c r="D68" s="195">
        <v>4744</v>
      </c>
      <c r="E68" s="195">
        <v>9037</v>
      </c>
      <c r="F68" s="195">
        <v>14448</v>
      </c>
      <c r="G68" s="195">
        <v>23750</v>
      </c>
      <c r="H68" s="195">
        <v>26454</v>
      </c>
      <c r="I68" s="212">
        <f>IFERROR(H68/G68-1,"-")</f>
        <v>0.11385263157894743</v>
      </c>
      <c r="J68" s="196">
        <f t="shared" si="37"/>
        <v>4.5763069139966275</v>
      </c>
      <c r="K68" s="195">
        <f t="shared" si="38"/>
        <v>2704</v>
      </c>
      <c r="L68" s="195">
        <f t="shared" si="39"/>
        <v>21710</v>
      </c>
      <c r="M68" s="196">
        <f t="shared" si="36"/>
        <v>4.8528158953109624E-3</v>
      </c>
    </row>
    <row r="69" spans="2:13" x14ac:dyDescent="0.25">
      <c r="B69" s="190" t="s">
        <v>110</v>
      </c>
      <c r="C69" s="191">
        <v>30400</v>
      </c>
      <c r="D69" s="191">
        <v>43993</v>
      </c>
      <c r="E69" s="191">
        <v>128705</v>
      </c>
      <c r="F69" s="191">
        <v>129801</v>
      </c>
      <c r="G69" s="191">
        <v>170544</v>
      </c>
      <c r="H69" s="191">
        <v>145723</v>
      </c>
      <c r="I69" s="211">
        <f>IFERROR(H69/G69-1,"-")</f>
        <v>-0.14554015386058727</v>
      </c>
      <c r="J69" s="192">
        <f t="shared" si="37"/>
        <v>2.3124133384856682</v>
      </c>
      <c r="K69" s="191">
        <f t="shared" si="38"/>
        <v>-24821</v>
      </c>
      <c r="L69" s="191">
        <f t="shared" si="39"/>
        <v>101730</v>
      </c>
      <c r="M69" s="192">
        <f t="shared" si="36"/>
        <v>2.6731945668420631E-2</v>
      </c>
    </row>
    <row r="70" spans="2:13" x14ac:dyDescent="0.25">
      <c r="B70" s="194" t="s">
        <v>113</v>
      </c>
      <c r="C70" s="195">
        <v>13618</v>
      </c>
      <c r="D70" s="195">
        <v>12264</v>
      </c>
      <c r="E70" s="195">
        <v>56081</v>
      </c>
      <c r="F70" s="195">
        <v>49878</v>
      </c>
      <c r="G70" s="195">
        <v>73242</v>
      </c>
      <c r="H70" s="195">
        <v>73188</v>
      </c>
      <c r="I70" s="212">
        <f t="shared" ref="I70:I77" si="40">IFERROR(H70/G70-1,"-")</f>
        <v>-7.3728188744159873E-4</v>
      </c>
      <c r="J70" s="196">
        <f t="shared" si="37"/>
        <v>4.9677103718199609</v>
      </c>
      <c r="K70" s="195">
        <f t="shared" si="38"/>
        <v>-54</v>
      </c>
      <c r="L70" s="195">
        <f t="shared" si="39"/>
        <v>60924</v>
      </c>
      <c r="M70" s="196">
        <f t="shared" si="36"/>
        <v>1.3425867156045162E-2</v>
      </c>
    </row>
    <row r="71" spans="2:13" x14ac:dyDescent="0.25">
      <c r="B71" s="194" t="s">
        <v>116</v>
      </c>
      <c r="C71" s="195">
        <v>3293</v>
      </c>
      <c r="D71" s="195">
        <v>3586</v>
      </c>
      <c r="E71" s="195">
        <v>7748</v>
      </c>
      <c r="F71" s="195">
        <v>11641</v>
      </c>
      <c r="G71" s="195">
        <v>10731</v>
      </c>
      <c r="H71" s="195">
        <v>10632</v>
      </c>
      <c r="I71" s="212">
        <f t="shared" si="40"/>
        <v>-9.2256080514397931E-3</v>
      </c>
      <c r="J71" s="196">
        <f t="shared" si="37"/>
        <v>1.9648633575013945</v>
      </c>
      <c r="K71" s="195">
        <f t="shared" si="38"/>
        <v>-99</v>
      </c>
      <c r="L71" s="195">
        <f t="shared" si="39"/>
        <v>7046</v>
      </c>
      <c r="M71" s="196">
        <f t="shared" si="36"/>
        <v>1.9503719134704072E-3</v>
      </c>
    </row>
    <row r="72" spans="2:13" x14ac:dyDescent="0.25">
      <c r="B72" s="194" t="s">
        <v>119</v>
      </c>
      <c r="C72" s="195">
        <v>3415</v>
      </c>
      <c r="D72" s="195">
        <v>6294</v>
      </c>
      <c r="E72" s="195">
        <v>18047</v>
      </c>
      <c r="F72" s="195">
        <v>14569</v>
      </c>
      <c r="G72" s="195">
        <v>19123</v>
      </c>
      <c r="H72" s="195">
        <v>9824</v>
      </c>
      <c r="I72" s="212">
        <f t="shared" si="40"/>
        <v>-0.48627307430842437</v>
      </c>
      <c r="J72" s="196">
        <f t="shared" si="37"/>
        <v>0.56085160470289175</v>
      </c>
      <c r="K72" s="195">
        <f t="shared" si="38"/>
        <v>-9299</v>
      </c>
      <c r="L72" s="195">
        <f t="shared" si="39"/>
        <v>3530</v>
      </c>
      <c r="M72" s="196">
        <f t="shared" si="36"/>
        <v>1.8021495182405267E-3</v>
      </c>
    </row>
    <row r="73" spans="2:13" x14ac:dyDescent="0.25">
      <c r="B73" s="194" t="s">
        <v>126</v>
      </c>
      <c r="C73" s="195">
        <v>468</v>
      </c>
      <c r="D73" s="195">
        <v>3888</v>
      </c>
      <c r="E73" s="195">
        <v>3396</v>
      </c>
      <c r="F73" s="195">
        <v>3919</v>
      </c>
      <c r="G73" s="195">
        <v>6454</v>
      </c>
      <c r="H73" s="195">
        <v>5695</v>
      </c>
      <c r="I73" s="212">
        <f t="shared" si="40"/>
        <v>-0.1176014874496436</v>
      </c>
      <c r="J73" s="196">
        <f t="shared" si="37"/>
        <v>0.46476337448559679</v>
      </c>
      <c r="K73" s="195">
        <f t="shared" si="38"/>
        <v>-759</v>
      </c>
      <c r="L73" s="195">
        <f t="shared" si="39"/>
        <v>1807</v>
      </c>
      <c r="M73" s="196">
        <f t="shared" si="36"/>
        <v>1.0447110653888233E-3</v>
      </c>
    </row>
    <row r="74" spans="2:13" x14ac:dyDescent="0.25">
      <c r="B74" s="194" t="s">
        <v>122</v>
      </c>
      <c r="C74" s="195">
        <v>1224</v>
      </c>
      <c r="D74" s="195">
        <v>1635</v>
      </c>
      <c r="E74" s="195">
        <v>3248</v>
      </c>
      <c r="F74" s="195">
        <v>2240</v>
      </c>
      <c r="G74" s="195">
        <v>4219</v>
      </c>
      <c r="H74" s="195">
        <v>3080</v>
      </c>
      <c r="I74" s="212">
        <f t="shared" si="40"/>
        <v>-0.26996918701114003</v>
      </c>
      <c r="J74" s="196">
        <f t="shared" si="37"/>
        <v>0.88379204892966357</v>
      </c>
      <c r="K74" s="195">
        <f t="shared" si="38"/>
        <v>-1139</v>
      </c>
      <c r="L74" s="195">
        <f t="shared" si="39"/>
        <v>1445</v>
      </c>
      <c r="M74" s="196">
        <f t="shared" si="36"/>
        <v>5.650061600346928E-4</v>
      </c>
    </row>
    <row r="75" spans="2:13" x14ac:dyDescent="0.25">
      <c r="B75" s="194" t="s">
        <v>131</v>
      </c>
      <c r="C75" s="195">
        <v>683</v>
      </c>
      <c r="D75" s="195">
        <v>1848</v>
      </c>
      <c r="E75" s="195">
        <v>2875</v>
      </c>
      <c r="F75" s="195">
        <v>3767</v>
      </c>
      <c r="G75" s="195">
        <v>3186</v>
      </c>
      <c r="H75" s="195">
        <v>2152</v>
      </c>
      <c r="I75" s="212">
        <f t="shared" si="40"/>
        <v>-0.32454488386691771</v>
      </c>
      <c r="J75" s="196">
        <f t="shared" si="37"/>
        <v>0.16450216450216448</v>
      </c>
      <c r="K75" s="195">
        <f t="shared" si="38"/>
        <v>-1034</v>
      </c>
      <c r="L75" s="195">
        <f t="shared" si="39"/>
        <v>304</v>
      </c>
      <c r="M75" s="196">
        <f t="shared" si="36"/>
        <v>3.9477053779047368E-4</v>
      </c>
    </row>
    <row r="76" spans="2:13" x14ac:dyDescent="0.25">
      <c r="B76" s="194" t="s">
        <v>134</v>
      </c>
      <c r="C76" s="195">
        <v>925</v>
      </c>
      <c r="D76" s="195">
        <v>363</v>
      </c>
      <c r="E76" s="195">
        <v>967</v>
      </c>
      <c r="F76" s="195">
        <v>1109</v>
      </c>
      <c r="G76" s="195">
        <v>3135</v>
      </c>
      <c r="H76" s="195">
        <v>3206</v>
      </c>
      <c r="I76" s="212">
        <f t="shared" si="40"/>
        <v>2.2647527910685916E-2</v>
      </c>
      <c r="J76" s="196">
        <f t="shared" si="37"/>
        <v>7.8319559228650135</v>
      </c>
      <c r="K76" s="195">
        <f t="shared" si="38"/>
        <v>71</v>
      </c>
      <c r="L76" s="195">
        <f t="shared" si="39"/>
        <v>2843</v>
      </c>
      <c r="M76" s="196">
        <f t="shared" si="36"/>
        <v>5.8812004839974843E-4</v>
      </c>
    </row>
    <row r="77" spans="2:13" x14ac:dyDescent="0.25">
      <c r="B77" s="199" t="s">
        <v>148</v>
      </c>
      <c r="C77" s="200">
        <f t="shared" ref="C77" si="41">C69-SUM(C70:C76)</f>
        <v>6774</v>
      </c>
      <c r="D77" s="200">
        <f t="shared" ref="D77:E77" si="42">D69-SUM(D70:D76)</f>
        <v>14115</v>
      </c>
      <c r="E77" s="200">
        <f t="shared" si="42"/>
        <v>36343</v>
      </c>
      <c r="F77" s="200">
        <f t="shared" ref="F77:H77" si="43">F69-SUM(F70:F76)</f>
        <v>42678</v>
      </c>
      <c r="G77" s="200">
        <f t="shared" si="43"/>
        <v>50454</v>
      </c>
      <c r="H77" s="200">
        <f t="shared" si="43"/>
        <v>37946</v>
      </c>
      <c r="I77" s="213">
        <f t="shared" si="40"/>
        <v>-0.2479089864034566</v>
      </c>
      <c r="J77" s="201">
        <f t="shared" si="37"/>
        <v>1.6883457314913213</v>
      </c>
      <c r="K77" s="200">
        <f>H77-G77</f>
        <v>-12508</v>
      </c>
      <c r="L77" s="200">
        <f t="shared" si="39"/>
        <v>23831</v>
      </c>
      <c r="M77" s="201">
        <f t="shared" si="36"/>
        <v>6.9609492690507974E-3</v>
      </c>
    </row>
    <row r="78" spans="2:13" x14ac:dyDescent="0.25">
      <c r="B78" s="186" t="s">
        <v>51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71</v>
      </c>
      <c r="C79" s="209">
        <v>211451</v>
      </c>
      <c r="D79" s="209">
        <v>354204</v>
      </c>
      <c r="E79" s="209">
        <v>710225</v>
      </c>
      <c r="F79" s="209">
        <v>800263</v>
      </c>
      <c r="G79" s="209">
        <v>915958</v>
      </c>
      <c r="H79" s="209">
        <v>937396</v>
      </c>
      <c r="I79" s="210">
        <f>IFERROR(H79/G79-1,"-")</f>
        <v>2.3405003286176784E-2</v>
      </c>
      <c r="J79" s="210">
        <f>IFERROR(H79/D79-1,"-")</f>
        <v>1.6464862056893765</v>
      </c>
      <c r="K79" s="209">
        <f>H79-G79</f>
        <v>21438</v>
      </c>
      <c r="L79" s="209">
        <f>H79-D79</f>
        <v>583192</v>
      </c>
      <c r="M79" s="210">
        <f t="shared" ref="M79:M91" si="44">H79/H$9</f>
        <v>0.17195925791944186</v>
      </c>
    </row>
    <row r="80" spans="2:13" x14ac:dyDescent="0.25">
      <c r="B80" s="190" t="s">
        <v>100</v>
      </c>
      <c r="C80" s="191">
        <v>94044</v>
      </c>
      <c r="D80" s="191">
        <v>181693</v>
      </c>
      <c r="E80" s="191">
        <v>342343</v>
      </c>
      <c r="F80" s="191">
        <v>343297</v>
      </c>
      <c r="G80" s="191">
        <v>382439</v>
      </c>
      <c r="H80" s="191">
        <v>398420</v>
      </c>
      <c r="I80" s="211">
        <f>IFERROR(H80/G80-1,"-")</f>
        <v>4.1787056236419318E-2</v>
      </c>
      <c r="J80" s="192">
        <f t="shared" ref="J80:J91" si="45">IFERROR(H80/D80-1,"-")</f>
        <v>1.1928197564022831</v>
      </c>
      <c r="K80" s="191">
        <f t="shared" ref="K80:K90" si="46">H80-G80</f>
        <v>15981</v>
      </c>
      <c r="L80" s="191">
        <f t="shared" ref="L80:L91" si="47">H80-D80</f>
        <v>216727</v>
      </c>
      <c r="M80" s="192">
        <f t="shared" si="44"/>
        <v>7.3087582558773484E-2</v>
      </c>
    </row>
    <row r="81" spans="2:13" x14ac:dyDescent="0.25">
      <c r="B81" s="194" t="s">
        <v>106</v>
      </c>
      <c r="C81" s="195">
        <v>25393</v>
      </c>
      <c r="D81" s="195">
        <v>66989</v>
      </c>
      <c r="E81" s="195">
        <v>97391</v>
      </c>
      <c r="F81" s="195">
        <v>92865</v>
      </c>
      <c r="G81" s="195">
        <v>106402</v>
      </c>
      <c r="H81" s="195">
        <v>104050</v>
      </c>
      <c r="I81" s="212">
        <f>IFERROR(H81/G81-1,"-")</f>
        <v>-2.2104847653239612E-2</v>
      </c>
      <c r="J81" s="196">
        <f t="shared" si="45"/>
        <v>0.55324008419292725</v>
      </c>
      <c r="K81" s="195">
        <f t="shared" si="46"/>
        <v>-2352</v>
      </c>
      <c r="L81" s="195">
        <f t="shared" si="47"/>
        <v>37061</v>
      </c>
      <c r="M81" s="196">
        <f t="shared" si="44"/>
        <v>1.9087302257016166E-2</v>
      </c>
    </row>
    <row r="82" spans="2:13" x14ac:dyDescent="0.25">
      <c r="B82" s="194" t="s">
        <v>103</v>
      </c>
      <c r="C82" s="195">
        <v>68651</v>
      </c>
      <c r="D82" s="195">
        <v>114704</v>
      </c>
      <c r="E82" s="195">
        <v>244952</v>
      </c>
      <c r="F82" s="195">
        <v>250432</v>
      </c>
      <c r="G82" s="195">
        <v>276037</v>
      </c>
      <c r="H82" s="195">
        <v>294370</v>
      </c>
      <c r="I82" s="212">
        <f>IFERROR(H82/G82-1,"-")</f>
        <v>6.6415009582048823E-2</v>
      </c>
      <c r="J82" s="196">
        <f t="shared" si="45"/>
        <v>1.5663446784767752</v>
      </c>
      <c r="K82" s="195">
        <f t="shared" si="46"/>
        <v>18333</v>
      </c>
      <c r="L82" s="195">
        <f t="shared" si="47"/>
        <v>179666</v>
      </c>
      <c r="M82" s="196">
        <f t="shared" si="44"/>
        <v>5.4000280301757318E-2</v>
      </c>
    </row>
    <row r="83" spans="2:13" x14ac:dyDescent="0.25">
      <c r="B83" s="190" t="s">
        <v>110</v>
      </c>
      <c r="C83" s="191">
        <v>117407</v>
      </c>
      <c r="D83" s="191">
        <v>172511</v>
      </c>
      <c r="E83" s="191">
        <v>367882</v>
      </c>
      <c r="F83" s="191">
        <v>456966</v>
      </c>
      <c r="G83" s="191">
        <v>533519</v>
      </c>
      <c r="H83" s="191">
        <v>538976</v>
      </c>
      <c r="I83" s="211">
        <f>IFERROR(H83/G83-1,"-")</f>
        <v>1.0228314268095451E-2</v>
      </c>
      <c r="J83" s="192">
        <f t="shared" si="45"/>
        <v>2.1242993200433595</v>
      </c>
      <c r="K83" s="191">
        <f t="shared" si="46"/>
        <v>5457</v>
      </c>
      <c r="L83" s="191">
        <f t="shared" si="47"/>
        <v>366465</v>
      </c>
      <c r="M83" s="192">
        <f t="shared" si="44"/>
        <v>9.8871675360668376E-2</v>
      </c>
    </row>
    <row r="84" spans="2:13" x14ac:dyDescent="0.25">
      <c r="B84" s="194" t="s">
        <v>113</v>
      </c>
      <c r="C84" s="195">
        <v>19977</v>
      </c>
      <c r="D84" s="195">
        <v>16695</v>
      </c>
      <c r="E84" s="195">
        <v>71554</v>
      </c>
      <c r="F84" s="195">
        <v>94350</v>
      </c>
      <c r="G84" s="195">
        <v>110535</v>
      </c>
      <c r="H84" s="195">
        <v>115762</v>
      </c>
      <c r="I84" s="212">
        <f t="shared" ref="I84:I91" si="48">IFERROR(H84/G84-1,"-")</f>
        <v>4.7288189261319946E-2</v>
      </c>
      <c r="J84" s="196">
        <f t="shared" si="45"/>
        <v>5.9339323150643901</v>
      </c>
      <c r="K84" s="195">
        <f t="shared" si="46"/>
        <v>5227</v>
      </c>
      <c r="L84" s="195">
        <f t="shared" si="47"/>
        <v>99067</v>
      </c>
      <c r="M84" s="196">
        <f t="shared" si="44"/>
        <v>2.1235793213615621E-2</v>
      </c>
    </row>
    <row r="85" spans="2:13" x14ac:dyDescent="0.25">
      <c r="B85" s="194" t="s">
        <v>116</v>
      </c>
      <c r="C85" s="195">
        <v>38015</v>
      </c>
      <c r="D85" s="195">
        <v>53227</v>
      </c>
      <c r="E85" s="195">
        <v>113120</v>
      </c>
      <c r="F85" s="195">
        <v>127790</v>
      </c>
      <c r="G85" s="195">
        <v>142028</v>
      </c>
      <c r="H85" s="195">
        <v>139475</v>
      </c>
      <c r="I85" s="212">
        <f t="shared" si="48"/>
        <v>-1.7975328808404023E-2</v>
      </c>
      <c r="J85" s="196">
        <f t="shared" si="45"/>
        <v>1.620380633888816</v>
      </c>
      <c r="K85" s="195">
        <f t="shared" si="46"/>
        <v>-2553</v>
      </c>
      <c r="L85" s="195">
        <f t="shared" si="47"/>
        <v>86248</v>
      </c>
      <c r="M85" s="196">
        <f t="shared" si="44"/>
        <v>2.5585790315207399E-2</v>
      </c>
    </row>
    <row r="86" spans="2:13" x14ac:dyDescent="0.25">
      <c r="B86" s="194" t="s">
        <v>119</v>
      </c>
      <c r="C86" s="195">
        <v>8127</v>
      </c>
      <c r="D86" s="195">
        <v>19927</v>
      </c>
      <c r="E86" s="195">
        <v>30758</v>
      </c>
      <c r="F86" s="195">
        <v>42427</v>
      </c>
      <c r="G86" s="195">
        <v>58007</v>
      </c>
      <c r="H86" s="195">
        <v>57115</v>
      </c>
      <c r="I86" s="212">
        <f t="shared" si="48"/>
        <v>-1.5377454445153149E-2</v>
      </c>
      <c r="J86" s="196">
        <f t="shared" si="45"/>
        <v>1.8662116726050084</v>
      </c>
      <c r="K86" s="195">
        <f t="shared" si="46"/>
        <v>-892</v>
      </c>
      <c r="L86" s="195">
        <f t="shared" si="47"/>
        <v>37188</v>
      </c>
      <c r="M86" s="196">
        <f t="shared" si="44"/>
        <v>1.0477378841032949E-2</v>
      </c>
    </row>
    <row r="87" spans="2:13" x14ac:dyDescent="0.25">
      <c r="B87" s="194" t="s">
        <v>126</v>
      </c>
      <c r="C87" s="195">
        <v>1893</v>
      </c>
      <c r="D87" s="195">
        <v>5996</v>
      </c>
      <c r="E87" s="195">
        <v>10713</v>
      </c>
      <c r="F87" s="195">
        <v>13075</v>
      </c>
      <c r="G87" s="195">
        <v>18571</v>
      </c>
      <c r="H87" s="195">
        <v>15989</v>
      </c>
      <c r="I87" s="212">
        <f t="shared" si="48"/>
        <v>-0.13903397770717785</v>
      </c>
      <c r="J87" s="196">
        <f t="shared" si="45"/>
        <v>1.6666110740493663</v>
      </c>
      <c r="K87" s="195">
        <f t="shared" si="46"/>
        <v>-2582</v>
      </c>
      <c r="L87" s="195">
        <f t="shared" si="47"/>
        <v>9993</v>
      </c>
      <c r="M87" s="196">
        <f t="shared" si="44"/>
        <v>2.9330790561021766E-3</v>
      </c>
    </row>
    <row r="88" spans="2:13" x14ac:dyDescent="0.25">
      <c r="B88" s="194" t="s">
        <v>122</v>
      </c>
      <c r="C88" s="195">
        <v>2041</v>
      </c>
      <c r="D88" s="195">
        <v>5201</v>
      </c>
      <c r="E88" s="195">
        <v>5872</v>
      </c>
      <c r="F88" s="195">
        <v>7046</v>
      </c>
      <c r="G88" s="195">
        <v>8921</v>
      </c>
      <c r="H88" s="195">
        <v>9558</v>
      </c>
      <c r="I88" s="212">
        <f t="shared" si="48"/>
        <v>7.1404551059298216E-2</v>
      </c>
      <c r="J88" s="196">
        <f t="shared" si="45"/>
        <v>0.83772351470870987</v>
      </c>
      <c r="K88" s="195">
        <f t="shared" si="46"/>
        <v>637</v>
      </c>
      <c r="L88" s="195">
        <f t="shared" si="47"/>
        <v>4357</v>
      </c>
      <c r="M88" s="196">
        <f t="shared" si="44"/>
        <v>1.753353531692076E-3</v>
      </c>
    </row>
    <row r="89" spans="2:13" x14ac:dyDescent="0.25">
      <c r="B89" s="194" t="s">
        <v>131</v>
      </c>
      <c r="C89" s="195">
        <v>3044</v>
      </c>
      <c r="D89" s="195">
        <v>2575</v>
      </c>
      <c r="E89" s="195">
        <v>7581</v>
      </c>
      <c r="F89" s="195">
        <v>8522</v>
      </c>
      <c r="G89" s="195">
        <v>7390</v>
      </c>
      <c r="H89" s="195">
        <v>7981</v>
      </c>
      <c r="I89" s="212">
        <f t="shared" si="48"/>
        <v>7.9972936400541261E-2</v>
      </c>
      <c r="J89" s="196">
        <f t="shared" si="45"/>
        <v>2.0994174757281554</v>
      </c>
      <c r="K89" s="195">
        <f t="shared" si="46"/>
        <v>591</v>
      </c>
      <c r="L89" s="195">
        <f t="shared" si="47"/>
        <v>5406</v>
      </c>
      <c r="M89" s="196">
        <f t="shared" si="44"/>
        <v>1.4640630400119751E-3</v>
      </c>
    </row>
    <row r="90" spans="2:13" x14ac:dyDescent="0.25">
      <c r="B90" s="194" t="s">
        <v>134</v>
      </c>
      <c r="C90" s="195">
        <v>4830</v>
      </c>
      <c r="D90" s="195">
        <v>2819</v>
      </c>
      <c r="E90" s="195">
        <v>7599</v>
      </c>
      <c r="F90" s="195">
        <v>9971</v>
      </c>
      <c r="G90" s="195">
        <v>9581</v>
      </c>
      <c r="H90" s="195">
        <v>7579</v>
      </c>
      <c r="I90" s="212">
        <f t="shared" si="48"/>
        <v>-0.20895522388059706</v>
      </c>
      <c r="J90" s="196">
        <f t="shared" si="45"/>
        <v>1.6885420361830437</v>
      </c>
      <c r="K90" s="195">
        <f t="shared" si="46"/>
        <v>-2002</v>
      </c>
      <c r="L90" s="195">
        <f t="shared" si="47"/>
        <v>4760</v>
      </c>
      <c r="M90" s="196">
        <f t="shared" si="44"/>
        <v>1.3903187295139406E-3</v>
      </c>
    </row>
    <row r="91" spans="2:13" x14ac:dyDescent="0.25">
      <c r="B91" s="199" t="s">
        <v>148</v>
      </c>
      <c r="C91" s="200">
        <f t="shared" ref="C91" si="49">C83-SUM(C84:C90)</f>
        <v>39480</v>
      </c>
      <c r="D91" s="200">
        <f t="shared" ref="D91:E91" si="50">D83-SUM(D84:D90)</f>
        <v>66071</v>
      </c>
      <c r="E91" s="200">
        <f t="shared" si="50"/>
        <v>120685</v>
      </c>
      <c r="F91" s="200">
        <f t="shared" ref="F91:H91" si="51">F83-SUM(F84:F90)</f>
        <v>153785</v>
      </c>
      <c r="G91" s="200">
        <f t="shared" si="51"/>
        <v>178486</v>
      </c>
      <c r="H91" s="200">
        <f t="shared" si="51"/>
        <v>185517</v>
      </c>
      <c r="I91" s="213">
        <f t="shared" si="48"/>
        <v>3.93924453458534E-2</v>
      </c>
      <c r="J91" s="201">
        <f t="shared" si="45"/>
        <v>1.8078430779010457</v>
      </c>
      <c r="K91" s="200">
        <f>H91-G91</f>
        <v>7031</v>
      </c>
      <c r="L91" s="200">
        <f t="shared" si="47"/>
        <v>119446</v>
      </c>
      <c r="M91" s="201">
        <f t="shared" si="44"/>
        <v>3.4031898633492243E-2</v>
      </c>
    </row>
    <row r="92" spans="2:13" x14ac:dyDescent="0.25">
      <c r="B92" s="186" t="s">
        <v>52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71</v>
      </c>
      <c r="C93" s="209">
        <v>22616</v>
      </c>
      <c r="D93" s="209">
        <v>33444</v>
      </c>
      <c r="E93" s="209">
        <v>51485</v>
      </c>
      <c r="F93" s="209">
        <v>58157</v>
      </c>
      <c r="G93" s="209">
        <v>57388</v>
      </c>
      <c r="H93" s="209">
        <v>56585</v>
      </c>
      <c r="I93" s="210">
        <f>IFERROR(H93/G93-1,"-")</f>
        <v>-1.3992472293859359E-2</v>
      </c>
      <c r="J93" s="210">
        <f>IFERROR(H93/D93-1,"-")</f>
        <v>0.69193278315990914</v>
      </c>
      <c r="K93" s="209">
        <f>H93-G93</f>
        <v>-803</v>
      </c>
      <c r="L93" s="209">
        <f>H93-D93</f>
        <v>23141</v>
      </c>
      <c r="M93" s="210">
        <f t="shared" ref="M93:M105" si="52">H93/H$9</f>
        <v>1.0380153755052952E-2</v>
      </c>
    </row>
    <row r="94" spans="2:13" x14ac:dyDescent="0.25">
      <c r="B94" s="190" t="s">
        <v>100</v>
      </c>
      <c r="C94" s="191">
        <v>14777</v>
      </c>
      <c r="D94" s="191">
        <v>21732</v>
      </c>
      <c r="E94" s="191">
        <v>33809</v>
      </c>
      <c r="F94" s="191">
        <v>37722</v>
      </c>
      <c r="G94" s="191">
        <v>35821</v>
      </c>
      <c r="H94" s="191">
        <v>35565</v>
      </c>
      <c r="I94" s="211">
        <f>IFERROR(H94/G94-1,"-")</f>
        <v>-7.146645822282971E-3</v>
      </c>
      <c r="J94" s="192">
        <f t="shared" ref="J94:J105" si="53">IFERROR(H94/D94-1,"-")</f>
        <v>0.63652678078409708</v>
      </c>
      <c r="K94" s="191">
        <f t="shared" ref="K94:K104" si="54">H94-G94</f>
        <v>-256</v>
      </c>
      <c r="L94" s="191">
        <f t="shared" ref="L94:L105" si="55">H94-D94</f>
        <v>13833</v>
      </c>
      <c r="M94" s="192">
        <f t="shared" si="52"/>
        <v>6.5241701563746269E-3</v>
      </c>
    </row>
    <row r="95" spans="2:13" x14ac:dyDescent="0.25">
      <c r="B95" s="194" t="s">
        <v>106</v>
      </c>
      <c r="C95" s="195">
        <v>8025</v>
      </c>
      <c r="D95" s="195">
        <v>11001</v>
      </c>
      <c r="E95" s="195">
        <v>16289</v>
      </c>
      <c r="F95" s="195">
        <v>12024</v>
      </c>
      <c r="G95" s="195">
        <v>11877</v>
      </c>
      <c r="H95" s="195">
        <v>13687</v>
      </c>
      <c r="I95" s="212">
        <f>IFERROR(H95/G95-1,"-")</f>
        <v>0.15239538604024583</v>
      </c>
      <c r="J95" s="196">
        <f t="shared" si="53"/>
        <v>0.24415962185255879</v>
      </c>
      <c r="K95" s="195">
        <f t="shared" si="54"/>
        <v>1810</v>
      </c>
      <c r="L95" s="195">
        <f t="shared" si="55"/>
        <v>2686</v>
      </c>
      <c r="M95" s="196">
        <f t="shared" si="52"/>
        <v>2.5107919845437795E-3</v>
      </c>
    </row>
    <row r="96" spans="2:13" x14ac:dyDescent="0.25">
      <c r="B96" s="194" t="s">
        <v>103</v>
      </c>
      <c r="C96" s="195">
        <v>6752</v>
      </c>
      <c r="D96" s="195">
        <v>10731</v>
      </c>
      <c r="E96" s="195">
        <v>17520</v>
      </c>
      <c r="F96" s="195">
        <v>25698</v>
      </c>
      <c r="G96" s="195">
        <v>23944</v>
      </c>
      <c r="H96" s="195">
        <v>21878</v>
      </c>
      <c r="I96" s="212">
        <f>IFERROR(H96/G96-1,"-")</f>
        <v>-8.6284664216505158E-2</v>
      </c>
      <c r="J96" s="196">
        <f t="shared" si="53"/>
        <v>1.0387661914080701</v>
      </c>
      <c r="K96" s="195">
        <f t="shared" si="54"/>
        <v>-2066</v>
      </c>
      <c r="L96" s="195">
        <f t="shared" si="55"/>
        <v>11147</v>
      </c>
      <c r="M96" s="196">
        <f t="shared" si="52"/>
        <v>4.013378171830847E-3</v>
      </c>
    </row>
    <row r="97" spans="2:13" x14ac:dyDescent="0.25">
      <c r="B97" s="190" t="s">
        <v>110</v>
      </c>
      <c r="C97" s="191">
        <v>7839</v>
      </c>
      <c r="D97" s="191">
        <v>11712</v>
      </c>
      <c r="E97" s="191">
        <v>17676</v>
      </c>
      <c r="F97" s="191">
        <v>20435</v>
      </c>
      <c r="G97" s="191">
        <v>21567</v>
      </c>
      <c r="H97" s="191">
        <v>21020</v>
      </c>
      <c r="I97" s="211">
        <f>IFERROR(H97/G97-1,"-")</f>
        <v>-2.5362822831177301E-2</v>
      </c>
      <c r="J97" s="192">
        <f t="shared" si="53"/>
        <v>0.79474043715846987</v>
      </c>
      <c r="K97" s="191">
        <f t="shared" si="54"/>
        <v>-547</v>
      </c>
      <c r="L97" s="191">
        <f t="shared" si="55"/>
        <v>9308</v>
      </c>
      <c r="M97" s="192">
        <f t="shared" si="52"/>
        <v>3.855983598678326E-3</v>
      </c>
    </row>
    <row r="98" spans="2:13" x14ac:dyDescent="0.25">
      <c r="B98" s="194" t="s">
        <v>113</v>
      </c>
      <c r="C98" s="195">
        <v>1262</v>
      </c>
      <c r="D98" s="195">
        <v>921</v>
      </c>
      <c r="E98" s="195">
        <v>2403</v>
      </c>
      <c r="F98" s="195">
        <v>2795</v>
      </c>
      <c r="G98" s="195">
        <v>3030</v>
      </c>
      <c r="H98" s="195">
        <v>2551</v>
      </c>
      <c r="I98" s="212">
        <f t="shared" ref="I98:I105" si="56">IFERROR(H98/G98-1,"-")</f>
        <v>-0.15808580858085808</v>
      </c>
      <c r="J98" s="196">
        <f t="shared" si="53"/>
        <v>1.769815418023887</v>
      </c>
      <c r="K98" s="195">
        <f t="shared" si="54"/>
        <v>-479</v>
      </c>
      <c r="L98" s="195">
        <f t="shared" si="55"/>
        <v>1630</v>
      </c>
      <c r="M98" s="196">
        <f t="shared" si="52"/>
        <v>4.6796451761314985E-4</v>
      </c>
    </row>
    <row r="99" spans="2:13" x14ac:dyDescent="0.25">
      <c r="B99" s="194" t="s">
        <v>116</v>
      </c>
      <c r="C99" s="195">
        <v>1429</v>
      </c>
      <c r="D99" s="195">
        <v>2395</v>
      </c>
      <c r="E99" s="195">
        <v>3482</v>
      </c>
      <c r="F99" s="195">
        <v>3814</v>
      </c>
      <c r="G99" s="195">
        <v>4234</v>
      </c>
      <c r="H99" s="195">
        <v>3931</v>
      </c>
      <c r="I99" s="212">
        <f t="shared" si="56"/>
        <v>-7.1563533301842175E-2</v>
      </c>
      <c r="J99" s="196">
        <f t="shared" si="53"/>
        <v>0.64133611691022963</v>
      </c>
      <c r="K99" s="195">
        <f t="shared" si="54"/>
        <v>-303</v>
      </c>
      <c r="L99" s="195">
        <f t="shared" si="55"/>
        <v>1536</v>
      </c>
      <c r="M99" s="196">
        <f t="shared" si="52"/>
        <v>7.2111662827804466E-4</v>
      </c>
    </row>
    <row r="100" spans="2:13" x14ac:dyDescent="0.25">
      <c r="B100" s="194" t="s">
        <v>119</v>
      </c>
      <c r="C100" s="195">
        <v>1899</v>
      </c>
      <c r="D100" s="195">
        <v>3541</v>
      </c>
      <c r="E100" s="195">
        <v>3412</v>
      </c>
      <c r="F100" s="195">
        <v>3885</v>
      </c>
      <c r="G100" s="195">
        <v>3685</v>
      </c>
      <c r="H100" s="195">
        <v>3701</v>
      </c>
      <c r="I100" s="212">
        <f t="shared" si="56"/>
        <v>4.3419267299864561E-3</v>
      </c>
      <c r="J100" s="196">
        <f t="shared" si="53"/>
        <v>4.5184975995481436E-2</v>
      </c>
      <c r="K100" s="195">
        <f t="shared" si="54"/>
        <v>16</v>
      </c>
      <c r="L100" s="195">
        <f t="shared" si="55"/>
        <v>160</v>
      </c>
      <c r="M100" s="196">
        <f t="shared" si="52"/>
        <v>6.7892460983389553E-4</v>
      </c>
    </row>
    <row r="101" spans="2:13" x14ac:dyDescent="0.25">
      <c r="B101" s="194" t="s">
        <v>126</v>
      </c>
      <c r="C101" s="195">
        <v>316</v>
      </c>
      <c r="D101" s="195">
        <v>432</v>
      </c>
      <c r="E101" s="195">
        <v>1172</v>
      </c>
      <c r="F101" s="195">
        <v>938</v>
      </c>
      <c r="G101" s="195">
        <v>933</v>
      </c>
      <c r="H101" s="195">
        <v>900</v>
      </c>
      <c r="I101" s="212">
        <f t="shared" si="56"/>
        <v>-3.5369774919614128E-2</v>
      </c>
      <c r="J101" s="196">
        <f t="shared" si="53"/>
        <v>1.0833333333333335</v>
      </c>
      <c r="K101" s="195">
        <f t="shared" si="54"/>
        <v>-33</v>
      </c>
      <c r="L101" s="195">
        <f t="shared" si="55"/>
        <v>468</v>
      </c>
      <c r="M101" s="196">
        <f t="shared" si="52"/>
        <v>1.6509920260754011E-4</v>
      </c>
    </row>
    <row r="102" spans="2:13" x14ac:dyDescent="0.25">
      <c r="B102" s="194" t="s">
        <v>122</v>
      </c>
      <c r="C102" s="195">
        <v>327</v>
      </c>
      <c r="D102" s="195">
        <v>507</v>
      </c>
      <c r="E102" s="195">
        <v>682</v>
      </c>
      <c r="F102" s="195">
        <v>650</v>
      </c>
      <c r="G102" s="195">
        <v>903</v>
      </c>
      <c r="H102" s="195">
        <v>839</v>
      </c>
      <c r="I102" s="212">
        <f t="shared" si="56"/>
        <v>-7.0874861572535974E-2</v>
      </c>
      <c r="J102" s="196">
        <f t="shared" si="53"/>
        <v>0.65483234714003946</v>
      </c>
      <c r="K102" s="195">
        <f t="shared" si="54"/>
        <v>-64</v>
      </c>
      <c r="L102" s="195">
        <f t="shared" si="55"/>
        <v>332</v>
      </c>
      <c r="M102" s="196">
        <f t="shared" si="52"/>
        <v>1.5390914554191796E-4</v>
      </c>
    </row>
    <row r="103" spans="2:13" x14ac:dyDescent="0.25">
      <c r="B103" s="194" t="s">
        <v>131</v>
      </c>
      <c r="C103" s="195">
        <v>120</v>
      </c>
      <c r="D103" s="195">
        <v>105</v>
      </c>
      <c r="E103" s="195">
        <v>270</v>
      </c>
      <c r="F103" s="195">
        <v>153</v>
      </c>
      <c r="G103" s="195">
        <v>230</v>
      </c>
      <c r="H103" s="195">
        <v>185</v>
      </c>
      <c r="I103" s="212">
        <f t="shared" si="56"/>
        <v>-0.19565217391304346</v>
      </c>
      <c r="J103" s="196">
        <f t="shared" si="53"/>
        <v>0.76190476190476186</v>
      </c>
      <c r="K103" s="195">
        <f t="shared" si="54"/>
        <v>-45</v>
      </c>
      <c r="L103" s="195">
        <f t="shared" si="55"/>
        <v>80</v>
      </c>
      <c r="M103" s="196">
        <f t="shared" si="52"/>
        <v>3.3937058313772136E-5</v>
      </c>
    </row>
    <row r="104" spans="2:13" x14ac:dyDescent="0.25">
      <c r="B104" s="194" t="s">
        <v>134</v>
      </c>
      <c r="C104" s="195">
        <v>87</v>
      </c>
      <c r="D104" s="195">
        <v>96</v>
      </c>
      <c r="E104" s="195">
        <v>168</v>
      </c>
      <c r="F104" s="195">
        <v>270</v>
      </c>
      <c r="G104" s="195">
        <v>384</v>
      </c>
      <c r="H104" s="195">
        <v>239</v>
      </c>
      <c r="I104" s="212">
        <f t="shared" si="56"/>
        <v>-0.37760416666666663</v>
      </c>
      <c r="J104" s="196">
        <f t="shared" si="53"/>
        <v>1.4895833333333335</v>
      </c>
      <c r="K104" s="195">
        <f t="shared" si="54"/>
        <v>-145</v>
      </c>
      <c r="L104" s="195">
        <f t="shared" si="55"/>
        <v>143</v>
      </c>
      <c r="M104" s="196">
        <f t="shared" si="52"/>
        <v>4.3843010470224541E-5</v>
      </c>
    </row>
    <row r="105" spans="2:13" x14ac:dyDescent="0.25">
      <c r="B105" s="199" t="s">
        <v>148</v>
      </c>
      <c r="C105" s="200">
        <f t="shared" ref="C105" si="57">C97-SUM(C98:C104)</f>
        <v>2399</v>
      </c>
      <c r="D105" s="200">
        <f t="shared" ref="D105:E105" si="58">D97-SUM(D98:D104)</f>
        <v>3715</v>
      </c>
      <c r="E105" s="200">
        <f t="shared" si="58"/>
        <v>6087</v>
      </c>
      <c r="F105" s="200">
        <f t="shared" ref="F105:H105" si="59">F97-SUM(F98:F104)</f>
        <v>7930</v>
      </c>
      <c r="G105" s="200">
        <f t="shared" si="59"/>
        <v>8168</v>
      </c>
      <c r="H105" s="200">
        <f t="shared" si="59"/>
        <v>8674</v>
      </c>
      <c r="I105" s="213">
        <f t="shared" si="56"/>
        <v>6.1949069539666946E-2</v>
      </c>
      <c r="J105" s="201">
        <f t="shared" si="53"/>
        <v>1.3348586810228804</v>
      </c>
      <c r="K105" s="200">
        <f>H105-G105</f>
        <v>506</v>
      </c>
      <c r="L105" s="200">
        <f t="shared" si="55"/>
        <v>4959</v>
      </c>
      <c r="M105" s="201">
        <f t="shared" si="52"/>
        <v>1.5911894260197811E-3</v>
      </c>
    </row>
    <row r="106" spans="2:13" x14ac:dyDescent="0.25">
      <c r="B106" s="186" t="s">
        <v>53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71</v>
      </c>
      <c r="C107" s="209">
        <v>76081</v>
      </c>
      <c r="D107" s="209">
        <v>107459</v>
      </c>
      <c r="E107" s="209">
        <v>198873</v>
      </c>
      <c r="F107" s="209">
        <v>252588</v>
      </c>
      <c r="G107" s="209">
        <v>239146</v>
      </c>
      <c r="H107" s="209">
        <v>250668</v>
      </c>
      <c r="I107" s="210">
        <f>IFERROR(H107/G107-1,"-")</f>
        <v>4.8179773025682993E-2</v>
      </c>
      <c r="J107" s="210">
        <f>IFERROR(H107/D107-1,"-")</f>
        <v>1.3326850240556865</v>
      </c>
      <c r="K107" s="209">
        <f>H107-G107</f>
        <v>11522</v>
      </c>
      <c r="L107" s="209">
        <f>H107-D107</f>
        <v>143209</v>
      </c>
      <c r="M107" s="210">
        <f t="shared" ref="M107:M119" si="60">H107/H$9</f>
        <v>4.5983429910252074E-2</v>
      </c>
    </row>
    <row r="108" spans="2:13" x14ac:dyDescent="0.25">
      <c r="B108" s="190" t="s">
        <v>100</v>
      </c>
      <c r="C108" s="191">
        <v>30342</v>
      </c>
      <c r="D108" s="191">
        <v>44398</v>
      </c>
      <c r="E108" s="191">
        <v>48630</v>
      </c>
      <c r="F108" s="191">
        <v>55684</v>
      </c>
      <c r="G108" s="191">
        <v>49807</v>
      </c>
      <c r="H108" s="191">
        <v>52122</v>
      </c>
      <c r="I108" s="211">
        <f>IFERROR(H108/G108-1,"-")</f>
        <v>4.647941052462512E-2</v>
      </c>
      <c r="J108" s="192">
        <f t="shared" ref="J108:J119" si="61">IFERROR(H108/D108-1,"-")</f>
        <v>0.17397180053155537</v>
      </c>
      <c r="K108" s="191">
        <f t="shared" ref="K108:K118" si="62">H108-G108</f>
        <v>2315</v>
      </c>
      <c r="L108" s="191">
        <f t="shared" ref="L108:L119" si="63">H108-D108</f>
        <v>7724</v>
      </c>
      <c r="M108" s="192">
        <f t="shared" si="60"/>
        <v>9.5614451536780061E-3</v>
      </c>
    </row>
    <row r="109" spans="2:13" x14ac:dyDescent="0.25">
      <c r="B109" s="194" t="s">
        <v>106</v>
      </c>
      <c r="C109" s="195">
        <v>4832</v>
      </c>
      <c r="D109" s="195">
        <v>24120</v>
      </c>
      <c r="E109" s="195">
        <v>16359</v>
      </c>
      <c r="F109" s="195">
        <v>19520</v>
      </c>
      <c r="G109" s="195">
        <v>16099</v>
      </c>
      <c r="H109" s="195">
        <v>20486</v>
      </c>
      <c r="I109" s="212">
        <f>IFERROR(H109/G109-1,"-")</f>
        <v>0.2725013976023356</v>
      </c>
      <c r="J109" s="196">
        <f t="shared" si="61"/>
        <v>-0.1506633499170813</v>
      </c>
      <c r="K109" s="195">
        <f t="shared" si="62"/>
        <v>4387</v>
      </c>
      <c r="L109" s="195">
        <f t="shared" si="63"/>
        <v>-3634</v>
      </c>
      <c r="M109" s="196">
        <f t="shared" si="60"/>
        <v>3.7580247384645187E-3</v>
      </c>
    </row>
    <row r="110" spans="2:13" x14ac:dyDescent="0.25">
      <c r="B110" s="194" t="s">
        <v>103</v>
      </c>
      <c r="C110" s="195">
        <v>25510</v>
      </c>
      <c r="D110" s="195">
        <v>20278</v>
      </c>
      <c r="E110" s="195">
        <v>32271</v>
      </c>
      <c r="F110" s="195">
        <v>36164</v>
      </c>
      <c r="G110" s="195">
        <v>33708</v>
      </c>
      <c r="H110" s="195">
        <v>31636</v>
      </c>
      <c r="I110" s="212">
        <f>IFERROR(H110/G110-1,"-")</f>
        <v>-6.146908745698354E-2</v>
      </c>
      <c r="J110" s="196">
        <f t="shared" si="61"/>
        <v>0.56011440970509918</v>
      </c>
      <c r="K110" s="195">
        <f t="shared" si="62"/>
        <v>-2072</v>
      </c>
      <c r="L110" s="195">
        <f t="shared" si="63"/>
        <v>11358</v>
      </c>
      <c r="M110" s="196">
        <f t="shared" si="60"/>
        <v>5.8034204152134878E-3</v>
      </c>
    </row>
    <row r="111" spans="2:13" x14ac:dyDescent="0.25">
      <c r="B111" s="190" t="s">
        <v>110</v>
      </c>
      <c r="C111" s="191">
        <v>45739</v>
      </c>
      <c r="D111" s="191">
        <v>63061</v>
      </c>
      <c r="E111" s="191">
        <v>150243</v>
      </c>
      <c r="F111" s="191">
        <v>196904</v>
      </c>
      <c r="G111" s="191">
        <v>189339</v>
      </c>
      <c r="H111" s="191">
        <v>198546</v>
      </c>
      <c r="I111" s="211">
        <f>IFERROR(H111/G111-1,"-")</f>
        <v>4.8627065739229591E-2</v>
      </c>
      <c r="J111" s="192">
        <f t="shared" si="61"/>
        <v>2.1484752858343508</v>
      </c>
      <c r="K111" s="191">
        <f t="shared" si="62"/>
        <v>9207</v>
      </c>
      <c r="L111" s="191">
        <f t="shared" si="63"/>
        <v>135485</v>
      </c>
      <c r="M111" s="192">
        <f t="shared" si="60"/>
        <v>3.6421984756574065E-2</v>
      </c>
    </row>
    <row r="112" spans="2:13" x14ac:dyDescent="0.25">
      <c r="B112" s="194" t="s">
        <v>113</v>
      </c>
      <c r="C112" s="195">
        <v>25534</v>
      </c>
      <c r="D112" s="195">
        <v>26812</v>
      </c>
      <c r="E112" s="195">
        <v>90804</v>
      </c>
      <c r="F112" s="195">
        <v>128108</v>
      </c>
      <c r="G112" s="195">
        <v>116734</v>
      </c>
      <c r="H112" s="195">
        <v>118438</v>
      </c>
      <c r="I112" s="212">
        <f t="shared" ref="I112:I119" si="64">IFERROR(H112/G112-1,"-")</f>
        <v>1.4597289564308502E-2</v>
      </c>
      <c r="J112" s="196">
        <f t="shared" si="61"/>
        <v>3.4173504401014467</v>
      </c>
      <c r="K112" s="195">
        <f t="shared" si="62"/>
        <v>1704</v>
      </c>
      <c r="L112" s="195">
        <f t="shared" si="63"/>
        <v>91626</v>
      </c>
      <c r="M112" s="196">
        <f t="shared" si="60"/>
        <v>2.1726688176035375E-2</v>
      </c>
    </row>
    <row r="113" spans="2:13" x14ac:dyDescent="0.25">
      <c r="B113" s="194" t="s">
        <v>116</v>
      </c>
      <c r="C113" s="195">
        <v>3175</v>
      </c>
      <c r="D113" s="195">
        <v>7197</v>
      </c>
      <c r="E113" s="195">
        <v>6944</v>
      </c>
      <c r="F113" s="195">
        <v>8880</v>
      </c>
      <c r="G113" s="195">
        <v>8516</v>
      </c>
      <c r="H113" s="195">
        <v>9837</v>
      </c>
      <c r="I113" s="212">
        <f t="shared" si="64"/>
        <v>0.15511977454203851</v>
      </c>
      <c r="J113" s="196">
        <f t="shared" si="61"/>
        <v>0.36681950812838693</v>
      </c>
      <c r="K113" s="195">
        <f t="shared" si="62"/>
        <v>1321</v>
      </c>
      <c r="L113" s="195">
        <f t="shared" si="63"/>
        <v>2640</v>
      </c>
      <c r="M113" s="196">
        <f t="shared" si="60"/>
        <v>1.8045342845004135E-3</v>
      </c>
    </row>
    <row r="114" spans="2:13" x14ac:dyDescent="0.25">
      <c r="B114" s="194" t="s">
        <v>119</v>
      </c>
      <c r="C114" s="195">
        <v>2482</v>
      </c>
      <c r="D114" s="195">
        <v>6746</v>
      </c>
      <c r="E114" s="195">
        <v>9830</v>
      </c>
      <c r="F114" s="195">
        <v>13414</v>
      </c>
      <c r="G114" s="195">
        <v>14245</v>
      </c>
      <c r="H114" s="195">
        <v>15602</v>
      </c>
      <c r="I114" s="212">
        <f t="shared" si="64"/>
        <v>9.5261495261495188E-2</v>
      </c>
      <c r="J114" s="196">
        <f t="shared" si="61"/>
        <v>1.312777942484435</v>
      </c>
      <c r="K114" s="195">
        <f t="shared" si="62"/>
        <v>1357</v>
      </c>
      <c r="L114" s="195">
        <f t="shared" si="63"/>
        <v>8856</v>
      </c>
      <c r="M114" s="196">
        <f t="shared" si="60"/>
        <v>2.8620863989809345E-3</v>
      </c>
    </row>
    <row r="115" spans="2:13" x14ac:dyDescent="0.25">
      <c r="B115" s="194" t="s">
        <v>126</v>
      </c>
      <c r="C115" s="195">
        <v>1262</v>
      </c>
      <c r="D115" s="195">
        <v>3663</v>
      </c>
      <c r="E115" s="195">
        <v>6290</v>
      </c>
      <c r="F115" s="195">
        <v>6514</v>
      </c>
      <c r="G115" s="195">
        <v>6482</v>
      </c>
      <c r="H115" s="195">
        <v>6405</v>
      </c>
      <c r="I115" s="212">
        <f t="shared" si="64"/>
        <v>-1.1879049676025932E-2</v>
      </c>
      <c r="J115" s="196">
        <f t="shared" si="61"/>
        <v>0.74856674856674865</v>
      </c>
      <c r="K115" s="195">
        <f t="shared" si="62"/>
        <v>-77</v>
      </c>
      <c r="L115" s="195">
        <f t="shared" si="63"/>
        <v>2742</v>
      </c>
      <c r="M115" s="196">
        <f t="shared" si="60"/>
        <v>1.1749559918903271E-3</v>
      </c>
    </row>
    <row r="116" spans="2:13" x14ac:dyDescent="0.25">
      <c r="B116" s="194" t="s">
        <v>122</v>
      </c>
      <c r="C116" s="195">
        <v>2813</v>
      </c>
      <c r="D116" s="195">
        <v>4368</v>
      </c>
      <c r="E116" s="195">
        <v>4750</v>
      </c>
      <c r="F116" s="195">
        <v>5340</v>
      </c>
      <c r="G116" s="195">
        <v>5146</v>
      </c>
      <c r="H116" s="195">
        <v>4828</v>
      </c>
      <c r="I116" s="212">
        <f t="shared" si="64"/>
        <v>-6.1795569374271331E-2</v>
      </c>
      <c r="J116" s="196">
        <f t="shared" si="61"/>
        <v>0.10531135531135538</v>
      </c>
      <c r="K116" s="195">
        <f t="shared" si="62"/>
        <v>-318</v>
      </c>
      <c r="L116" s="195">
        <f t="shared" si="63"/>
        <v>460</v>
      </c>
      <c r="M116" s="196">
        <f t="shared" si="60"/>
        <v>8.8566550021022632E-4</v>
      </c>
    </row>
    <row r="117" spans="2:13" x14ac:dyDescent="0.25">
      <c r="B117" s="194" t="s">
        <v>131</v>
      </c>
      <c r="C117" s="195">
        <v>406</v>
      </c>
      <c r="D117" s="195">
        <v>369</v>
      </c>
      <c r="E117" s="195">
        <v>1261</v>
      </c>
      <c r="F117" s="195">
        <v>1457</v>
      </c>
      <c r="G117" s="195">
        <v>1177</v>
      </c>
      <c r="H117" s="195">
        <v>1362</v>
      </c>
      <c r="I117" s="212">
        <f t="shared" si="64"/>
        <v>0.15717926932880211</v>
      </c>
      <c r="J117" s="196">
        <f t="shared" si="61"/>
        <v>2.6910569105691056</v>
      </c>
      <c r="K117" s="195">
        <f t="shared" si="62"/>
        <v>185</v>
      </c>
      <c r="L117" s="195">
        <f t="shared" si="63"/>
        <v>993</v>
      </c>
      <c r="M117" s="196">
        <f t="shared" si="60"/>
        <v>2.4985012661274403E-4</v>
      </c>
    </row>
    <row r="118" spans="2:13" x14ac:dyDescent="0.25">
      <c r="B118" s="194" t="s">
        <v>134</v>
      </c>
      <c r="C118" s="195">
        <v>932</v>
      </c>
      <c r="D118" s="195">
        <v>521</v>
      </c>
      <c r="E118" s="195">
        <v>980</v>
      </c>
      <c r="F118" s="195">
        <v>944</v>
      </c>
      <c r="G118" s="195">
        <v>1508</v>
      </c>
      <c r="H118" s="195">
        <v>1010</v>
      </c>
      <c r="I118" s="212">
        <f t="shared" si="64"/>
        <v>-0.33023872679045096</v>
      </c>
      <c r="J118" s="196">
        <f t="shared" si="61"/>
        <v>0.93857965451055669</v>
      </c>
      <c r="K118" s="195">
        <f t="shared" si="62"/>
        <v>-498</v>
      </c>
      <c r="L118" s="195">
        <f t="shared" si="63"/>
        <v>489</v>
      </c>
      <c r="M118" s="196">
        <f t="shared" si="60"/>
        <v>1.8527799403735058E-4</v>
      </c>
    </row>
    <row r="119" spans="2:13" x14ac:dyDescent="0.25">
      <c r="B119" s="199" t="s">
        <v>148</v>
      </c>
      <c r="C119" s="200">
        <f t="shared" ref="C119" si="65">C111-SUM(C112:C118)</f>
        <v>9135</v>
      </c>
      <c r="D119" s="200">
        <f t="shared" ref="D119:E119" si="66">D111-SUM(D112:D118)</f>
        <v>13385</v>
      </c>
      <c r="E119" s="200">
        <f t="shared" si="66"/>
        <v>29384</v>
      </c>
      <c r="F119" s="200">
        <f t="shared" ref="F119:H119" si="67">F111-SUM(F112:F118)</f>
        <v>32247</v>
      </c>
      <c r="G119" s="200">
        <f t="shared" si="67"/>
        <v>35531</v>
      </c>
      <c r="H119" s="200">
        <f t="shared" si="67"/>
        <v>41064</v>
      </c>
      <c r="I119" s="213">
        <f t="shared" si="64"/>
        <v>0.15572317131518965</v>
      </c>
      <c r="J119" s="201">
        <f t="shared" si="61"/>
        <v>2.0679118416137467</v>
      </c>
      <c r="K119" s="200">
        <f>H119-G119</f>
        <v>5533</v>
      </c>
      <c r="L119" s="200">
        <f t="shared" si="63"/>
        <v>27679</v>
      </c>
      <c r="M119" s="201">
        <f t="shared" si="60"/>
        <v>7.5329262843066968E-3</v>
      </c>
    </row>
    <row r="120" spans="2:13" x14ac:dyDescent="0.25">
      <c r="B120" s="186" t="s">
        <v>54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71</v>
      </c>
      <c r="C121" s="209">
        <v>91416</v>
      </c>
      <c r="D121" s="209">
        <v>164258</v>
      </c>
      <c r="E121" s="209">
        <v>229131</v>
      </c>
      <c r="F121" s="209">
        <v>240044</v>
      </c>
      <c r="G121" s="209">
        <v>250407</v>
      </c>
      <c r="H121" s="209">
        <v>282601</v>
      </c>
      <c r="I121" s="210">
        <f>IFERROR(H121/G121-1,"-")</f>
        <v>0.12856669342310711</v>
      </c>
      <c r="J121" s="210">
        <f>IFERROR(H121/D121-1,"-")</f>
        <v>0.72047023584848224</v>
      </c>
      <c r="K121" s="209">
        <f>H121-G121</f>
        <v>32194</v>
      </c>
      <c r="L121" s="209">
        <f>H121-D121</f>
        <v>118343</v>
      </c>
      <c r="M121" s="210">
        <f t="shared" ref="M121:M133" si="68">H121/H$9</f>
        <v>5.184133306232605E-2</v>
      </c>
    </row>
    <row r="122" spans="2:13" x14ac:dyDescent="0.25">
      <c r="B122" s="190" t="s">
        <v>100</v>
      </c>
      <c r="C122" s="191">
        <v>52879</v>
      </c>
      <c r="D122" s="191">
        <v>104557</v>
      </c>
      <c r="E122" s="191">
        <v>134886</v>
      </c>
      <c r="F122" s="191">
        <v>147214</v>
      </c>
      <c r="G122" s="191">
        <v>155988</v>
      </c>
      <c r="H122" s="191">
        <v>178403</v>
      </c>
      <c r="I122" s="211">
        <f>IFERROR(H122/G122-1,"-")</f>
        <v>0.14369695104751656</v>
      </c>
      <c r="J122" s="192">
        <f t="shared" ref="J122:J133" si="69">IFERROR(H122/D122-1,"-")</f>
        <v>0.7062750461470777</v>
      </c>
      <c r="K122" s="191">
        <f t="shared" ref="K122:K132" si="70">H122-G122</f>
        <v>22415</v>
      </c>
      <c r="L122" s="191">
        <f t="shared" ref="L122:L133" si="71">H122-D122</f>
        <v>73846</v>
      </c>
      <c r="M122" s="192">
        <f t="shared" si="68"/>
        <v>3.2726881158658863E-2</v>
      </c>
    </row>
    <row r="123" spans="2:13" x14ac:dyDescent="0.25">
      <c r="B123" s="194" t="s">
        <v>106</v>
      </c>
      <c r="C123" s="195">
        <v>24076</v>
      </c>
      <c r="D123" s="195">
        <v>53247</v>
      </c>
      <c r="E123" s="195">
        <v>69865</v>
      </c>
      <c r="F123" s="195">
        <v>67025</v>
      </c>
      <c r="G123" s="195">
        <v>75188</v>
      </c>
      <c r="H123" s="195">
        <v>93462</v>
      </c>
      <c r="I123" s="212">
        <f>IFERROR(H123/G123-1,"-")</f>
        <v>0.24304410278235888</v>
      </c>
      <c r="J123" s="196">
        <f t="shared" si="69"/>
        <v>0.75525381711645734</v>
      </c>
      <c r="K123" s="195">
        <f t="shared" si="70"/>
        <v>18274</v>
      </c>
      <c r="L123" s="195">
        <f t="shared" si="71"/>
        <v>40215</v>
      </c>
      <c r="M123" s="196">
        <f t="shared" si="68"/>
        <v>1.7145001860117682E-2</v>
      </c>
    </row>
    <row r="124" spans="2:13" x14ac:dyDescent="0.25">
      <c r="B124" s="194" t="s">
        <v>103</v>
      </c>
      <c r="C124" s="195">
        <v>28803</v>
      </c>
      <c r="D124" s="195">
        <v>51310</v>
      </c>
      <c r="E124" s="195">
        <v>65021</v>
      </c>
      <c r="F124" s="195">
        <v>80189</v>
      </c>
      <c r="G124" s="195">
        <v>80800</v>
      </c>
      <c r="H124" s="195">
        <v>84941</v>
      </c>
      <c r="I124" s="212">
        <f>IFERROR(H124/G124-1,"-")</f>
        <v>5.1250000000000018E-2</v>
      </c>
      <c r="J124" s="196">
        <f t="shared" si="69"/>
        <v>0.65544728123172868</v>
      </c>
      <c r="K124" s="195">
        <f t="shared" si="70"/>
        <v>4141</v>
      </c>
      <c r="L124" s="195">
        <f t="shared" si="71"/>
        <v>33631</v>
      </c>
      <c r="M124" s="196">
        <f t="shared" si="68"/>
        <v>1.5581879298541183E-2</v>
      </c>
    </row>
    <row r="125" spans="2:13" x14ac:dyDescent="0.25">
      <c r="B125" s="190" t="s">
        <v>110</v>
      </c>
      <c r="C125" s="191">
        <v>38537</v>
      </c>
      <c r="D125" s="191">
        <v>59701</v>
      </c>
      <c r="E125" s="191">
        <v>94245</v>
      </c>
      <c r="F125" s="191">
        <v>92830</v>
      </c>
      <c r="G125" s="191">
        <v>94419</v>
      </c>
      <c r="H125" s="191">
        <v>104198</v>
      </c>
      <c r="I125" s="211">
        <f>IFERROR(H125/G125-1,"-")</f>
        <v>0.10357025598661296</v>
      </c>
      <c r="J125" s="192">
        <f t="shared" si="69"/>
        <v>0.74533089897991656</v>
      </c>
      <c r="K125" s="191">
        <f t="shared" si="70"/>
        <v>9779</v>
      </c>
      <c r="L125" s="191">
        <f t="shared" si="71"/>
        <v>44497</v>
      </c>
      <c r="M125" s="192">
        <f t="shared" si="68"/>
        <v>1.9114451903667184E-2</v>
      </c>
    </row>
    <row r="126" spans="2:13" x14ac:dyDescent="0.25">
      <c r="B126" s="194" t="s">
        <v>113</v>
      </c>
      <c r="C126" s="195">
        <v>3706</v>
      </c>
      <c r="D126" s="195">
        <v>3336</v>
      </c>
      <c r="E126" s="195">
        <v>9917</v>
      </c>
      <c r="F126" s="195">
        <v>11654</v>
      </c>
      <c r="G126" s="195">
        <v>10678</v>
      </c>
      <c r="H126" s="195">
        <v>10456</v>
      </c>
      <c r="I126" s="212">
        <f t="shared" ref="I126:I133" si="72">IFERROR(H126/G126-1,"-")</f>
        <v>-2.0790410189174047E-2</v>
      </c>
      <c r="J126" s="196">
        <f t="shared" si="69"/>
        <v>2.1342925659472423</v>
      </c>
      <c r="K126" s="195">
        <f t="shared" si="70"/>
        <v>-222</v>
      </c>
      <c r="L126" s="195">
        <f t="shared" si="71"/>
        <v>7120</v>
      </c>
      <c r="M126" s="196">
        <f t="shared" si="68"/>
        <v>1.9180858471827104E-3</v>
      </c>
    </row>
    <row r="127" spans="2:13" x14ac:dyDescent="0.25">
      <c r="B127" s="194" t="s">
        <v>116</v>
      </c>
      <c r="C127" s="195">
        <v>3876</v>
      </c>
      <c r="D127" s="195">
        <v>7314</v>
      </c>
      <c r="E127" s="195">
        <v>11261</v>
      </c>
      <c r="F127" s="195">
        <v>13315</v>
      </c>
      <c r="G127" s="195">
        <v>13141</v>
      </c>
      <c r="H127" s="195">
        <v>15417</v>
      </c>
      <c r="I127" s="212">
        <f t="shared" si="72"/>
        <v>0.17319838672855936</v>
      </c>
      <c r="J127" s="196">
        <f t="shared" si="69"/>
        <v>1.1078753076292043</v>
      </c>
      <c r="K127" s="195">
        <f t="shared" si="70"/>
        <v>2276</v>
      </c>
      <c r="L127" s="195">
        <f t="shared" si="71"/>
        <v>8103</v>
      </c>
      <c r="M127" s="196">
        <f t="shared" si="68"/>
        <v>2.8281493406671623E-3</v>
      </c>
    </row>
    <row r="128" spans="2:13" x14ac:dyDescent="0.25">
      <c r="B128" s="194" t="s">
        <v>119</v>
      </c>
      <c r="C128" s="195">
        <v>2774</v>
      </c>
      <c r="D128" s="195">
        <v>7134</v>
      </c>
      <c r="E128" s="195">
        <v>8524</v>
      </c>
      <c r="F128" s="195">
        <v>8780</v>
      </c>
      <c r="G128" s="195">
        <v>8587</v>
      </c>
      <c r="H128" s="195">
        <v>9534</v>
      </c>
      <c r="I128" s="212">
        <f t="shared" si="72"/>
        <v>0.11028298590893204</v>
      </c>
      <c r="J128" s="196">
        <f t="shared" si="69"/>
        <v>0.33641715727502097</v>
      </c>
      <c r="K128" s="195">
        <f t="shared" si="70"/>
        <v>947</v>
      </c>
      <c r="L128" s="195">
        <f t="shared" si="71"/>
        <v>2400</v>
      </c>
      <c r="M128" s="196">
        <f t="shared" si="68"/>
        <v>1.7489508862892082E-3</v>
      </c>
    </row>
    <row r="129" spans="2:13" x14ac:dyDescent="0.25">
      <c r="B129" s="194" t="s">
        <v>126</v>
      </c>
      <c r="C129" s="195">
        <v>715</v>
      </c>
      <c r="D129" s="195">
        <v>1333</v>
      </c>
      <c r="E129" s="195">
        <v>2573</v>
      </c>
      <c r="F129" s="195">
        <v>2637</v>
      </c>
      <c r="G129" s="195">
        <v>2356</v>
      </c>
      <c r="H129" s="195">
        <v>2766</v>
      </c>
      <c r="I129" s="212">
        <f t="shared" si="72"/>
        <v>0.17402376910016981</v>
      </c>
      <c r="J129" s="196">
        <f t="shared" si="69"/>
        <v>1.075018754688672</v>
      </c>
      <c r="K129" s="195">
        <f t="shared" si="70"/>
        <v>410</v>
      </c>
      <c r="L129" s="195">
        <f t="shared" si="71"/>
        <v>1433</v>
      </c>
      <c r="M129" s="196">
        <f t="shared" si="68"/>
        <v>5.0740488268050663E-4</v>
      </c>
    </row>
    <row r="130" spans="2:13" x14ac:dyDescent="0.25">
      <c r="B130" s="194" t="s">
        <v>122</v>
      </c>
      <c r="C130" s="195">
        <v>756</v>
      </c>
      <c r="D130" s="195">
        <v>1357</v>
      </c>
      <c r="E130" s="195">
        <v>1836</v>
      </c>
      <c r="F130" s="195">
        <v>1935</v>
      </c>
      <c r="G130" s="195">
        <v>2097</v>
      </c>
      <c r="H130" s="195">
        <v>2540</v>
      </c>
      <c r="I130" s="212">
        <f t="shared" si="72"/>
        <v>0.21125417262756319</v>
      </c>
      <c r="J130" s="196">
        <f t="shared" si="69"/>
        <v>0.87177597641857041</v>
      </c>
      <c r="K130" s="195">
        <f t="shared" si="70"/>
        <v>443</v>
      </c>
      <c r="L130" s="195">
        <f t="shared" si="71"/>
        <v>1183</v>
      </c>
      <c r="M130" s="196">
        <f t="shared" si="68"/>
        <v>4.6594663847016878E-4</v>
      </c>
    </row>
    <row r="131" spans="2:13" x14ac:dyDescent="0.25">
      <c r="B131" s="194" t="s">
        <v>131</v>
      </c>
      <c r="C131" s="195">
        <v>671</v>
      </c>
      <c r="D131" s="195">
        <v>555</v>
      </c>
      <c r="E131" s="195">
        <v>1075</v>
      </c>
      <c r="F131" s="195">
        <v>1342</v>
      </c>
      <c r="G131" s="195">
        <v>1334</v>
      </c>
      <c r="H131" s="195">
        <v>1128</v>
      </c>
      <c r="I131" s="212">
        <f t="shared" si="72"/>
        <v>-0.15442278860569714</v>
      </c>
      <c r="J131" s="196">
        <f t="shared" si="69"/>
        <v>1.0324324324324325</v>
      </c>
      <c r="K131" s="195">
        <f t="shared" si="70"/>
        <v>-206</v>
      </c>
      <c r="L131" s="195">
        <f t="shared" si="71"/>
        <v>573</v>
      </c>
      <c r="M131" s="196">
        <f t="shared" si="68"/>
        <v>2.0692433393478362E-4</v>
      </c>
    </row>
    <row r="132" spans="2:13" x14ac:dyDescent="0.25">
      <c r="B132" s="194" t="s">
        <v>134</v>
      </c>
      <c r="C132" s="195">
        <v>1081</v>
      </c>
      <c r="D132" s="195">
        <v>919</v>
      </c>
      <c r="E132" s="195">
        <v>1885</v>
      </c>
      <c r="F132" s="195">
        <v>2455</v>
      </c>
      <c r="G132" s="195">
        <v>2502</v>
      </c>
      <c r="H132" s="195">
        <v>2367</v>
      </c>
      <c r="I132" s="212">
        <f t="shared" si="72"/>
        <v>-5.3956834532374098E-2</v>
      </c>
      <c r="J132" s="196">
        <f t="shared" si="69"/>
        <v>1.5756256800870512</v>
      </c>
      <c r="K132" s="195">
        <f t="shared" si="70"/>
        <v>-135</v>
      </c>
      <c r="L132" s="195">
        <f t="shared" si="71"/>
        <v>1448</v>
      </c>
      <c r="M132" s="196">
        <f t="shared" si="68"/>
        <v>4.3421090285783052E-4</v>
      </c>
    </row>
    <row r="133" spans="2:13" x14ac:dyDescent="0.25">
      <c r="B133" s="199" t="s">
        <v>148</v>
      </c>
      <c r="C133" s="200">
        <f t="shared" ref="C133" si="73">C125-SUM(C126:C132)</f>
        <v>24958</v>
      </c>
      <c r="D133" s="200">
        <f t="shared" ref="D133:E133" si="74">D125-SUM(D126:D132)</f>
        <v>37753</v>
      </c>
      <c r="E133" s="200">
        <f t="shared" si="74"/>
        <v>57174</v>
      </c>
      <c r="F133" s="200">
        <f t="shared" ref="F133:H133" si="75">F125-SUM(F126:F132)</f>
        <v>50712</v>
      </c>
      <c r="G133" s="200">
        <f t="shared" si="75"/>
        <v>53724</v>
      </c>
      <c r="H133" s="200">
        <f t="shared" si="75"/>
        <v>59990</v>
      </c>
      <c r="I133" s="213">
        <f t="shared" si="72"/>
        <v>0.11663316208770746</v>
      </c>
      <c r="J133" s="201">
        <f t="shared" si="69"/>
        <v>0.58901279368527004</v>
      </c>
      <c r="K133" s="200">
        <f>H133-G133</f>
        <v>6266</v>
      </c>
      <c r="L133" s="200">
        <f t="shared" si="71"/>
        <v>22237</v>
      </c>
      <c r="M133" s="201">
        <f t="shared" si="68"/>
        <v>1.1004779071584814E-2</v>
      </c>
    </row>
    <row r="134" spans="2:13" x14ac:dyDescent="0.25">
      <c r="B134" s="186" t="s">
        <v>55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71</v>
      </c>
      <c r="C135" s="209">
        <v>89173</v>
      </c>
      <c r="D135" s="209">
        <v>140346</v>
      </c>
      <c r="E135" s="209">
        <v>257117</v>
      </c>
      <c r="F135" s="209">
        <v>280769</v>
      </c>
      <c r="G135" s="209">
        <v>288350</v>
      </c>
      <c r="H135" s="209">
        <v>287664</v>
      </c>
      <c r="I135" s="210">
        <f>IFERROR(H135/G135-1,"-")</f>
        <v>-2.3790532339170722E-3</v>
      </c>
      <c r="J135" s="210">
        <f>IFERROR(H135/D135-1,"-")</f>
        <v>1.0496772262836132</v>
      </c>
      <c r="K135" s="209">
        <f>H135-G135</f>
        <v>-686</v>
      </c>
      <c r="L135" s="209">
        <f>H135-D135</f>
        <v>147318</v>
      </c>
      <c r="M135" s="210">
        <f t="shared" ref="M135:M147" si="76">H135/H$9</f>
        <v>5.277010779877269E-2</v>
      </c>
    </row>
    <row r="136" spans="2:13" x14ac:dyDescent="0.25">
      <c r="B136" s="190" t="s">
        <v>100</v>
      </c>
      <c r="C136" s="191">
        <v>21825</v>
      </c>
      <c r="D136" s="191">
        <v>45216</v>
      </c>
      <c r="E136" s="191">
        <v>29061</v>
      </c>
      <c r="F136" s="191">
        <v>33671</v>
      </c>
      <c r="G136" s="191">
        <v>29209</v>
      </c>
      <c r="H136" s="191">
        <v>32990</v>
      </c>
      <c r="I136" s="211">
        <f>IFERROR(H136/G136-1,"-")</f>
        <v>0.12944640350576875</v>
      </c>
      <c r="J136" s="192">
        <f t="shared" ref="J136:J147" si="77">IFERROR(H136/D136-1,"-")</f>
        <v>-0.27039101203113947</v>
      </c>
      <c r="K136" s="191">
        <f t="shared" ref="K136:K146" si="78">H136-G136</f>
        <v>3781</v>
      </c>
      <c r="L136" s="191">
        <f t="shared" ref="L136:L147" si="79">H136-D136</f>
        <v>-12226</v>
      </c>
      <c r="M136" s="192">
        <f t="shared" si="76"/>
        <v>6.0518029933586091E-3</v>
      </c>
    </row>
    <row r="137" spans="2:13" x14ac:dyDescent="0.25">
      <c r="B137" s="194" t="s">
        <v>106</v>
      </c>
      <c r="C137" s="195">
        <v>16209</v>
      </c>
      <c r="D137" s="195">
        <v>34195</v>
      </c>
      <c r="E137" s="195">
        <v>19943</v>
      </c>
      <c r="F137" s="195">
        <v>22352</v>
      </c>
      <c r="G137" s="195">
        <v>18376</v>
      </c>
      <c r="H137" s="195">
        <v>19606</v>
      </c>
      <c r="I137" s="212">
        <f>IFERROR(H137/G137-1,"-")</f>
        <v>6.693513278188945E-2</v>
      </c>
      <c r="J137" s="196">
        <f t="shared" si="77"/>
        <v>-0.42664132183067704</v>
      </c>
      <c r="K137" s="195">
        <f t="shared" si="78"/>
        <v>1230</v>
      </c>
      <c r="L137" s="195">
        <f t="shared" si="79"/>
        <v>-14589</v>
      </c>
      <c r="M137" s="196">
        <f t="shared" si="76"/>
        <v>3.5965944070260351E-3</v>
      </c>
    </row>
    <row r="138" spans="2:13" x14ac:dyDescent="0.25">
      <c r="B138" s="194" t="s">
        <v>103</v>
      </c>
      <c r="C138" s="195">
        <v>5616</v>
      </c>
      <c r="D138" s="195">
        <v>11021</v>
      </c>
      <c r="E138" s="195">
        <v>9118</v>
      </c>
      <c r="F138" s="195">
        <v>11319</v>
      </c>
      <c r="G138" s="195">
        <v>10833</v>
      </c>
      <c r="H138" s="195">
        <v>13384</v>
      </c>
      <c r="I138" s="212">
        <f>IFERROR(H138/G138-1,"-")</f>
        <v>0.23548416874365374</v>
      </c>
      <c r="J138" s="196">
        <f t="shared" si="77"/>
        <v>0.21440885582070601</v>
      </c>
      <c r="K138" s="195">
        <f t="shared" si="78"/>
        <v>2551</v>
      </c>
      <c r="L138" s="195">
        <f t="shared" si="79"/>
        <v>2363</v>
      </c>
      <c r="M138" s="196">
        <f t="shared" si="76"/>
        <v>2.4552085863325745E-3</v>
      </c>
    </row>
    <row r="139" spans="2:13" x14ac:dyDescent="0.25">
      <c r="B139" s="190" t="s">
        <v>110</v>
      </c>
      <c r="C139" s="191">
        <v>67348</v>
      </c>
      <c r="D139" s="191">
        <v>95130</v>
      </c>
      <c r="E139" s="191">
        <v>228056</v>
      </c>
      <c r="F139" s="191">
        <v>247098</v>
      </c>
      <c r="G139" s="191">
        <v>259141</v>
      </c>
      <c r="H139" s="191">
        <v>254674</v>
      </c>
      <c r="I139" s="211">
        <f>IFERROR(H139/G139-1,"-")</f>
        <v>-1.7237720005711221E-2</v>
      </c>
      <c r="J139" s="192">
        <f t="shared" si="77"/>
        <v>1.6771155261221486</v>
      </c>
      <c r="K139" s="191">
        <f t="shared" si="78"/>
        <v>-4467</v>
      </c>
      <c r="L139" s="191">
        <f t="shared" si="79"/>
        <v>159544</v>
      </c>
      <c r="M139" s="192">
        <f t="shared" si="76"/>
        <v>4.6718304805414078E-2</v>
      </c>
    </row>
    <row r="140" spans="2:13" x14ac:dyDescent="0.25">
      <c r="B140" s="194" t="s">
        <v>113</v>
      </c>
      <c r="C140" s="195">
        <v>25577</v>
      </c>
      <c r="D140" s="195">
        <v>26467</v>
      </c>
      <c r="E140" s="195">
        <v>96562</v>
      </c>
      <c r="F140" s="195">
        <v>105994</v>
      </c>
      <c r="G140" s="195">
        <v>116401</v>
      </c>
      <c r="H140" s="195">
        <v>115809</v>
      </c>
      <c r="I140" s="212">
        <f t="shared" ref="I140:I147" si="80">IFERROR(H140/G140-1,"-")</f>
        <v>-5.0858669599058715E-3</v>
      </c>
      <c r="J140" s="196">
        <f t="shared" si="77"/>
        <v>3.3755998035289227</v>
      </c>
      <c r="K140" s="195">
        <f t="shared" si="78"/>
        <v>-592</v>
      </c>
      <c r="L140" s="195">
        <f t="shared" si="79"/>
        <v>89342</v>
      </c>
      <c r="M140" s="196">
        <f t="shared" si="76"/>
        <v>2.1244415060862904E-2</v>
      </c>
    </row>
    <row r="141" spans="2:13" x14ac:dyDescent="0.25">
      <c r="B141" s="194" t="s">
        <v>116</v>
      </c>
      <c r="C141" s="195">
        <v>5557</v>
      </c>
      <c r="D141" s="195">
        <v>9298</v>
      </c>
      <c r="E141" s="195">
        <v>16587</v>
      </c>
      <c r="F141" s="195">
        <v>20868</v>
      </c>
      <c r="G141" s="195">
        <v>21452</v>
      </c>
      <c r="H141" s="195">
        <v>21670</v>
      </c>
      <c r="I141" s="212">
        <f t="shared" si="80"/>
        <v>1.0162222636584062E-2</v>
      </c>
      <c r="J141" s="196">
        <f t="shared" si="77"/>
        <v>1.3306087330608731</v>
      </c>
      <c r="K141" s="195">
        <f t="shared" si="78"/>
        <v>218</v>
      </c>
      <c r="L141" s="195">
        <f t="shared" si="79"/>
        <v>12372</v>
      </c>
      <c r="M141" s="196">
        <f t="shared" si="76"/>
        <v>3.9752219116726602E-3</v>
      </c>
    </row>
    <row r="142" spans="2:13" x14ac:dyDescent="0.25">
      <c r="B142" s="194" t="s">
        <v>119</v>
      </c>
      <c r="C142" s="195">
        <v>6364</v>
      </c>
      <c r="D142" s="195">
        <v>15246</v>
      </c>
      <c r="E142" s="195">
        <v>26940</v>
      </c>
      <c r="F142" s="195">
        <v>25146</v>
      </c>
      <c r="G142" s="195">
        <v>24606</v>
      </c>
      <c r="H142" s="195">
        <v>23656</v>
      </c>
      <c r="I142" s="212">
        <f t="shared" si="80"/>
        <v>-3.8608469478988883E-2</v>
      </c>
      <c r="J142" s="196">
        <f t="shared" si="77"/>
        <v>0.55162009707464255</v>
      </c>
      <c r="K142" s="195">
        <f t="shared" si="78"/>
        <v>-950</v>
      </c>
      <c r="L142" s="195">
        <f t="shared" si="79"/>
        <v>8410</v>
      </c>
      <c r="M142" s="196">
        <f t="shared" si="76"/>
        <v>4.3395408187599654E-3</v>
      </c>
    </row>
    <row r="143" spans="2:13" x14ac:dyDescent="0.25">
      <c r="B143" s="194" t="s">
        <v>126</v>
      </c>
      <c r="C143" s="195">
        <v>1150</v>
      </c>
      <c r="D143" s="195">
        <v>4366</v>
      </c>
      <c r="E143" s="195">
        <v>9965</v>
      </c>
      <c r="F143" s="195">
        <v>8970</v>
      </c>
      <c r="G143" s="195">
        <v>6557</v>
      </c>
      <c r="H143" s="195">
        <v>5888</v>
      </c>
      <c r="I143" s="212">
        <f t="shared" si="80"/>
        <v>-0.10202836663108128</v>
      </c>
      <c r="J143" s="196">
        <f t="shared" si="77"/>
        <v>0.34860284012826392</v>
      </c>
      <c r="K143" s="195">
        <f t="shared" si="78"/>
        <v>-669</v>
      </c>
      <c r="L143" s="195">
        <f t="shared" si="79"/>
        <v>1522</v>
      </c>
      <c r="M143" s="196">
        <f t="shared" si="76"/>
        <v>1.0801156721702179E-3</v>
      </c>
    </row>
    <row r="144" spans="2:13" x14ac:dyDescent="0.25">
      <c r="B144" s="194" t="s">
        <v>122</v>
      </c>
      <c r="C144" s="195">
        <v>1849</v>
      </c>
      <c r="D144" s="195">
        <v>3344</v>
      </c>
      <c r="E144" s="195">
        <v>4569</v>
      </c>
      <c r="F144" s="195">
        <v>5508</v>
      </c>
      <c r="G144" s="195">
        <v>5591</v>
      </c>
      <c r="H144" s="195">
        <v>4631</v>
      </c>
      <c r="I144" s="212">
        <f t="shared" si="80"/>
        <v>-0.17170452512967271</v>
      </c>
      <c r="J144" s="196">
        <f t="shared" si="77"/>
        <v>0.38486842105263164</v>
      </c>
      <c r="K144" s="195">
        <f t="shared" si="78"/>
        <v>-960</v>
      </c>
      <c r="L144" s="195">
        <f t="shared" si="79"/>
        <v>1287</v>
      </c>
      <c r="M144" s="196">
        <f t="shared" si="76"/>
        <v>8.4952711919502027E-4</v>
      </c>
    </row>
    <row r="145" spans="2:13" x14ac:dyDescent="0.25">
      <c r="B145" s="194" t="s">
        <v>131</v>
      </c>
      <c r="C145" s="195">
        <v>1974</v>
      </c>
      <c r="D145" s="195">
        <v>1422</v>
      </c>
      <c r="E145" s="195">
        <v>3324</v>
      </c>
      <c r="F145" s="195">
        <v>3693</v>
      </c>
      <c r="G145" s="195">
        <v>3368</v>
      </c>
      <c r="H145" s="195">
        <v>3484</v>
      </c>
      <c r="I145" s="212">
        <f t="shared" si="80"/>
        <v>3.444180522565321E-2</v>
      </c>
      <c r="J145" s="196">
        <f t="shared" si="77"/>
        <v>1.450070323488045</v>
      </c>
      <c r="K145" s="195">
        <f t="shared" si="78"/>
        <v>116</v>
      </c>
      <c r="L145" s="195">
        <f t="shared" si="79"/>
        <v>2062</v>
      </c>
      <c r="M145" s="196">
        <f t="shared" si="76"/>
        <v>6.3911735764963303E-4</v>
      </c>
    </row>
    <row r="146" spans="2:13" x14ac:dyDescent="0.25">
      <c r="B146" s="194" t="s">
        <v>134</v>
      </c>
      <c r="C146" s="195">
        <v>4040</v>
      </c>
      <c r="D146" s="195">
        <v>947</v>
      </c>
      <c r="E146" s="195">
        <v>2079</v>
      </c>
      <c r="F146" s="195">
        <v>2886</v>
      </c>
      <c r="G146" s="195">
        <v>2832</v>
      </c>
      <c r="H146" s="195">
        <v>2253</v>
      </c>
      <c r="I146" s="212">
        <f t="shared" si="80"/>
        <v>-0.20444915254237284</v>
      </c>
      <c r="J146" s="196">
        <f t="shared" si="77"/>
        <v>1.3790918690601899</v>
      </c>
      <c r="K146" s="195">
        <f t="shared" si="78"/>
        <v>-579</v>
      </c>
      <c r="L146" s="195">
        <f t="shared" si="79"/>
        <v>1306</v>
      </c>
      <c r="M146" s="196">
        <f t="shared" si="76"/>
        <v>4.1329833719420874E-4</v>
      </c>
    </row>
    <row r="147" spans="2:13" x14ac:dyDescent="0.25">
      <c r="B147" s="199" t="s">
        <v>148</v>
      </c>
      <c r="C147" s="200">
        <f t="shared" ref="C147" si="81">C139-SUM(C140:C146)</f>
        <v>20837</v>
      </c>
      <c r="D147" s="200">
        <f t="shared" ref="D147:E147" si="82">D139-SUM(D140:D146)</f>
        <v>34040</v>
      </c>
      <c r="E147" s="200">
        <f t="shared" si="82"/>
        <v>68030</v>
      </c>
      <c r="F147" s="200">
        <f t="shared" ref="F147:H147" si="83">F139-SUM(F140:F146)</f>
        <v>74033</v>
      </c>
      <c r="G147" s="200">
        <f t="shared" si="83"/>
        <v>78334</v>
      </c>
      <c r="H147" s="200">
        <f t="shared" si="83"/>
        <v>77283</v>
      </c>
      <c r="I147" s="213">
        <f t="shared" si="80"/>
        <v>-1.3416907090152419E-2</v>
      </c>
      <c r="J147" s="201">
        <f t="shared" si="77"/>
        <v>1.270358401880141</v>
      </c>
      <c r="K147" s="200">
        <f>H147-G147</f>
        <v>-1051</v>
      </c>
      <c r="L147" s="200">
        <f t="shared" si="79"/>
        <v>43243</v>
      </c>
      <c r="M147" s="201">
        <f t="shared" si="76"/>
        <v>1.4177068527909471E-2</v>
      </c>
    </row>
    <row r="148" spans="2:13" x14ac:dyDescent="0.25">
      <c r="B148" s="186" t="s">
        <v>56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71</v>
      </c>
      <c r="C149" s="209">
        <v>39372</v>
      </c>
      <c r="D149" s="209">
        <v>71959</v>
      </c>
      <c r="E149" s="209">
        <v>111437</v>
      </c>
      <c r="F149" s="209">
        <v>123306</v>
      </c>
      <c r="G149" s="209">
        <v>128413</v>
      </c>
      <c r="H149" s="209">
        <v>123457</v>
      </c>
      <c r="I149" s="210">
        <f>IFERROR(H149/G149-1,"-")</f>
        <v>-3.8594223326298693E-2</v>
      </c>
      <c r="J149" s="210">
        <f>IFERROR(H149/D149-1,"-")</f>
        <v>0.71565752720299058</v>
      </c>
      <c r="K149" s="209">
        <f>H149-G149</f>
        <v>-4956</v>
      </c>
      <c r="L149" s="209">
        <f>H149-D149</f>
        <v>51498</v>
      </c>
      <c r="M149" s="210">
        <f t="shared" ref="M149:M161" si="84">H149/H$9</f>
        <v>2.2647391395910089E-2</v>
      </c>
    </row>
    <row r="150" spans="2:13" x14ac:dyDescent="0.25">
      <c r="B150" s="190" t="s">
        <v>100</v>
      </c>
      <c r="C150" s="191">
        <v>19465</v>
      </c>
      <c r="D150" s="191">
        <v>40392</v>
      </c>
      <c r="E150" s="191">
        <v>57756</v>
      </c>
      <c r="F150" s="191">
        <v>59804</v>
      </c>
      <c r="G150" s="191">
        <v>55988</v>
      </c>
      <c r="H150" s="191">
        <v>51683</v>
      </c>
      <c r="I150" s="211">
        <f>IFERROR(H150/G150-1,"-")</f>
        <v>-7.689147674501684E-2</v>
      </c>
      <c r="J150" s="192">
        <f t="shared" ref="J150:J161" si="85">IFERROR(H150/D150-1,"-")</f>
        <v>0.27953555159437515</v>
      </c>
      <c r="K150" s="191">
        <f t="shared" ref="K150:K160" si="86">H150-G150</f>
        <v>-4305</v>
      </c>
      <c r="L150" s="191">
        <f t="shared" ref="L150:L161" si="87">H150-D150</f>
        <v>11291</v>
      </c>
      <c r="M150" s="192">
        <f t="shared" si="84"/>
        <v>9.4809134315172183E-3</v>
      </c>
    </row>
    <row r="151" spans="2:13" x14ac:dyDescent="0.25">
      <c r="B151" s="194" t="s">
        <v>106</v>
      </c>
      <c r="C151" s="195">
        <v>12209</v>
      </c>
      <c r="D151" s="195">
        <v>32366</v>
      </c>
      <c r="E151" s="195">
        <v>41603</v>
      </c>
      <c r="F151" s="195">
        <v>44307</v>
      </c>
      <c r="G151" s="195">
        <v>37854</v>
      </c>
      <c r="H151" s="195">
        <v>31635</v>
      </c>
      <c r="I151" s="212">
        <f>IFERROR(H151/G151-1,"-")</f>
        <v>-0.16428911079410369</v>
      </c>
      <c r="J151" s="196">
        <f t="shared" si="85"/>
        <v>-2.2585429154050596E-2</v>
      </c>
      <c r="K151" s="195">
        <f t="shared" si="86"/>
        <v>-6219</v>
      </c>
      <c r="L151" s="195">
        <f t="shared" si="87"/>
        <v>-731</v>
      </c>
      <c r="M151" s="196">
        <f t="shared" si="84"/>
        <v>5.8032369716550349E-3</v>
      </c>
    </row>
    <row r="152" spans="2:13" x14ac:dyDescent="0.25">
      <c r="B152" s="194" t="s">
        <v>103</v>
      </c>
      <c r="C152" s="195">
        <v>7256</v>
      </c>
      <c r="D152" s="195">
        <v>8026</v>
      </c>
      <c r="E152" s="195">
        <v>16153</v>
      </c>
      <c r="F152" s="195">
        <v>15497</v>
      </c>
      <c r="G152" s="195">
        <v>18134</v>
      </c>
      <c r="H152" s="195">
        <v>20048</v>
      </c>
      <c r="I152" s="212">
        <f>IFERROR(H152/G152-1,"-")</f>
        <v>0.10554759016212634</v>
      </c>
      <c r="J152" s="196">
        <f t="shared" si="85"/>
        <v>1.4978818838773984</v>
      </c>
      <c r="K152" s="195">
        <f t="shared" si="86"/>
        <v>1914</v>
      </c>
      <c r="L152" s="195">
        <f t="shared" si="87"/>
        <v>12022</v>
      </c>
      <c r="M152" s="196">
        <f t="shared" si="84"/>
        <v>3.6776764598621826E-3</v>
      </c>
    </row>
    <row r="153" spans="2:13" x14ac:dyDescent="0.25">
      <c r="B153" s="190" t="s">
        <v>110</v>
      </c>
      <c r="C153" s="191">
        <v>19907</v>
      </c>
      <c r="D153" s="191">
        <v>31567</v>
      </c>
      <c r="E153" s="191">
        <v>53681</v>
      </c>
      <c r="F153" s="191">
        <v>63502</v>
      </c>
      <c r="G153" s="191">
        <v>72425</v>
      </c>
      <c r="H153" s="191">
        <v>71774</v>
      </c>
      <c r="I153" s="211">
        <f>IFERROR(H153/G153-1,"-")</f>
        <v>-8.9886089057645835E-3</v>
      </c>
      <c r="J153" s="192">
        <f t="shared" si="85"/>
        <v>1.2737035511768617</v>
      </c>
      <c r="K153" s="191">
        <f t="shared" si="86"/>
        <v>-651</v>
      </c>
      <c r="L153" s="191">
        <f t="shared" si="87"/>
        <v>40207</v>
      </c>
      <c r="M153" s="192">
        <f t="shared" si="84"/>
        <v>1.3166477964392872E-2</v>
      </c>
    </row>
    <row r="154" spans="2:13" x14ac:dyDescent="0.25">
      <c r="B154" s="194" t="s">
        <v>113</v>
      </c>
      <c r="C154" s="195">
        <v>5535</v>
      </c>
      <c r="D154" s="195">
        <v>5609</v>
      </c>
      <c r="E154" s="195">
        <v>19238</v>
      </c>
      <c r="F154" s="195">
        <v>18996</v>
      </c>
      <c r="G154" s="195">
        <v>20085</v>
      </c>
      <c r="H154" s="195">
        <v>17843</v>
      </c>
      <c r="I154" s="212">
        <f t="shared" ref="I154:I161" si="88">IFERROR(H154/G154-1,"-")</f>
        <v>-0.11162559123724169</v>
      </c>
      <c r="J154" s="196">
        <f t="shared" si="85"/>
        <v>2.1811374576573366</v>
      </c>
      <c r="K154" s="195">
        <f t="shared" si="86"/>
        <v>-2242</v>
      </c>
      <c r="L154" s="195">
        <f t="shared" si="87"/>
        <v>12234</v>
      </c>
      <c r="M154" s="196">
        <f t="shared" si="84"/>
        <v>3.2731834134737091E-3</v>
      </c>
    </row>
    <row r="155" spans="2:13" x14ac:dyDescent="0.25">
      <c r="B155" s="194" t="s">
        <v>116</v>
      </c>
      <c r="C155" s="195">
        <v>4949</v>
      </c>
      <c r="D155" s="195">
        <v>8623</v>
      </c>
      <c r="E155" s="195">
        <v>11385</v>
      </c>
      <c r="F155" s="195">
        <v>12605</v>
      </c>
      <c r="G155" s="195">
        <v>13027</v>
      </c>
      <c r="H155" s="195">
        <v>13112</v>
      </c>
      <c r="I155" s="212">
        <f t="shared" si="88"/>
        <v>6.5249098027173602E-3</v>
      </c>
      <c r="J155" s="196">
        <f t="shared" si="85"/>
        <v>0.52058448335845986</v>
      </c>
      <c r="K155" s="195">
        <f t="shared" si="86"/>
        <v>85</v>
      </c>
      <c r="L155" s="195">
        <f t="shared" si="87"/>
        <v>4489</v>
      </c>
      <c r="M155" s="196">
        <f t="shared" si="84"/>
        <v>2.4053119384334068E-3</v>
      </c>
    </row>
    <row r="156" spans="2:13" x14ac:dyDescent="0.25">
      <c r="B156" s="194" t="s">
        <v>119</v>
      </c>
      <c r="C156" s="195">
        <v>2264</v>
      </c>
      <c r="D156" s="195">
        <v>5206</v>
      </c>
      <c r="E156" s="195">
        <v>6579</v>
      </c>
      <c r="F156" s="195">
        <v>10130</v>
      </c>
      <c r="G156" s="195">
        <v>12879</v>
      </c>
      <c r="H156" s="195">
        <v>16550</v>
      </c>
      <c r="I156" s="212">
        <f t="shared" si="88"/>
        <v>0.28503765820327676</v>
      </c>
      <c r="J156" s="196">
        <f t="shared" si="85"/>
        <v>2.1790242028428737</v>
      </c>
      <c r="K156" s="195">
        <f t="shared" si="86"/>
        <v>3671</v>
      </c>
      <c r="L156" s="195">
        <f t="shared" si="87"/>
        <v>11344</v>
      </c>
      <c r="M156" s="196">
        <f t="shared" si="84"/>
        <v>3.0359908923942099E-3</v>
      </c>
    </row>
    <row r="157" spans="2:13" x14ac:dyDescent="0.25">
      <c r="B157" s="194" t="s">
        <v>126</v>
      </c>
      <c r="C157" s="195">
        <v>592</v>
      </c>
      <c r="D157" s="195">
        <v>927</v>
      </c>
      <c r="E157" s="195">
        <v>1690</v>
      </c>
      <c r="F157" s="195">
        <v>2031</v>
      </c>
      <c r="G157" s="195">
        <v>2829</v>
      </c>
      <c r="H157" s="195">
        <v>2548</v>
      </c>
      <c r="I157" s="212">
        <f t="shared" si="88"/>
        <v>-9.9328384588193708E-2</v>
      </c>
      <c r="J157" s="196">
        <f t="shared" si="85"/>
        <v>1.7486515641855447</v>
      </c>
      <c r="K157" s="195">
        <f t="shared" si="86"/>
        <v>-281</v>
      </c>
      <c r="L157" s="195">
        <f t="shared" si="87"/>
        <v>1621</v>
      </c>
      <c r="M157" s="196">
        <f t="shared" si="84"/>
        <v>4.6741418693779134E-4</v>
      </c>
    </row>
    <row r="158" spans="2:13" x14ac:dyDescent="0.25">
      <c r="B158" s="194" t="s">
        <v>122</v>
      </c>
      <c r="C158" s="195">
        <v>1199</v>
      </c>
      <c r="D158" s="195">
        <v>1749</v>
      </c>
      <c r="E158" s="195">
        <v>2959</v>
      </c>
      <c r="F158" s="195">
        <v>3062</v>
      </c>
      <c r="G158" s="195">
        <v>3505</v>
      </c>
      <c r="H158" s="195">
        <v>2687</v>
      </c>
      <c r="I158" s="212">
        <f t="shared" si="88"/>
        <v>-0.23338088445078464</v>
      </c>
      <c r="J158" s="196">
        <f t="shared" si="85"/>
        <v>0.53630646083476274</v>
      </c>
      <c r="K158" s="195">
        <f t="shared" si="86"/>
        <v>-818</v>
      </c>
      <c r="L158" s="195">
        <f t="shared" si="87"/>
        <v>938</v>
      </c>
      <c r="M158" s="196">
        <f t="shared" si="84"/>
        <v>4.9291284156273364E-4</v>
      </c>
    </row>
    <row r="159" spans="2:13" x14ac:dyDescent="0.25">
      <c r="B159" s="194" t="s">
        <v>131</v>
      </c>
      <c r="C159" s="195">
        <v>352</v>
      </c>
      <c r="D159" s="195">
        <v>292</v>
      </c>
      <c r="E159" s="195">
        <v>497</v>
      </c>
      <c r="F159" s="195">
        <v>676</v>
      </c>
      <c r="G159" s="195">
        <v>484</v>
      </c>
      <c r="H159" s="195">
        <v>445</v>
      </c>
      <c r="I159" s="212">
        <f t="shared" si="88"/>
        <v>-8.0578512396694224E-2</v>
      </c>
      <c r="J159" s="196">
        <f t="shared" si="85"/>
        <v>0.52397260273972601</v>
      </c>
      <c r="K159" s="195">
        <f t="shared" si="86"/>
        <v>-39</v>
      </c>
      <c r="L159" s="195">
        <f t="shared" si="87"/>
        <v>153</v>
      </c>
      <c r="M159" s="196">
        <f t="shared" si="84"/>
        <v>8.1632383511505953E-5</v>
      </c>
    </row>
    <row r="160" spans="2:13" x14ac:dyDescent="0.25">
      <c r="B160" s="194" t="s">
        <v>134</v>
      </c>
      <c r="C160" s="195">
        <v>438</v>
      </c>
      <c r="D160" s="195">
        <v>454</v>
      </c>
      <c r="E160" s="195">
        <v>656</v>
      </c>
      <c r="F160" s="195">
        <v>941</v>
      </c>
      <c r="G160" s="195">
        <v>796</v>
      </c>
      <c r="H160" s="195">
        <v>628</v>
      </c>
      <c r="I160" s="212">
        <f t="shared" si="88"/>
        <v>-0.21105527638190957</v>
      </c>
      <c r="J160" s="196">
        <f t="shared" si="85"/>
        <v>0.38325991189427322</v>
      </c>
      <c r="K160" s="195">
        <f t="shared" si="86"/>
        <v>-168</v>
      </c>
      <c r="L160" s="195">
        <f t="shared" si="87"/>
        <v>174</v>
      </c>
      <c r="M160" s="196">
        <f t="shared" si="84"/>
        <v>1.1520255470837244E-4</v>
      </c>
    </row>
    <row r="161" spans="2:13" x14ac:dyDescent="0.25">
      <c r="B161" s="199" t="s">
        <v>148</v>
      </c>
      <c r="C161" s="200">
        <f t="shared" ref="C161" si="89">C153-SUM(C154:C160)</f>
        <v>4578</v>
      </c>
      <c r="D161" s="200">
        <f t="shared" ref="D161:E161" si="90">D153-SUM(D154:D160)</f>
        <v>8707</v>
      </c>
      <c r="E161" s="200">
        <f t="shared" si="90"/>
        <v>10677</v>
      </c>
      <c r="F161" s="200">
        <f t="shared" ref="F161:H161" si="91">F153-SUM(F154:F160)</f>
        <v>15061</v>
      </c>
      <c r="G161" s="200">
        <f t="shared" si="91"/>
        <v>18820</v>
      </c>
      <c r="H161" s="200">
        <f t="shared" si="91"/>
        <v>17961</v>
      </c>
      <c r="I161" s="213">
        <f t="shared" si="88"/>
        <v>-4.5642933049946821E-2</v>
      </c>
      <c r="J161" s="201">
        <f t="shared" si="85"/>
        <v>1.0628230159641667</v>
      </c>
      <c r="K161" s="200">
        <f>H161-G161</f>
        <v>-859</v>
      </c>
      <c r="L161" s="200">
        <f t="shared" si="87"/>
        <v>9254</v>
      </c>
      <c r="M161" s="201">
        <f t="shared" si="84"/>
        <v>3.2948297533711424E-3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58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28D1-AC76-4ED8-AB89-7E4CD16AE68D}">
  <sheetPr>
    <tabColor theme="7" tint="0.79998168889431442"/>
    <pageSetUpPr fitToPage="1"/>
  </sheetPr>
  <dimension ref="A1:W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273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46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46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267</v>
      </c>
      <c r="D7" s="205" t="s">
        <v>268</v>
      </c>
      <c r="E7" s="205" t="s">
        <v>269</v>
      </c>
      <c r="F7" s="205" t="s">
        <v>270</v>
      </c>
      <c r="G7" s="205" t="s">
        <v>271</v>
      </c>
      <c r="H7" s="205" t="s">
        <v>272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267</v>
      </c>
      <c r="P7" s="205" t="s">
        <v>268</v>
      </c>
      <c r="Q7" s="205" t="s">
        <v>269</v>
      </c>
      <c r="R7" s="205" t="s">
        <v>270</v>
      </c>
      <c r="S7" s="205" t="s">
        <v>271</v>
      </c>
      <c r="T7" s="205" t="s">
        <v>272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46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55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99</v>
      </c>
      <c r="B9" s="187" t="s">
        <v>71</v>
      </c>
      <c r="C9" s="209">
        <f t="shared" ref="C9:H9" si="0">C10+C13</f>
        <v>1195819</v>
      </c>
      <c r="D9" s="209">
        <f t="shared" si="0"/>
        <v>1858031</v>
      </c>
      <c r="E9" s="209">
        <f t="shared" si="0"/>
        <v>3776873</v>
      </c>
      <c r="F9" s="209">
        <f t="shared" si="0"/>
        <v>4088864</v>
      </c>
      <c r="G9" s="209">
        <f t="shared" si="0"/>
        <v>4282545</v>
      </c>
      <c r="H9" s="209">
        <f t="shared" si="0"/>
        <v>4198849</v>
      </c>
      <c r="I9" s="210">
        <f>IFERROR(H9/G9-1,"-")</f>
        <v>-1.9543519099040396E-2</v>
      </c>
      <c r="J9" s="209">
        <f t="shared" ref="J9:J21" si="1">H9-G9</f>
        <v>-83696</v>
      </c>
      <c r="K9" s="210">
        <f t="shared" ref="K9:K21" si="2">H9/H$9</f>
        <v>1</v>
      </c>
      <c r="N9" s="187" t="s">
        <v>71</v>
      </c>
      <c r="O9" s="209">
        <f t="shared" ref="O9:T9" si="3">O10+O13</f>
        <v>71022</v>
      </c>
      <c r="P9" s="209">
        <f t="shared" si="3"/>
        <v>116590</v>
      </c>
      <c r="Q9" s="209">
        <f t="shared" si="3"/>
        <v>211298</v>
      </c>
      <c r="R9" s="209">
        <f t="shared" si="3"/>
        <v>231221</v>
      </c>
      <c r="S9" s="209">
        <f t="shared" si="3"/>
        <v>236470</v>
      </c>
      <c r="T9" s="209">
        <f t="shared" si="3"/>
        <v>232777</v>
      </c>
      <c r="U9" s="210">
        <f>IFERROR(T9/S9-1,"-")</f>
        <v>-1.5617203027868176E-2</v>
      </c>
      <c r="V9" s="209">
        <f>T9-S9</f>
        <v>-3693</v>
      </c>
      <c r="W9" s="210">
        <f t="shared" ref="W9:W21" si="4">T9/T$9</f>
        <v>1</v>
      </c>
    </row>
    <row r="10" spans="1:23" x14ac:dyDescent="0.25">
      <c r="A10" s="193" t="s">
        <v>106</v>
      </c>
      <c r="B10" s="190" t="s">
        <v>100</v>
      </c>
      <c r="C10" s="191">
        <v>373041</v>
      </c>
      <c r="D10" s="191">
        <v>669266</v>
      </c>
      <c r="E10" s="191">
        <v>862070</v>
      </c>
      <c r="F10" s="191">
        <v>882747</v>
      </c>
      <c r="G10" s="191">
        <v>889181</v>
      </c>
      <c r="H10" s="191">
        <v>881934</v>
      </c>
      <c r="I10" s="211">
        <f>IFERROR(H10/G10-1,"-")</f>
        <v>-8.1501966416286376E-3</v>
      </c>
      <c r="J10" s="190">
        <f t="shared" si="1"/>
        <v>-7247</v>
      </c>
      <c r="K10" s="192">
        <f t="shared" si="2"/>
        <v>0.21004184718240643</v>
      </c>
      <c r="N10" s="190" t="s">
        <v>100</v>
      </c>
      <c r="O10" s="191">
        <v>18253</v>
      </c>
      <c r="P10" s="191">
        <v>37770</v>
      </c>
      <c r="Q10" s="191">
        <v>21329</v>
      </c>
      <c r="R10" s="191">
        <v>24816</v>
      </c>
      <c r="S10" s="191">
        <v>21484</v>
      </c>
      <c r="T10" s="191">
        <v>23745</v>
      </c>
      <c r="U10" s="211">
        <f>IFERROR(T10/S10-1,"-")</f>
        <v>0.10524110966300504</v>
      </c>
      <c r="V10" s="190">
        <f t="shared" ref="V10:V20" si="5">T10-S10</f>
        <v>2261</v>
      </c>
      <c r="W10" s="192">
        <f t="shared" si="4"/>
        <v>0.1020075007410526</v>
      </c>
    </row>
    <row r="11" spans="1:23" x14ac:dyDescent="0.25">
      <c r="A11" s="193" t="s">
        <v>103</v>
      </c>
      <c r="B11" s="194" t="s">
        <v>106</v>
      </c>
      <c r="C11" s="195">
        <v>148750</v>
      </c>
      <c r="D11" s="195">
        <v>325152</v>
      </c>
      <c r="E11" s="195">
        <v>332869</v>
      </c>
      <c r="F11" s="195">
        <v>341598</v>
      </c>
      <c r="G11" s="195">
        <v>339395</v>
      </c>
      <c r="H11" s="195">
        <v>341262</v>
      </c>
      <c r="I11" s="212">
        <f>IFERROR(H11/G11-1,"-")</f>
        <v>5.5009649523416471E-3</v>
      </c>
      <c r="J11" s="194">
        <f t="shared" si="1"/>
        <v>1867</v>
      </c>
      <c r="K11" s="196">
        <f t="shared" si="2"/>
        <v>8.1275130398830733E-2</v>
      </c>
      <c r="N11" s="194" t="s">
        <v>106</v>
      </c>
      <c r="O11" s="195">
        <v>13223</v>
      </c>
      <c r="P11" s="195">
        <v>29524</v>
      </c>
      <c r="Q11" s="195">
        <v>14679</v>
      </c>
      <c r="R11" s="195">
        <v>16252</v>
      </c>
      <c r="S11" s="195">
        <v>13022</v>
      </c>
      <c r="T11" s="195">
        <v>14530</v>
      </c>
      <c r="U11" s="212">
        <f>IFERROR(T11/S11-1,"-")</f>
        <v>0.11580402395945333</v>
      </c>
      <c r="V11" s="194">
        <f t="shared" si="5"/>
        <v>1508</v>
      </c>
      <c r="W11" s="196">
        <f>T11/T$9</f>
        <v>6.2420256296799086E-2</v>
      </c>
    </row>
    <row r="12" spans="1:23" x14ac:dyDescent="0.25">
      <c r="A12" s="1"/>
      <c r="B12" s="194" t="s">
        <v>103</v>
      </c>
      <c r="C12" s="195">
        <v>224291</v>
      </c>
      <c r="D12" s="195">
        <v>344114</v>
      </c>
      <c r="E12" s="195">
        <v>529201</v>
      </c>
      <c r="F12" s="195">
        <v>541149</v>
      </c>
      <c r="G12" s="195">
        <v>549786</v>
      </c>
      <c r="H12" s="195">
        <v>540672</v>
      </c>
      <c r="I12" s="212">
        <f>IFERROR(H12/G12-1,"-")</f>
        <v>-1.657735919066694E-2</v>
      </c>
      <c r="J12" s="194">
        <f t="shared" si="1"/>
        <v>-9114</v>
      </c>
      <c r="K12" s="196">
        <f t="shared" si="2"/>
        <v>0.12876671678357568</v>
      </c>
      <c r="N12" s="194" t="s">
        <v>103</v>
      </c>
      <c r="O12" s="195">
        <v>5030</v>
      </c>
      <c r="P12" s="195">
        <v>8246</v>
      </c>
      <c r="Q12" s="195">
        <v>6650</v>
      </c>
      <c r="R12" s="195">
        <v>8564</v>
      </c>
      <c r="S12" s="195">
        <v>8462</v>
      </c>
      <c r="T12" s="195">
        <v>9215</v>
      </c>
      <c r="U12" s="212">
        <f>IFERROR(T12/S12-1,"-")</f>
        <v>8.8986055306074174E-2</v>
      </c>
      <c r="V12" s="194">
        <f t="shared" si="5"/>
        <v>753</v>
      </c>
      <c r="W12" s="196">
        <f t="shared" si="4"/>
        <v>3.958724444425351E-2</v>
      </c>
    </row>
    <row r="13" spans="1:23" s="76" customFormat="1" x14ac:dyDescent="0.25">
      <c r="B13" s="190" t="s">
        <v>110</v>
      </c>
      <c r="C13" s="191">
        <v>822778</v>
      </c>
      <c r="D13" s="191">
        <v>1188765</v>
      </c>
      <c r="E13" s="191">
        <v>2914803</v>
      </c>
      <c r="F13" s="191">
        <v>3206117</v>
      </c>
      <c r="G13" s="191">
        <v>3393364</v>
      </c>
      <c r="H13" s="191">
        <v>3316915</v>
      </c>
      <c r="I13" s="211">
        <f>IFERROR(H13/G13-1,"-")</f>
        <v>-2.2528971250947438E-2</v>
      </c>
      <c r="J13" s="190">
        <f t="shared" si="1"/>
        <v>-76449</v>
      </c>
      <c r="K13" s="192">
        <f t="shared" si="2"/>
        <v>0.78995815281759363</v>
      </c>
      <c r="N13" s="190" t="s">
        <v>110</v>
      </c>
      <c r="O13" s="191">
        <v>52769</v>
      </c>
      <c r="P13" s="191">
        <v>78820</v>
      </c>
      <c r="Q13" s="191">
        <v>189969</v>
      </c>
      <c r="R13" s="191">
        <v>206405</v>
      </c>
      <c r="S13" s="191">
        <v>214986</v>
      </c>
      <c r="T13" s="191">
        <v>209032</v>
      </c>
      <c r="U13" s="211">
        <f>IFERROR(T13/S13-1,"-")</f>
        <v>-2.7694826639874215E-2</v>
      </c>
      <c r="V13" s="190">
        <f t="shared" si="5"/>
        <v>-5954</v>
      </c>
      <c r="W13" s="192">
        <f t="shared" si="4"/>
        <v>0.89799249925894742</v>
      </c>
    </row>
    <row r="14" spans="1:23" s="76" customFormat="1" x14ac:dyDescent="0.25">
      <c r="B14" s="194" t="s">
        <v>113</v>
      </c>
      <c r="C14" s="195">
        <v>316348</v>
      </c>
      <c r="D14" s="195">
        <v>336180</v>
      </c>
      <c r="E14" s="195">
        <v>1318096</v>
      </c>
      <c r="F14" s="195">
        <v>1459989</v>
      </c>
      <c r="G14" s="195">
        <v>1532327</v>
      </c>
      <c r="H14" s="195">
        <v>1491760</v>
      </c>
      <c r="I14" s="212">
        <f t="shared" ref="I14:I21" si="6">IFERROR(H14/G14-1,"-")</f>
        <v>-2.6474114206693433E-2</v>
      </c>
      <c r="J14" s="194">
        <f t="shared" si="1"/>
        <v>-40567</v>
      </c>
      <c r="K14" s="196">
        <f t="shared" si="2"/>
        <v>0.35527831555743017</v>
      </c>
      <c r="N14" s="194" t="s">
        <v>113</v>
      </c>
      <c r="O14" s="195">
        <v>18492</v>
      </c>
      <c r="P14" s="195">
        <v>22202</v>
      </c>
      <c r="Q14" s="195">
        <v>82145</v>
      </c>
      <c r="R14" s="195">
        <v>89762</v>
      </c>
      <c r="S14" s="195">
        <v>97508</v>
      </c>
      <c r="T14" s="195">
        <v>95395</v>
      </c>
      <c r="U14" s="212">
        <f t="shared" ref="U14:U21" si="7">IFERROR(T14/S14-1,"-")</f>
        <v>-2.1670016819132831E-2</v>
      </c>
      <c r="V14" s="194">
        <f t="shared" si="5"/>
        <v>-2113</v>
      </c>
      <c r="W14" s="196">
        <f t="shared" si="4"/>
        <v>0.40981282515025108</v>
      </c>
    </row>
    <row r="15" spans="1:23" x14ac:dyDescent="0.25">
      <c r="A15" s="1"/>
      <c r="B15" s="194" t="s">
        <v>116</v>
      </c>
      <c r="C15" s="195">
        <v>117027</v>
      </c>
      <c r="D15" s="195">
        <v>194551</v>
      </c>
      <c r="E15" s="195">
        <v>339027</v>
      </c>
      <c r="F15" s="195">
        <v>383013</v>
      </c>
      <c r="G15" s="195">
        <v>391256</v>
      </c>
      <c r="H15" s="195">
        <v>384652</v>
      </c>
      <c r="I15" s="212">
        <f t="shared" si="6"/>
        <v>-1.6878974379945566E-2</v>
      </c>
      <c r="J15" s="194">
        <f t="shared" si="1"/>
        <v>-6604</v>
      </c>
      <c r="K15" s="196">
        <f t="shared" si="2"/>
        <v>9.1608914728774485E-2</v>
      </c>
      <c r="N15" s="194" t="s">
        <v>116</v>
      </c>
      <c r="O15" s="195">
        <v>4762</v>
      </c>
      <c r="P15" s="195">
        <v>7702</v>
      </c>
      <c r="Q15" s="195">
        <v>13518</v>
      </c>
      <c r="R15" s="195">
        <v>18144</v>
      </c>
      <c r="S15" s="195">
        <v>18601</v>
      </c>
      <c r="T15" s="195">
        <v>18702</v>
      </c>
      <c r="U15" s="212">
        <f t="shared" si="7"/>
        <v>5.4298156013117271E-3</v>
      </c>
      <c r="V15" s="194">
        <f t="shared" si="5"/>
        <v>101</v>
      </c>
      <c r="W15" s="196">
        <f t="shared" si="4"/>
        <v>8.0342989212851781E-2</v>
      </c>
    </row>
    <row r="16" spans="1:23" x14ac:dyDescent="0.25">
      <c r="A16" s="1"/>
      <c r="B16" s="194" t="s">
        <v>119</v>
      </c>
      <c r="C16" s="195">
        <v>48758</v>
      </c>
      <c r="D16" s="195">
        <v>105234</v>
      </c>
      <c r="E16" s="195">
        <v>166430</v>
      </c>
      <c r="F16" s="195">
        <v>176060</v>
      </c>
      <c r="G16" s="195">
        <v>192846</v>
      </c>
      <c r="H16" s="195">
        <v>184227</v>
      </c>
      <c r="I16" s="212">
        <f t="shared" si="6"/>
        <v>-4.469369341339724E-2</v>
      </c>
      <c r="J16" s="194">
        <f t="shared" si="1"/>
        <v>-8619</v>
      </c>
      <c r="K16" s="196">
        <f t="shared" si="2"/>
        <v>4.3875595431033601E-2</v>
      </c>
      <c r="N16" s="194" t="s">
        <v>119</v>
      </c>
      <c r="O16" s="195">
        <v>5672</v>
      </c>
      <c r="P16" s="195">
        <v>13038</v>
      </c>
      <c r="Q16" s="195">
        <v>22971</v>
      </c>
      <c r="R16" s="195">
        <v>21076</v>
      </c>
      <c r="S16" s="195">
        <v>20538</v>
      </c>
      <c r="T16" s="195">
        <v>19537</v>
      </c>
      <c r="U16" s="212">
        <f t="shared" si="7"/>
        <v>-4.8738922972051846E-2</v>
      </c>
      <c r="V16" s="194">
        <f t="shared" si="5"/>
        <v>-1001</v>
      </c>
      <c r="W16" s="196">
        <f t="shared" si="4"/>
        <v>8.3930113370307202E-2</v>
      </c>
    </row>
    <row r="17" spans="1:23" x14ac:dyDescent="0.25">
      <c r="A17" s="1"/>
      <c r="B17" s="194" t="s">
        <v>126</v>
      </c>
      <c r="C17" s="195">
        <v>27542</v>
      </c>
      <c r="D17" s="195">
        <v>67022</v>
      </c>
      <c r="E17" s="195">
        <v>123451</v>
      </c>
      <c r="F17" s="195">
        <v>117875</v>
      </c>
      <c r="G17" s="195">
        <v>127621</v>
      </c>
      <c r="H17" s="195">
        <v>117870</v>
      </c>
      <c r="I17" s="212">
        <f t="shared" si="6"/>
        <v>-7.6405920655691406E-2</v>
      </c>
      <c r="J17" s="194">
        <f t="shared" si="1"/>
        <v>-9751</v>
      </c>
      <c r="K17" s="196">
        <f t="shared" si="2"/>
        <v>2.8071978773230474E-2</v>
      </c>
      <c r="N17" s="194" t="s">
        <v>126</v>
      </c>
      <c r="O17" s="195">
        <v>723</v>
      </c>
      <c r="P17" s="195">
        <v>3759</v>
      </c>
      <c r="Q17" s="195">
        <v>8266</v>
      </c>
      <c r="R17" s="195">
        <v>7399</v>
      </c>
      <c r="S17" s="195">
        <v>5132</v>
      </c>
      <c r="T17" s="195">
        <v>4349</v>
      </c>
      <c r="U17" s="212">
        <f t="shared" si="7"/>
        <v>-0.15257209664848015</v>
      </c>
      <c r="V17" s="194">
        <f t="shared" si="5"/>
        <v>-783</v>
      </c>
      <c r="W17" s="196">
        <f t="shared" si="4"/>
        <v>1.8683117318291757E-2</v>
      </c>
    </row>
    <row r="18" spans="1:23" x14ac:dyDescent="0.25">
      <c r="A18" s="1"/>
      <c r="B18" s="194" t="s">
        <v>122</v>
      </c>
      <c r="C18" s="195">
        <v>48643</v>
      </c>
      <c r="D18" s="195">
        <v>83725</v>
      </c>
      <c r="E18" s="195">
        <v>130508</v>
      </c>
      <c r="F18" s="195">
        <v>134087</v>
      </c>
      <c r="G18" s="195">
        <v>140284</v>
      </c>
      <c r="H18" s="195">
        <v>132245</v>
      </c>
      <c r="I18" s="212">
        <f t="shared" si="6"/>
        <v>-5.7305180918707732E-2</v>
      </c>
      <c r="J18" s="194"/>
      <c r="K18" s="196">
        <f t="shared" si="2"/>
        <v>3.1495536038566758E-2</v>
      </c>
      <c r="N18" s="194" t="s">
        <v>122</v>
      </c>
      <c r="O18" s="195">
        <v>1607</v>
      </c>
      <c r="P18" s="195">
        <v>2820</v>
      </c>
      <c r="Q18" s="195">
        <v>3688</v>
      </c>
      <c r="R18" s="195">
        <v>4718</v>
      </c>
      <c r="S18" s="195">
        <v>4750</v>
      </c>
      <c r="T18" s="195">
        <v>3731</v>
      </c>
      <c r="U18" s="212">
        <f t="shared" si="7"/>
        <v>-0.21452631578947368</v>
      </c>
      <c r="V18" s="194">
        <f t="shared" si="5"/>
        <v>-1019</v>
      </c>
      <c r="W18" s="196">
        <f t="shared" si="4"/>
        <v>1.6028215846067267E-2</v>
      </c>
    </row>
    <row r="19" spans="1:23" x14ac:dyDescent="0.25">
      <c r="A19" s="193" t="s">
        <v>147</v>
      </c>
      <c r="B19" s="194" t="s">
        <v>131</v>
      </c>
      <c r="C19" s="195">
        <v>18278</v>
      </c>
      <c r="D19" s="195">
        <v>14971</v>
      </c>
      <c r="E19" s="195">
        <v>40935</v>
      </c>
      <c r="F19" s="195">
        <v>44432</v>
      </c>
      <c r="G19" s="195">
        <v>41533</v>
      </c>
      <c r="H19" s="195">
        <v>39950</v>
      </c>
      <c r="I19" s="212">
        <f t="shared" si="6"/>
        <v>-3.8114270580020704E-2</v>
      </c>
      <c r="J19" s="194">
        <f t="shared" si="1"/>
        <v>-1583</v>
      </c>
      <c r="K19" s="196">
        <f t="shared" si="2"/>
        <v>9.5145121913171923E-3</v>
      </c>
      <c r="N19" s="194" t="s">
        <v>131</v>
      </c>
      <c r="O19" s="195">
        <v>1592</v>
      </c>
      <c r="P19" s="195">
        <v>1197</v>
      </c>
      <c r="Q19" s="195">
        <v>2905</v>
      </c>
      <c r="R19" s="195">
        <v>3247</v>
      </c>
      <c r="S19" s="195">
        <v>3030</v>
      </c>
      <c r="T19" s="195">
        <v>2935</v>
      </c>
      <c r="U19" s="212">
        <f t="shared" si="7"/>
        <v>-3.1353135313531344E-2</v>
      </c>
      <c r="V19" s="194">
        <f t="shared" si="5"/>
        <v>-95</v>
      </c>
      <c r="W19" s="196">
        <f t="shared" si="4"/>
        <v>1.2608634014528927E-2</v>
      </c>
    </row>
    <row r="20" spans="1:23" x14ac:dyDescent="0.25">
      <c r="A20" s="198" t="s">
        <v>148</v>
      </c>
      <c r="B20" s="194" t="s">
        <v>134</v>
      </c>
      <c r="C20" s="195">
        <v>25539</v>
      </c>
      <c r="D20" s="195">
        <v>12484</v>
      </c>
      <c r="E20" s="195">
        <v>35274</v>
      </c>
      <c r="F20" s="195">
        <v>44707</v>
      </c>
      <c r="G20" s="195">
        <v>40926</v>
      </c>
      <c r="H20" s="195">
        <v>35618</v>
      </c>
      <c r="I20" s="212">
        <f t="shared" si="6"/>
        <v>-0.12969750280994963</v>
      </c>
      <c r="J20" s="194">
        <f t="shared" si="1"/>
        <v>-5308</v>
      </c>
      <c r="K20" s="196">
        <f t="shared" si="2"/>
        <v>8.4828008818607203E-3</v>
      </c>
      <c r="N20" s="194" t="s">
        <v>134</v>
      </c>
      <c r="O20" s="195">
        <v>3374</v>
      </c>
      <c r="P20" s="195">
        <v>790</v>
      </c>
      <c r="Q20" s="195">
        <v>1686</v>
      </c>
      <c r="R20" s="195">
        <v>2306</v>
      </c>
      <c r="S20" s="195">
        <v>2147</v>
      </c>
      <c r="T20" s="195">
        <v>1666</v>
      </c>
      <c r="U20" s="212">
        <f t="shared" si="7"/>
        <v>-0.22403353516534696</v>
      </c>
      <c r="V20" s="194">
        <f t="shared" si="5"/>
        <v>-481</v>
      </c>
      <c r="W20" s="196">
        <f t="shared" si="4"/>
        <v>7.1570644866116497E-3</v>
      </c>
    </row>
    <row r="21" spans="1:23" x14ac:dyDescent="0.25">
      <c r="B21" s="199" t="s">
        <v>148</v>
      </c>
      <c r="C21" s="200">
        <f t="shared" ref="C21" si="8">C13-SUM(C14:C20)</f>
        <v>220643</v>
      </c>
      <c r="D21" s="200">
        <f t="shared" ref="D21:H21" si="9">D13-SUM(D14:D20)</f>
        <v>374598</v>
      </c>
      <c r="E21" s="200">
        <f t="shared" si="9"/>
        <v>761082</v>
      </c>
      <c r="F21" s="200">
        <f t="shared" si="9"/>
        <v>845954</v>
      </c>
      <c r="G21" s="200">
        <f t="shared" si="9"/>
        <v>926571</v>
      </c>
      <c r="H21" s="200">
        <f t="shared" si="9"/>
        <v>930593</v>
      </c>
      <c r="I21" s="213">
        <f t="shared" si="6"/>
        <v>4.3407358961158327E-3</v>
      </c>
      <c r="J21" s="199">
        <f t="shared" si="1"/>
        <v>4022</v>
      </c>
      <c r="K21" s="201">
        <f t="shared" si="2"/>
        <v>0.22163049921538022</v>
      </c>
      <c r="N21" s="199" t="s">
        <v>148</v>
      </c>
      <c r="O21" s="200">
        <f t="shared" ref="O21:T21" si="10">O13-SUM(O14:O20)</f>
        <v>16547</v>
      </c>
      <c r="P21" s="200">
        <f t="shared" si="10"/>
        <v>27312</v>
      </c>
      <c r="Q21" s="200">
        <f t="shared" si="10"/>
        <v>54790</v>
      </c>
      <c r="R21" s="200">
        <f t="shared" si="10"/>
        <v>59753</v>
      </c>
      <c r="S21" s="200">
        <f t="shared" si="10"/>
        <v>63280</v>
      </c>
      <c r="T21" s="200">
        <f t="shared" si="10"/>
        <v>62717</v>
      </c>
      <c r="U21" s="213">
        <f t="shared" si="7"/>
        <v>-8.8969658659924233E-3</v>
      </c>
      <c r="V21" s="199">
        <f>T21-S21</f>
        <v>-563</v>
      </c>
      <c r="W21" s="201">
        <f t="shared" si="4"/>
        <v>0.2694295398600377</v>
      </c>
    </row>
    <row r="22" spans="1:23" x14ac:dyDescent="0.25">
      <c r="B22" s="186" t="s">
        <v>47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71</v>
      </c>
      <c r="C23" s="209">
        <f t="shared" ref="C23:H23" si="11">C24+C27</f>
        <v>414401</v>
      </c>
      <c r="D23" s="209">
        <f t="shared" si="11"/>
        <v>752768</v>
      </c>
      <c r="E23" s="209">
        <f t="shared" si="11"/>
        <v>1490629</v>
      </c>
      <c r="F23" s="209">
        <f t="shared" si="11"/>
        <v>1543522</v>
      </c>
      <c r="G23" s="209">
        <f t="shared" si="11"/>
        <v>1573920</v>
      </c>
      <c r="H23" s="209">
        <f t="shared" si="11"/>
        <v>1478445</v>
      </c>
      <c r="I23" s="210">
        <f>IFERROR(H23/G23-1,"-")</f>
        <v>-6.0660643488868571E-2</v>
      </c>
      <c r="J23" s="209">
        <f>H23-G23</f>
        <v>-95475</v>
      </c>
      <c r="K23" s="210">
        <f t="shared" ref="K23:K35" si="12">H23/H$9</f>
        <v>0.35210720842783344</v>
      </c>
    </row>
    <row r="24" spans="1:23" x14ac:dyDescent="0.25">
      <c r="B24" s="190" t="s">
        <v>100</v>
      </c>
      <c r="C24" s="191">
        <v>81713</v>
      </c>
      <c r="D24" s="191">
        <v>207227</v>
      </c>
      <c r="E24" s="191">
        <v>174061</v>
      </c>
      <c r="F24" s="191">
        <v>143030</v>
      </c>
      <c r="G24" s="191">
        <v>128393</v>
      </c>
      <c r="H24" s="191">
        <v>111612</v>
      </c>
      <c r="I24" s="211">
        <f>IFERROR(H24/G24-1,"-")</f>
        <v>-0.13070027182167254</v>
      </c>
      <c r="J24" s="190">
        <f t="shared" ref="J24:J34" si="13">H24-G24</f>
        <v>-16781</v>
      </c>
      <c r="K24" s="192">
        <f t="shared" si="12"/>
        <v>2.6581570330345292E-2</v>
      </c>
    </row>
    <row r="25" spans="1:23" x14ac:dyDescent="0.25">
      <c r="B25" s="194" t="s">
        <v>12</v>
      </c>
      <c r="C25" s="195">
        <v>41419</v>
      </c>
      <c r="D25" s="195">
        <v>97227</v>
      </c>
      <c r="E25" s="195">
        <v>68469</v>
      </c>
      <c r="F25" s="195">
        <v>54919</v>
      </c>
      <c r="G25" s="195">
        <v>44012</v>
      </c>
      <c r="H25" s="195">
        <v>50041</v>
      </c>
      <c r="I25" s="212">
        <f>IFERROR(H25/G25-1,"-")</f>
        <v>0.13698536762701075</v>
      </c>
      <c r="J25" s="194">
        <f t="shared" si="13"/>
        <v>6029</v>
      </c>
      <c r="K25" s="196">
        <f t="shared" si="12"/>
        <v>1.1917789851456912E-2</v>
      </c>
    </row>
    <row r="26" spans="1:23" x14ac:dyDescent="0.25">
      <c r="B26" s="194" t="s">
        <v>103</v>
      </c>
      <c r="C26" s="195">
        <v>40294</v>
      </c>
      <c r="D26" s="195">
        <v>110000</v>
      </c>
      <c r="E26" s="195">
        <v>105592</v>
      </c>
      <c r="F26" s="195">
        <v>88111</v>
      </c>
      <c r="G26" s="195">
        <v>84381</v>
      </c>
      <c r="H26" s="195">
        <v>61571</v>
      </c>
      <c r="I26" s="212">
        <f>IFERROR(H26/G26-1,"-")</f>
        <v>-0.27032151787724723</v>
      </c>
      <c r="J26" s="194">
        <f t="shared" si="13"/>
        <v>-22810</v>
      </c>
      <c r="K26" s="196">
        <f t="shared" si="12"/>
        <v>1.4663780478888382E-2</v>
      </c>
    </row>
    <row r="27" spans="1:23" x14ac:dyDescent="0.25">
      <c r="B27" s="190" t="s">
        <v>110</v>
      </c>
      <c r="C27" s="191">
        <v>332688</v>
      </c>
      <c r="D27" s="191">
        <v>545541</v>
      </c>
      <c r="E27" s="191">
        <v>1316568</v>
      </c>
      <c r="F27" s="191">
        <v>1400492</v>
      </c>
      <c r="G27" s="191">
        <v>1445527</v>
      </c>
      <c r="H27" s="191">
        <v>1366833</v>
      </c>
      <c r="I27" s="211">
        <f>IFERROR(H27/G27-1,"-")</f>
        <v>-5.44396611062955E-2</v>
      </c>
      <c r="J27" s="190">
        <f t="shared" si="13"/>
        <v>-78694</v>
      </c>
      <c r="K27" s="192">
        <f t="shared" si="12"/>
        <v>0.32552563809748813</v>
      </c>
    </row>
    <row r="28" spans="1:23" x14ac:dyDescent="0.25">
      <c r="B28" s="194" t="s">
        <v>113</v>
      </c>
      <c r="C28" s="195">
        <v>138327</v>
      </c>
      <c r="D28" s="195">
        <v>175307</v>
      </c>
      <c r="E28" s="195">
        <v>657205</v>
      </c>
      <c r="F28" s="195">
        <v>710044</v>
      </c>
      <c r="G28" s="195">
        <v>733382</v>
      </c>
      <c r="H28" s="195">
        <v>695285</v>
      </c>
      <c r="I28" s="212">
        <f t="shared" ref="I28:I35" si="14">IFERROR(H28/G28-1,"-")</f>
        <v>-5.1947007153161695E-2</v>
      </c>
      <c r="J28" s="194">
        <f t="shared" si="13"/>
        <v>-38097</v>
      </c>
      <c r="K28" s="196">
        <f t="shared" si="12"/>
        <v>0.16558942700725843</v>
      </c>
    </row>
    <row r="29" spans="1:23" x14ac:dyDescent="0.25">
      <c r="B29" s="194" t="s">
        <v>116</v>
      </c>
      <c r="C29" s="195">
        <v>45501</v>
      </c>
      <c r="D29" s="195">
        <v>95431</v>
      </c>
      <c r="E29" s="195">
        <v>155893</v>
      </c>
      <c r="F29" s="195">
        <v>167578</v>
      </c>
      <c r="G29" s="195">
        <v>166862</v>
      </c>
      <c r="H29" s="195">
        <v>156262</v>
      </c>
      <c r="I29" s="212">
        <f t="shared" si="14"/>
        <v>-6.3525548057676406E-2</v>
      </c>
      <c r="J29" s="194">
        <f t="shared" si="13"/>
        <v>-10600</v>
      </c>
      <c r="K29" s="196">
        <f t="shared" si="12"/>
        <v>3.7215436897111563E-2</v>
      </c>
    </row>
    <row r="30" spans="1:23" x14ac:dyDescent="0.25">
      <c r="B30" s="194" t="s">
        <v>119</v>
      </c>
      <c r="C30" s="195">
        <v>16544</v>
      </c>
      <c r="D30" s="195">
        <v>35787</v>
      </c>
      <c r="E30" s="195">
        <v>52360</v>
      </c>
      <c r="F30" s="195">
        <v>46545</v>
      </c>
      <c r="G30" s="195">
        <v>42171</v>
      </c>
      <c r="H30" s="195">
        <v>40216</v>
      </c>
      <c r="I30" s="212">
        <f t="shared" si="14"/>
        <v>-4.635887221076096E-2</v>
      </c>
      <c r="J30" s="194">
        <f t="shared" si="13"/>
        <v>-1955</v>
      </c>
      <c r="K30" s="196">
        <f t="shared" si="12"/>
        <v>9.5778628857575016E-3</v>
      </c>
    </row>
    <row r="31" spans="1:23" x14ac:dyDescent="0.25">
      <c r="B31" s="194" t="s">
        <v>126</v>
      </c>
      <c r="C31" s="195">
        <v>13391</v>
      </c>
      <c r="D31" s="195">
        <v>36053</v>
      </c>
      <c r="E31" s="195">
        <v>64395</v>
      </c>
      <c r="F31" s="195">
        <v>57472</v>
      </c>
      <c r="G31" s="195">
        <v>61051</v>
      </c>
      <c r="H31" s="195">
        <v>56954</v>
      </c>
      <c r="I31" s="212">
        <f t="shared" si="14"/>
        <v>-6.7107827881607185E-2</v>
      </c>
      <c r="J31" s="194">
        <f t="shared" si="13"/>
        <v>-4097</v>
      </c>
      <c r="K31" s="196">
        <f t="shared" si="12"/>
        <v>1.3564193425388719E-2</v>
      </c>
    </row>
    <row r="32" spans="1:23" x14ac:dyDescent="0.25">
      <c r="B32" s="194" t="s">
        <v>122</v>
      </c>
      <c r="C32" s="195">
        <v>24404</v>
      </c>
      <c r="D32" s="195">
        <v>48646</v>
      </c>
      <c r="E32" s="195">
        <v>77679</v>
      </c>
      <c r="F32" s="195">
        <v>74656</v>
      </c>
      <c r="G32" s="195">
        <v>76395</v>
      </c>
      <c r="H32" s="195">
        <v>73184</v>
      </c>
      <c r="I32" s="212">
        <f t="shared" si="14"/>
        <v>-4.2031546567183664E-2</v>
      </c>
      <c r="J32" s="194">
        <f t="shared" si="13"/>
        <v>-3211</v>
      </c>
      <c r="K32" s="196">
        <f t="shared" si="12"/>
        <v>1.7429538428269272E-2</v>
      </c>
    </row>
    <row r="33" spans="2:11" x14ac:dyDescent="0.25">
      <c r="B33" s="194" t="s">
        <v>131</v>
      </c>
      <c r="C33" s="195">
        <v>9562</v>
      </c>
      <c r="D33" s="195">
        <v>6287</v>
      </c>
      <c r="E33" s="195">
        <v>20065</v>
      </c>
      <c r="F33" s="195">
        <v>20971</v>
      </c>
      <c r="G33" s="195">
        <v>20850</v>
      </c>
      <c r="H33" s="195">
        <v>19111</v>
      </c>
      <c r="I33" s="212">
        <f t="shared" si="14"/>
        <v>-8.3405275779376509E-2</v>
      </c>
      <c r="J33" s="194">
        <f t="shared" si="13"/>
        <v>-1739</v>
      </c>
      <c r="K33" s="196">
        <f t="shared" si="12"/>
        <v>4.5514854189802967E-3</v>
      </c>
    </row>
    <row r="34" spans="2:11" x14ac:dyDescent="0.25">
      <c r="B34" s="194" t="s">
        <v>134</v>
      </c>
      <c r="C34" s="195">
        <v>11542</v>
      </c>
      <c r="D34" s="195">
        <v>4406</v>
      </c>
      <c r="E34" s="195">
        <v>17276</v>
      </c>
      <c r="F34" s="195">
        <v>22029</v>
      </c>
      <c r="G34" s="195">
        <v>19998</v>
      </c>
      <c r="H34" s="195">
        <v>17201</v>
      </c>
      <c r="I34" s="212">
        <f t="shared" si="14"/>
        <v>-0.13986398639863984</v>
      </c>
      <c r="J34" s="194">
        <f t="shared" si="13"/>
        <v>-2797</v>
      </c>
      <c r="K34" s="196">
        <f t="shared" si="12"/>
        <v>4.0965988536382234E-3</v>
      </c>
    </row>
    <row r="35" spans="2:11" x14ac:dyDescent="0.25">
      <c r="B35" s="199" t="s">
        <v>148</v>
      </c>
      <c r="C35" s="200">
        <f t="shared" ref="C35" si="15">C27-SUM(C28:C34)</f>
        <v>73417</v>
      </c>
      <c r="D35" s="200">
        <f t="shared" ref="D35:H35" si="16">D27-SUM(D28:D34)</f>
        <v>143624</v>
      </c>
      <c r="E35" s="200">
        <f t="shared" si="16"/>
        <v>271695</v>
      </c>
      <c r="F35" s="200">
        <f t="shared" si="16"/>
        <v>301197</v>
      </c>
      <c r="G35" s="200">
        <f t="shared" si="16"/>
        <v>324818</v>
      </c>
      <c r="H35" s="200">
        <f t="shared" si="16"/>
        <v>308620</v>
      </c>
      <c r="I35" s="213">
        <f t="shared" si="14"/>
        <v>-4.9867926038581589E-2</v>
      </c>
      <c r="J35" s="199">
        <f>H35-G35</f>
        <v>-16198</v>
      </c>
      <c r="K35" s="201">
        <f t="shared" si="12"/>
        <v>7.350109518108415E-2</v>
      </c>
    </row>
    <row r="36" spans="2:11" x14ac:dyDescent="0.25">
      <c r="B36" s="186" t="s">
        <v>48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71</v>
      </c>
      <c r="C37" s="209">
        <f t="shared" ref="C37:H37" si="17">C38+C41</f>
        <v>195507</v>
      </c>
      <c r="D37" s="209">
        <f t="shared" si="17"/>
        <v>256749</v>
      </c>
      <c r="E37" s="209">
        <f t="shared" si="17"/>
        <v>752557</v>
      </c>
      <c r="F37" s="209">
        <f t="shared" si="17"/>
        <v>810911</v>
      </c>
      <c r="G37" s="209">
        <f t="shared" si="17"/>
        <v>861439</v>
      </c>
      <c r="H37" s="209">
        <f t="shared" si="17"/>
        <v>876767</v>
      </c>
      <c r="I37" s="210">
        <f>IFERROR(H37/G37-1,"-")</f>
        <v>1.7793482765465773E-2</v>
      </c>
      <c r="J37" s="209">
        <f>H37-G37</f>
        <v>15328</v>
      </c>
      <c r="K37" s="210">
        <f t="shared" ref="K37:K49" si="18">H37/H$9</f>
        <v>0.20881127185092868</v>
      </c>
    </row>
    <row r="38" spans="2:11" x14ac:dyDescent="0.25">
      <c r="B38" s="190" t="s">
        <v>100</v>
      </c>
      <c r="C38" s="191">
        <v>21989</v>
      </c>
      <c r="D38" s="191">
        <v>39834</v>
      </c>
      <c r="E38" s="191">
        <v>83088</v>
      </c>
      <c r="F38" s="191">
        <v>81662</v>
      </c>
      <c r="G38" s="191">
        <v>80779</v>
      </c>
      <c r="H38" s="191">
        <v>79976</v>
      </c>
      <c r="I38" s="211">
        <f>IFERROR(H38/G38-1,"-")</f>
        <v>-9.9407024102798891E-3</v>
      </c>
      <c r="J38" s="190">
        <f t="shared" ref="J38:J48" si="19">H38-G38</f>
        <v>-803</v>
      </c>
      <c r="K38" s="192">
        <f t="shared" si="18"/>
        <v>1.9047124581045901E-2</v>
      </c>
    </row>
    <row r="39" spans="2:11" x14ac:dyDescent="0.25">
      <c r="B39" s="194" t="s">
        <v>106</v>
      </c>
      <c r="C39" s="195">
        <v>3617</v>
      </c>
      <c r="D39" s="195">
        <v>9077</v>
      </c>
      <c r="E39" s="195">
        <v>18678</v>
      </c>
      <c r="F39" s="195">
        <v>29633</v>
      </c>
      <c r="G39" s="195">
        <v>31378</v>
      </c>
      <c r="H39" s="195">
        <v>29839</v>
      </c>
      <c r="I39" s="212">
        <f>IFERROR(H39/G39-1,"-")</f>
        <v>-4.9047103065842257E-2</v>
      </c>
      <c r="J39" s="194">
        <f t="shared" si="19"/>
        <v>-1539</v>
      </c>
      <c r="K39" s="196">
        <f t="shared" si="18"/>
        <v>7.1064713210691787E-3</v>
      </c>
    </row>
    <row r="40" spans="2:11" x14ac:dyDescent="0.25">
      <c r="B40" s="194" t="s">
        <v>103</v>
      </c>
      <c r="C40" s="195">
        <v>18372</v>
      </c>
      <c r="D40" s="195">
        <v>30757</v>
      </c>
      <c r="E40" s="195">
        <v>64410</v>
      </c>
      <c r="F40" s="195">
        <v>52029</v>
      </c>
      <c r="G40" s="195">
        <v>49401</v>
      </c>
      <c r="H40" s="195">
        <v>50137</v>
      </c>
      <c r="I40" s="212">
        <f>IFERROR(H40/G40-1,"-")</f>
        <v>1.48984838363595E-2</v>
      </c>
      <c r="J40" s="194">
        <f t="shared" si="19"/>
        <v>736</v>
      </c>
      <c r="K40" s="196">
        <f t="shared" si="18"/>
        <v>1.1940653259976721E-2</v>
      </c>
    </row>
    <row r="41" spans="2:11" x14ac:dyDescent="0.25">
      <c r="B41" s="190" t="s">
        <v>110</v>
      </c>
      <c r="C41" s="191">
        <v>173518</v>
      </c>
      <c r="D41" s="191">
        <v>216915</v>
      </c>
      <c r="E41" s="191">
        <v>669469</v>
      </c>
      <c r="F41" s="191">
        <v>729249</v>
      </c>
      <c r="G41" s="191">
        <v>780660</v>
      </c>
      <c r="H41" s="191">
        <v>796791</v>
      </c>
      <c r="I41" s="211">
        <f>IFERROR(H41/G41-1,"-")</f>
        <v>2.0663284912766144E-2</v>
      </c>
      <c r="J41" s="190">
        <f t="shared" si="19"/>
        <v>16131</v>
      </c>
      <c r="K41" s="192">
        <f t="shared" si="18"/>
        <v>0.18976414726988278</v>
      </c>
    </row>
    <row r="42" spans="2:11" x14ac:dyDescent="0.25">
      <c r="B42" s="194" t="s">
        <v>113</v>
      </c>
      <c r="C42" s="195">
        <v>84221</v>
      </c>
      <c r="D42" s="195">
        <v>80790</v>
      </c>
      <c r="E42" s="195">
        <v>344263</v>
      </c>
      <c r="F42" s="195">
        <v>374296</v>
      </c>
      <c r="G42" s="195">
        <v>413060</v>
      </c>
      <c r="H42" s="195">
        <v>408387</v>
      </c>
      <c r="I42" s="212">
        <f t="shared" ref="I42:I49" si="20">IFERROR(H42/G42-1,"-")</f>
        <v>-1.1313126422311526E-2</v>
      </c>
      <c r="J42" s="194">
        <f t="shared" si="19"/>
        <v>-4673</v>
      </c>
      <c r="K42" s="196">
        <f t="shared" si="18"/>
        <v>9.7261654324792349E-2</v>
      </c>
    </row>
    <row r="43" spans="2:11" x14ac:dyDescent="0.25">
      <c r="B43" s="194" t="s">
        <v>116</v>
      </c>
      <c r="C43" s="195">
        <v>10355</v>
      </c>
      <c r="D43" s="195">
        <v>13496</v>
      </c>
      <c r="E43" s="195">
        <v>27794</v>
      </c>
      <c r="F43" s="195">
        <v>33414</v>
      </c>
      <c r="G43" s="195">
        <v>31460</v>
      </c>
      <c r="H43" s="195">
        <v>34569</v>
      </c>
      <c r="I43" s="212">
        <f t="shared" si="20"/>
        <v>9.8823903369357868E-2</v>
      </c>
      <c r="J43" s="194">
        <f t="shared" si="19"/>
        <v>3109</v>
      </c>
      <c r="K43" s="196">
        <f t="shared" si="18"/>
        <v>8.2329705116807005E-3</v>
      </c>
    </row>
    <row r="44" spans="2:11" x14ac:dyDescent="0.25">
      <c r="B44" s="194" t="s">
        <v>119</v>
      </c>
      <c r="C44" s="195">
        <v>5814</v>
      </c>
      <c r="D44" s="195">
        <v>10033</v>
      </c>
      <c r="E44" s="195">
        <v>17707</v>
      </c>
      <c r="F44" s="195">
        <v>19731</v>
      </c>
      <c r="G44" s="195">
        <v>19612</v>
      </c>
      <c r="H44" s="195">
        <v>22178</v>
      </c>
      <c r="I44" s="212">
        <f t="shared" si="20"/>
        <v>0.13083826228839479</v>
      </c>
      <c r="J44" s="194">
        <f t="shared" si="19"/>
        <v>2566</v>
      </c>
      <c r="K44" s="196">
        <f t="shared" si="18"/>
        <v>5.2819236890871762E-3</v>
      </c>
    </row>
    <row r="45" spans="2:11" x14ac:dyDescent="0.25">
      <c r="B45" s="194" t="s">
        <v>126</v>
      </c>
      <c r="C45" s="195">
        <v>6711</v>
      </c>
      <c r="D45" s="195">
        <v>15000</v>
      </c>
      <c r="E45" s="195">
        <v>30594</v>
      </c>
      <c r="F45" s="195">
        <v>29638</v>
      </c>
      <c r="G45" s="195">
        <v>32178</v>
      </c>
      <c r="H45" s="195">
        <v>28689</v>
      </c>
      <c r="I45" s="212">
        <f t="shared" si="20"/>
        <v>-0.10842811859034118</v>
      </c>
      <c r="J45" s="194">
        <f t="shared" si="19"/>
        <v>-3489</v>
      </c>
      <c r="K45" s="196">
        <f t="shared" si="18"/>
        <v>6.8325867398422759E-3</v>
      </c>
    </row>
    <row r="46" spans="2:11" x14ac:dyDescent="0.25">
      <c r="B46" s="194" t="s">
        <v>122</v>
      </c>
      <c r="C46" s="195">
        <v>11453</v>
      </c>
      <c r="D46" s="195">
        <v>17690</v>
      </c>
      <c r="E46" s="195">
        <v>30778</v>
      </c>
      <c r="F46" s="195">
        <v>35496</v>
      </c>
      <c r="G46" s="195">
        <v>35500</v>
      </c>
      <c r="H46" s="195">
        <v>32562</v>
      </c>
      <c r="I46" s="212">
        <f t="shared" si="20"/>
        <v>-8.2760563380281704E-2</v>
      </c>
      <c r="J46" s="194">
        <f t="shared" si="19"/>
        <v>-2938</v>
      </c>
      <c r="K46" s="196">
        <f t="shared" si="18"/>
        <v>7.7549823773134016E-3</v>
      </c>
    </row>
    <row r="47" spans="2:11" x14ac:dyDescent="0.25">
      <c r="B47" s="194" t="s">
        <v>131</v>
      </c>
      <c r="C47" s="195">
        <v>3389</v>
      </c>
      <c r="D47" s="195">
        <v>3388</v>
      </c>
      <c r="E47" s="195">
        <v>8823</v>
      </c>
      <c r="F47" s="195">
        <v>9219</v>
      </c>
      <c r="G47" s="195">
        <v>8633</v>
      </c>
      <c r="H47" s="195">
        <v>9979</v>
      </c>
      <c r="I47" s="212">
        <f t="shared" si="20"/>
        <v>0.15591335572802034</v>
      </c>
      <c r="J47" s="194">
        <f t="shared" si="19"/>
        <v>1346</v>
      </c>
      <c r="K47" s="196">
        <f t="shared" si="18"/>
        <v>2.3766036835332731E-3</v>
      </c>
    </row>
    <row r="48" spans="2:11" x14ac:dyDescent="0.25">
      <c r="B48" s="194" t="s">
        <v>134</v>
      </c>
      <c r="C48" s="195">
        <v>5209</v>
      </c>
      <c r="D48" s="195">
        <v>3780</v>
      </c>
      <c r="E48" s="195">
        <v>8115</v>
      </c>
      <c r="F48" s="195">
        <v>10413</v>
      </c>
      <c r="G48" s="195">
        <v>8431</v>
      </c>
      <c r="H48" s="195">
        <v>7799</v>
      </c>
      <c r="I48" s="212">
        <f t="shared" si="20"/>
        <v>-7.4961451785078848E-2</v>
      </c>
      <c r="J48" s="194">
        <f t="shared" si="19"/>
        <v>-632</v>
      </c>
      <c r="K48" s="196">
        <f t="shared" si="18"/>
        <v>1.8574137817292311E-3</v>
      </c>
    </row>
    <row r="49" spans="2:11" x14ac:dyDescent="0.25">
      <c r="B49" s="199" t="s">
        <v>148</v>
      </c>
      <c r="C49" s="200">
        <f t="shared" ref="C49" si="21">C41-SUM(C42:C48)</f>
        <v>46366</v>
      </c>
      <c r="D49" s="200">
        <f t="shared" ref="D49:H49" si="22">D41-SUM(D42:D48)</f>
        <v>72738</v>
      </c>
      <c r="E49" s="200">
        <f t="shared" si="22"/>
        <v>201395</v>
      </c>
      <c r="F49" s="200">
        <f t="shared" si="22"/>
        <v>217042</v>
      </c>
      <c r="G49" s="200">
        <f t="shared" si="22"/>
        <v>231786</v>
      </c>
      <c r="H49" s="200">
        <f t="shared" si="22"/>
        <v>252628</v>
      </c>
      <c r="I49" s="213">
        <f t="shared" si="20"/>
        <v>8.9919149560370393E-2</v>
      </c>
      <c r="J49" s="199">
        <f>H49-G49</f>
        <v>20842</v>
      </c>
      <c r="K49" s="201">
        <f t="shared" si="18"/>
        <v>6.016601216190437E-2</v>
      </c>
    </row>
    <row r="50" spans="2:11" x14ac:dyDescent="0.25">
      <c r="B50" s="186" t="s">
        <v>49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71</v>
      </c>
      <c r="C51" s="209">
        <f t="shared" ref="C51:H51" si="23">C52+C55</f>
        <v>10671</v>
      </c>
      <c r="D51" s="209">
        <f t="shared" si="23"/>
        <v>20161</v>
      </c>
      <c r="E51" s="209">
        <f t="shared" si="23"/>
        <v>37638</v>
      </c>
      <c r="F51" s="209">
        <f t="shared" si="23"/>
        <v>50566</v>
      </c>
      <c r="G51" s="209">
        <f t="shared" si="23"/>
        <v>44389</v>
      </c>
      <c r="H51" s="209">
        <f t="shared" si="23"/>
        <v>43817</v>
      </c>
      <c r="I51" s="210">
        <f>IFERROR(H51/G51-1,"-")</f>
        <v>-1.28860753790353E-2</v>
      </c>
      <c r="J51" s="209">
        <f>H51-G51</f>
        <v>-572</v>
      </c>
      <c r="K51" s="210">
        <f t="shared" ref="K51:K63" si="24">H51/H$9</f>
        <v>1.043547886575583E-2</v>
      </c>
    </row>
    <row r="52" spans="2:11" x14ac:dyDescent="0.25">
      <c r="B52" s="190" t="s">
        <v>100</v>
      </c>
      <c r="C52" s="191">
        <v>1985</v>
      </c>
      <c r="D52" s="191">
        <v>4950</v>
      </c>
      <c r="E52" s="191">
        <v>6738</v>
      </c>
      <c r="F52" s="191">
        <v>20123</v>
      </c>
      <c r="G52" s="191">
        <v>11822</v>
      </c>
      <c r="H52" s="191">
        <v>9889</v>
      </c>
      <c r="I52" s="211">
        <f>IFERROR(H52/G52-1,"-")</f>
        <v>-0.16350871256978516</v>
      </c>
      <c r="J52" s="190">
        <f t="shared" ref="J52:J62" si="25">H52-G52</f>
        <v>-1933</v>
      </c>
      <c r="K52" s="192">
        <f t="shared" si="24"/>
        <v>2.3551692380459504E-3</v>
      </c>
    </row>
    <row r="53" spans="2:11" x14ac:dyDescent="0.25">
      <c r="B53" s="194" t="s">
        <v>106</v>
      </c>
      <c r="C53" s="195">
        <v>1483</v>
      </c>
      <c r="D53" s="195">
        <v>2415</v>
      </c>
      <c r="E53" s="195">
        <v>3508</v>
      </c>
      <c r="F53" s="195">
        <v>14745</v>
      </c>
      <c r="G53" s="195">
        <v>7661</v>
      </c>
      <c r="H53" s="195">
        <v>5821</v>
      </c>
      <c r="I53" s="212">
        <f>IFERROR(H53/G53-1,"-")</f>
        <v>-0.24017752251664271</v>
      </c>
      <c r="J53" s="194">
        <f t="shared" si="25"/>
        <v>-1840</v>
      </c>
      <c r="K53" s="196">
        <f t="shared" si="24"/>
        <v>1.3863323020189581E-3</v>
      </c>
    </row>
    <row r="54" spans="2:11" x14ac:dyDescent="0.25">
      <c r="B54" s="194" t="s">
        <v>103</v>
      </c>
      <c r="C54" s="195">
        <v>502</v>
      </c>
      <c r="D54" s="195">
        <v>2535</v>
      </c>
      <c r="E54" s="195">
        <v>3230</v>
      </c>
      <c r="F54" s="195">
        <v>5378</v>
      </c>
      <c r="G54" s="195">
        <v>4161</v>
      </c>
      <c r="H54" s="195">
        <v>4068</v>
      </c>
      <c r="I54" s="212">
        <f>IFERROR(H54/G54-1,"-")</f>
        <v>-2.2350396539293493E-2</v>
      </c>
      <c r="J54" s="194">
        <f t="shared" si="25"/>
        <v>-93</v>
      </c>
      <c r="K54" s="196">
        <f t="shared" si="24"/>
        <v>9.6883693602699218E-4</v>
      </c>
    </row>
    <row r="55" spans="2:11" x14ac:dyDescent="0.25">
      <c r="B55" s="190" t="s">
        <v>110</v>
      </c>
      <c r="C55" s="191">
        <v>8686</v>
      </c>
      <c r="D55" s="191">
        <v>15211</v>
      </c>
      <c r="E55" s="191">
        <v>30900</v>
      </c>
      <c r="F55" s="191">
        <v>30443</v>
      </c>
      <c r="G55" s="191">
        <v>32567</v>
      </c>
      <c r="H55" s="191">
        <v>33928</v>
      </c>
      <c r="I55" s="211">
        <f>IFERROR(H55/G55-1,"-")</f>
        <v>4.1790769797647842E-2</v>
      </c>
      <c r="J55" s="190">
        <f t="shared" si="25"/>
        <v>1361</v>
      </c>
      <c r="K55" s="192">
        <f t="shared" si="24"/>
        <v>8.0803096277098797E-3</v>
      </c>
    </row>
    <row r="56" spans="2:11" x14ac:dyDescent="0.25">
      <c r="B56" s="194" t="s">
        <v>113</v>
      </c>
      <c r="C56" s="195">
        <v>2447</v>
      </c>
      <c r="D56" s="195">
        <v>3030</v>
      </c>
      <c r="E56" s="195">
        <v>10329</v>
      </c>
      <c r="F56" s="195">
        <v>9247</v>
      </c>
      <c r="G56" s="195">
        <v>10964</v>
      </c>
      <c r="H56" s="195">
        <v>11677</v>
      </c>
      <c r="I56" s="212">
        <f t="shared" ref="I56:I63" si="26">IFERROR(H56/G56-1,"-")</f>
        <v>6.5031010580080206E-2</v>
      </c>
      <c r="J56" s="194">
        <f t="shared" si="25"/>
        <v>713</v>
      </c>
      <c r="K56" s="196">
        <f t="shared" si="24"/>
        <v>2.7810002217274307E-3</v>
      </c>
    </row>
    <row r="57" spans="2:11" x14ac:dyDescent="0.25">
      <c r="B57" s="194" t="s">
        <v>116</v>
      </c>
      <c r="C57" s="195">
        <v>2773</v>
      </c>
      <c r="D57" s="195">
        <v>5150</v>
      </c>
      <c r="E57" s="195">
        <v>6783</v>
      </c>
      <c r="F57" s="195">
        <v>6068</v>
      </c>
      <c r="G57" s="195">
        <v>6166</v>
      </c>
      <c r="H57" s="195">
        <v>6797</v>
      </c>
      <c r="I57" s="212">
        <f t="shared" si="26"/>
        <v>0.10233538760947125</v>
      </c>
      <c r="J57" s="194">
        <f t="shared" si="25"/>
        <v>631</v>
      </c>
      <c r="K57" s="196">
        <f t="shared" si="24"/>
        <v>1.6187769553037035E-3</v>
      </c>
    </row>
    <row r="58" spans="2:11" x14ac:dyDescent="0.25">
      <c r="B58" s="194" t="s">
        <v>119</v>
      </c>
      <c r="C58" s="195">
        <v>473</v>
      </c>
      <c r="D58" s="195">
        <v>1642</v>
      </c>
      <c r="E58" s="195">
        <v>2739</v>
      </c>
      <c r="F58" s="195">
        <v>2907</v>
      </c>
      <c r="G58" s="195">
        <v>2482</v>
      </c>
      <c r="H58" s="195">
        <v>2768</v>
      </c>
      <c r="I58" s="212">
        <f t="shared" si="26"/>
        <v>0.11522965350523773</v>
      </c>
      <c r="J58" s="194">
        <f t="shared" si="25"/>
        <v>286</v>
      </c>
      <c r="K58" s="196">
        <f t="shared" si="24"/>
        <v>6.5922827898788454E-4</v>
      </c>
    </row>
    <row r="59" spans="2:11" x14ac:dyDescent="0.25">
      <c r="B59" s="194" t="s">
        <v>126</v>
      </c>
      <c r="C59" s="195">
        <v>259</v>
      </c>
      <c r="D59" s="195">
        <v>377</v>
      </c>
      <c r="E59" s="195">
        <v>866</v>
      </c>
      <c r="F59" s="195">
        <v>806</v>
      </c>
      <c r="G59" s="195">
        <v>1053</v>
      </c>
      <c r="H59" s="195">
        <v>1113</v>
      </c>
      <c r="I59" s="212">
        <f t="shared" si="26"/>
        <v>5.6980056980056926E-2</v>
      </c>
      <c r="J59" s="194">
        <f t="shared" si="25"/>
        <v>60</v>
      </c>
      <c r="K59" s="196">
        <f t="shared" si="24"/>
        <v>2.6507264252655907E-4</v>
      </c>
    </row>
    <row r="60" spans="2:11" x14ac:dyDescent="0.25">
      <c r="B60" s="194" t="s">
        <v>122</v>
      </c>
      <c r="C60" s="195">
        <v>175</v>
      </c>
      <c r="D60" s="195">
        <v>476</v>
      </c>
      <c r="E60" s="195">
        <v>649</v>
      </c>
      <c r="F60" s="195">
        <v>683</v>
      </c>
      <c r="G60" s="195">
        <v>736</v>
      </c>
      <c r="H60" s="195">
        <v>908</v>
      </c>
      <c r="I60" s="212">
        <f t="shared" si="26"/>
        <v>0.23369565217391308</v>
      </c>
      <c r="J60" s="194">
        <f t="shared" si="25"/>
        <v>172</v>
      </c>
      <c r="K60" s="196">
        <f t="shared" si="24"/>
        <v>2.1624973891654593E-4</v>
      </c>
    </row>
    <row r="61" spans="2:11" x14ac:dyDescent="0.25">
      <c r="B61" s="194" t="s">
        <v>131</v>
      </c>
      <c r="C61" s="195">
        <v>76</v>
      </c>
      <c r="D61" s="195">
        <v>98</v>
      </c>
      <c r="E61" s="195">
        <v>132</v>
      </c>
      <c r="F61" s="195">
        <v>239</v>
      </c>
      <c r="G61" s="195">
        <v>145</v>
      </c>
      <c r="H61" s="195">
        <v>206</v>
      </c>
      <c r="I61" s="212">
        <f t="shared" si="26"/>
        <v>0.42068965517241375</v>
      </c>
      <c r="J61" s="194">
        <f t="shared" si="25"/>
        <v>61</v>
      </c>
      <c r="K61" s="196">
        <f t="shared" si="24"/>
        <v>4.9061064115427821E-5</v>
      </c>
    </row>
    <row r="62" spans="2:11" x14ac:dyDescent="0.25">
      <c r="B62" s="194" t="s">
        <v>134</v>
      </c>
      <c r="C62" s="195">
        <v>119</v>
      </c>
      <c r="D62" s="195">
        <v>91</v>
      </c>
      <c r="E62" s="195">
        <v>153</v>
      </c>
      <c r="F62" s="195">
        <v>195</v>
      </c>
      <c r="G62" s="195">
        <v>158</v>
      </c>
      <c r="H62" s="195">
        <v>477</v>
      </c>
      <c r="I62" s="212">
        <f t="shared" si="26"/>
        <v>2.018987341772152</v>
      </c>
      <c r="J62" s="194">
        <f t="shared" si="25"/>
        <v>319</v>
      </c>
      <c r="K62" s="196">
        <f t="shared" si="24"/>
        <v>1.1360256108281103E-4</v>
      </c>
    </row>
    <row r="63" spans="2:11" x14ac:dyDescent="0.25">
      <c r="B63" s="199" t="s">
        <v>148</v>
      </c>
      <c r="C63" s="200">
        <f t="shared" ref="C63" si="27">C55-SUM(C56:C62)</f>
        <v>2364</v>
      </c>
      <c r="D63" s="200">
        <f t="shared" ref="D63:H63" si="28">D55-SUM(D56:D62)</f>
        <v>4347</v>
      </c>
      <c r="E63" s="200">
        <f t="shared" si="28"/>
        <v>9249</v>
      </c>
      <c r="F63" s="200">
        <f t="shared" si="28"/>
        <v>10298</v>
      </c>
      <c r="G63" s="200">
        <f t="shared" si="28"/>
        <v>10863</v>
      </c>
      <c r="H63" s="200">
        <f t="shared" si="28"/>
        <v>9982</v>
      </c>
      <c r="I63" s="213">
        <f t="shared" si="26"/>
        <v>-8.1100984994936898E-2</v>
      </c>
      <c r="J63" s="199">
        <f>H63-G63</f>
        <v>-881</v>
      </c>
      <c r="K63" s="201">
        <f t="shared" si="24"/>
        <v>2.3773181650495172E-3</v>
      </c>
    </row>
    <row r="64" spans="2:11" x14ac:dyDescent="0.25">
      <c r="B64" s="186" t="s">
        <v>50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71</v>
      </c>
      <c r="C65" s="209">
        <f t="shared" ref="C65:H65" si="29">C66+C69</f>
        <v>51640</v>
      </c>
      <c r="D65" s="209">
        <f t="shared" si="29"/>
        <v>62020</v>
      </c>
      <c r="E65" s="209">
        <f t="shared" si="29"/>
        <v>151473</v>
      </c>
      <c r="F65" s="209">
        <f t="shared" si="29"/>
        <v>164769</v>
      </c>
      <c r="G65" s="209">
        <f t="shared" si="29"/>
        <v>191595</v>
      </c>
      <c r="H65" s="209">
        <f t="shared" si="29"/>
        <v>151475</v>
      </c>
      <c r="I65" s="210">
        <f>IFERROR(H65/G65-1,"-")</f>
        <v>-0.20940003653540018</v>
      </c>
      <c r="J65" s="209">
        <f>H65-G65</f>
        <v>-40120</v>
      </c>
      <c r="K65" s="210">
        <f t="shared" ref="K65:K77" si="30">H65/H$9</f>
        <v>3.6075362557691407E-2</v>
      </c>
    </row>
    <row r="66" spans="2:11" x14ac:dyDescent="0.25">
      <c r="B66" s="190" t="s">
        <v>100</v>
      </c>
      <c r="C66" s="191">
        <v>22085</v>
      </c>
      <c r="D66" s="191">
        <v>25803</v>
      </c>
      <c r="E66" s="191">
        <v>30941</v>
      </c>
      <c r="F66" s="191">
        <v>42327</v>
      </c>
      <c r="G66" s="191">
        <v>58550</v>
      </c>
      <c r="H66" s="191">
        <v>40777</v>
      </c>
      <c r="I66" s="211">
        <f>IFERROR(H66/G66-1,"-")</f>
        <v>-0.30355251921434667</v>
      </c>
      <c r="J66" s="190">
        <f t="shared" ref="J66:J76" si="31">H66-G66</f>
        <v>-17773</v>
      </c>
      <c r="K66" s="192">
        <f t="shared" si="30"/>
        <v>9.7114709292951476E-3</v>
      </c>
    </row>
    <row r="67" spans="2:11" x14ac:dyDescent="0.25">
      <c r="B67" s="194" t="s">
        <v>106</v>
      </c>
      <c r="C67" s="195">
        <v>7922</v>
      </c>
      <c r="D67" s="195">
        <v>21207</v>
      </c>
      <c r="E67" s="195">
        <v>22920</v>
      </c>
      <c r="F67" s="195">
        <v>28864</v>
      </c>
      <c r="G67" s="195">
        <v>34800</v>
      </c>
      <c r="H67" s="195">
        <v>14323</v>
      </c>
      <c r="I67" s="212">
        <f>IFERROR(H67/G67-1,"-")</f>
        <v>-0.58841954022988507</v>
      </c>
      <c r="J67" s="194">
        <f t="shared" si="31"/>
        <v>-20477</v>
      </c>
      <c r="K67" s="196">
        <f t="shared" si="30"/>
        <v>3.4111729190547217E-3</v>
      </c>
    </row>
    <row r="68" spans="2:11" x14ac:dyDescent="0.25">
      <c r="B68" s="194" t="s">
        <v>103</v>
      </c>
      <c r="C68" s="195">
        <v>14163</v>
      </c>
      <c r="D68" s="195">
        <v>4596</v>
      </c>
      <c r="E68" s="195">
        <v>8021</v>
      </c>
      <c r="F68" s="195">
        <v>13463</v>
      </c>
      <c r="G68" s="195">
        <v>23750</v>
      </c>
      <c r="H68" s="195">
        <v>26454</v>
      </c>
      <c r="I68" s="212">
        <f>IFERROR(H68/G68-1,"-")</f>
        <v>0.11385263157894743</v>
      </c>
      <c r="J68" s="194">
        <f t="shared" si="31"/>
        <v>2704</v>
      </c>
      <c r="K68" s="196">
        <f t="shared" si="30"/>
        <v>6.300298010240425E-3</v>
      </c>
    </row>
    <row r="69" spans="2:11" x14ac:dyDescent="0.25">
      <c r="B69" s="190" t="s">
        <v>110</v>
      </c>
      <c r="C69" s="191">
        <v>29555</v>
      </c>
      <c r="D69" s="191">
        <v>36217</v>
      </c>
      <c r="E69" s="191">
        <v>120532</v>
      </c>
      <c r="F69" s="191">
        <v>122442</v>
      </c>
      <c r="G69" s="191">
        <v>133045</v>
      </c>
      <c r="H69" s="191">
        <v>110698</v>
      </c>
      <c r="I69" s="211">
        <f>IFERROR(H69/G69-1,"-")</f>
        <v>-0.16796572588222025</v>
      </c>
      <c r="J69" s="190">
        <f t="shared" si="31"/>
        <v>-22347</v>
      </c>
      <c r="K69" s="192">
        <f t="shared" si="30"/>
        <v>2.6363891628396259E-2</v>
      </c>
    </row>
    <row r="70" spans="2:11" x14ac:dyDescent="0.25">
      <c r="B70" s="194" t="s">
        <v>113</v>
      </c>
      <c r="C70" s="195">
        <v>13310</v>
      </c>
      <c r="D70" s="195">
        <v>7549</v>
      </c>
      <c r="E70" s="195">
        <v>52809</v>
      </c>
      <c r="F70" s="195">
        <v>47522</v>
      </c>
      <c r="G70" s="195">
        <v>45250</v>
      </c>
      <c r="H70" s="195">
        <v>46430</v>
      </c>
      <c r="I70" s="212">
        <f t="shared" ref="I70:I77" si="32">IFERROR(H70/G70-1,"-")</f>
        <v>2.6077348066298356E-2</v>
      </c>
      <c r="J70" s="194">
        <f t="shared" si="31"/>
        <v>1180</v>
      </c>
      <c r="K70" s="196">
        <f t="shared" si="30"/>
        <v>1.1057792266404435E-2</v>
      </c>
    </row>
    <row r="71" spans="2:11" x14ac:dyDescent="0.25">
      <c r="B71" s="194" t="s">
        <v>116</v>
      </c>
      <c r="C71" s="195">
        <v>3222</v>
      </c>
      <c r="D71" s="195">
        <v>3513</v>
      </c>
      <c r="E71" s="195">
        <v>7009</v>
      </c>
      <c r="F71" s="195">
        <v>10647</v>
      </c>
      <c r="G71" s="195">
        <v>9892</v>
      </c>
      <c r="H71" s="195">
        <v>10514</v>
      </c>
      <c r="I71" s="212">
        <f t="shared" si="32"/>
        <v>6.2879094217549447E-2</v>
      </c>
      <c r="J71" s="194">
        <f t="shared" si="31"/>
        <v>622</v>
      </c>
      <c r="K71" s="196">
        <f t="shared" si="30"/>
        <v>2.5040195539301367E-3</v>
      </c>
    </row>
    <row r="72" spans="2:11" x14ac:dyDescent="0.25">
      <c r="B72" s="194" t="s">
        <v>119</v>
      </c>
      <c r="C72" s="195">
        <v>3375</v>
      </c>
      <c r="D72" s="195">
        <v>6247</v>
      </c>
      <c r="E72" s="195">
        <v>17604</v>
      </c>
      <c r="F72" s="195">
        <v>14089</v>
      </c>
      <c r="G72" s="195">
        <v>19078</v>
      </c>
      <c r="H72" s="195">
        <v>9779</v>
      </c>
      <c r="I72" s="212">
        <f t="shared" si="32"/>
        <v>-0.48742006499633084</v>
      </c>
      <c r="J72" s="194">
        <f t="shared" si="31"/>
        <v>-9299</v>
      </c>
      <c r="K72" s="196">
        <f t="shared" si="30"/>
        <v>2.3289715824503336E-3</v>
      </c>
    </row>
    <row r="73" spans="2:11" x14ac:dyDescent="0.25">
      <c r="B73" s="194" t="s">
        <v>126</v>
      </c>
      <c r="C73" s="195">
        <v>459</v>
      </c>
      <c r="D73" s="195">
        <v>1777</v>
      </c>
      <c r="E73" s="195">
        <v>2468</v>
      </c>
      <c r="F73" s="195">
        <v>3450</v>
      </c>
      <c r="G73" s="195">
        <v>4281</v>
      </c>
      <c r="H73" s="195">
        <v>2636</v>
      </c>
      <c r="I73" s="212">
        <f t="shared" si="32"/>
        <v>-0.38425601494977812</v>
      </c>
      <c r="J73" s="194">
        <f t="shared" si="31"/>
        <v>-1645</v>
      </c>
      <c r="K73" s="196">
        <f t="shared" si="30"/>
        <v>6.2779109227314436E-4</v>
      </c>
    </row>
    <row r="74" spans="2:11" x14ac:dyDescent="0.25">
      <c r="B74" s="194" t="s">
        <v>122</v>
      </c>
      <c r="C74" s="195">
        <v>1163</v>
      </c>
      <c r="D74" s="195">
        <v>1607</v>
      </c>
      <c r="E74" s="195">
        <v>2853</v>
      </c>
      <c r="F74" s="195">
        <v>1813</v>
      </c>
      <c r="G74" s="195">
        <v>3870</v>
      </c>
      <c r="H74" s="195">
        <v>3064</v>
      </c>
      <c r="I74" s="212">
        <f t="shared" si="32"/>
        <v>-0.20826873385012923</v>
      </c>
      <c r="J74" s="194">
        <f t="shared" si="31"/>
        <v>-806</v>
      </c>
      <c r="K74" s="196">
        <f t="shared" si="30"/>
        <v>7.2972378859063522E-4</v>
      </c>
    </row>
    <row r="75" spans="2:11" x14ac:dyDescent="0.25">
      <c r="B75" s="194" t="s">
        <v>131</v>
      </c>
      <c r="C75" s="195">
        <v>651</v>
      </c>
      <c r="D75" s="195">
        <v>1674</v>
      </c>
      <c r="E75" s="195">
        <v>2685</v>
      </c>
      <c r="F75" s="195">
        <v>3726</v>
      </c>
      <c r="G75" s="195">
        <v>2300</v>
      </c>
      <c r="H75" s="195">
        <v>1042</v>
      </c>
      <c r="I75" s="212">
        <f t="shared" si="32"/>
        <v>-0.54695652173913045</v>
      </c>
      <c r="J75" s="194">
        <f t="shared" si="31"/>
        <v>-1258</v>
      </c>
      <c r="K75" s="196">
        <f t="shared" si="30"/>
        <v>2.4816324664211551E-4</v>
      </c>
    </row>
    <row r="76" spans="2:11" x14ac:dyDescent="0.25">
      <c r="B76" s="194" t="s">
        <v>134</v>
      </c>
      <c r="C76" s="195">
        <v>907</v>
      </c>
      <c r="D76" s="195">
        <v>154</v>
      </c>
      <c r="E76" s="195">
        <v>799</v>
      </c>
      <c r="F76" s="195">
        <v>1020</v>
      </c>
      <c r="G76" s="195">
        <v>628</v>
      </c>
      <c r="H76" s="195">
        <v>935</v>
      </c>
      <c r="I76" s="212">
        <f t="shared" si="32"/>
        <v>0.48885350318471343</v>
      </c>
      <c r="J76" s="194">
        <f t="shared" si="31"/>
        <v>307</v>
      </c>
      <c r="K76" s="196">
        <f t="shared" si="30"/>
        <v>2.2268007256274279E-4</v>
      </c>
    </row>
    <row r="77" spans="2:11" x14ac:dyDescent="0.25">
      <c r="B77" s="199" t="s">
        <v>148</v>
      </c>
      <c r="C77" s="200">
        <f t="shared" ref="C77" si="33">C69-SUM(C70:C76)</f>
        <v>6468</v>
      </c>
      <c r="D77" s="200">
        <f t="shared" ref="D77:H77" si="34">D69-SUM(D70:D76)</f>
        <v>13696</v>
      </c>
      <c r="E77" s="200">
        <f t="shared" si="34"/>
        <v>34305</v>
      </c>
      <c r="F77" s="200">
        <f t="shared" si="34"/>
        <v>40175</v>
      </c>
      <c r="G77" s="200">
        <f t="shared" si="34"/>
        <v>47746</v>
      </c>
      <c r="H77" s="200">
        <f t="shared" si="34"/>
        <v>36298</v>
      </c>
      <c r="I77" s="213">
        <f t="shared" si="32"/>
        <v>-0.23976877644200556</v>
      </c>
      <c r="J77" s="199">
        <f>H77-G77</f>
        <v>-11448</v>
      </c>
      <c r="K77" s="201">
        <f t="shared" si="30"/>
        <v>8.6447500255427134E-3</v>
      </c>
    </row>
    <row r="78" spans="2:11" x14ac:dyDescent="0.25">
      <c r="B78" s="186" t="s">
        <v>51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71</v>
      </c>
      <c r="C79" s="209">
        <f t="shared" ref="C79:H79" si="35">C80+C83</f>
        <v>167932</v>
      </c>
      <c r="D79" s="209">
        <f t="shared" si="35"/>
        <v>285256</v>
      </c>
      <c r="E79" s="209">
        <f t="shared" si="35"/>
        <v>574800</v>
      </c>
      <c r="F79" s="209">
        <f t="shared" si="35"/>
        <v>655063</v>
      </c>
      <c r="G79" s="209">
        <f t="shared" si="35"/>
        <v>742545</v>
      </c>
      <c r="H79" s="209">
        <f t="shared" si="35"/>
        <v>747127</v>
      </c>
      <c r="I79" s="210">
        <f>IFERROR(H79/G79-1,"-")</f>
        <v>6.1706697910564046E-3</v>
      </c>
      <c r="J79" s="209">
        <f>H79-G79</f>
        <v>4582</v>
      </c>
      <c r="K79" s="210">
        <f t="shared" ref="K79:K91" si="36">H79/H$9</f>
        <v>0.1779361439289672</v>
      </c>
    </row>
    <row r="80" spans="2:11" x14ac:dyDescent="0.25">
      <c r="B80" s="190" t="s">
        <v>100</v>
      </c>
      <c r="C80" s="191">
        <v>76535</v>
      </c>
      <c r="D80" s="191">
        <v>147596</v>
      </c>
      <c r="E80" s="191">
        <v>279454</v>
      </c>
      <c r="F80" s="191">
        <v>280533</v>
      </c>
      <c r="G80" s="191">
        <v>299948</v>
      </c>
      <c r="H80" s="191">
        <v>308268</v>
      </c>
      <c r="I80" s="211">
        <f>IFERROR(H80/G80-1,"-")</f>
        <v>2.7738141277821482E-2</v>
      </c>
      <c r="J80" s="190">
        <f t="shared" ref="J80:J90" si="37">H80-G80</f>
        <v>8320</v>
      </c>
      <c r="K80" s="192">
        <f t="shared" si="36"/>
        <v>7.3417262683178178E-2</v>
      </c>
    </row>
    <row r="81" spans="2:11" x14ac:dyDescent="0.25">
      <c r="B81" s="194" t="s">
        <v>106</v>
      </c>
      <c r="C81" s="195">
        <v>18128</v>
      </c>
      <c r="D81" s="195">
        <v>48803</v>
      </c>
      <c r="E81" s="195">
        <v>66206</v>
      </c>
      <c r="F81" s="195">
        <v>60951</v>
      </c>
      <c r="G81" s="195">
        <v>72460</v>
      </c>
      <c r="H81" s="195">
        <v>72174</v>
      </c>
      <c r="I81" s="212">
        <f>IFERROR(H81/G81-1,"-")</f>
        <v>-3.9470052442727166E-3</v>
      </c>
      <c r="J81" s="194">
        <f t="shared" si="37"/>
        <v>-286</v>
      </c>
      <c r="K81" s="196">
        <f t="shared" si="36"/>
        <v>1.7188996317800426E-2</v>
      </c>
    </row>
    <row r="82" spans="2:11" x14ac:dyDescent="0.25">
      <c r="B82" s="194" t="s">
        <v>103</v>
      </c>
      <c r="C82" s="195">
        <v>58407</v>
      </c>
      <c r="D82" s="195">
        <v>98793</v>
      </c>
      <c r="E82" s="195">
        <v>213248</v>
      </c>
      <c r="F82" s="195">
        <v>219582</v>
      </c>
      <c r="G82" s="195">
        <v>227488</v>
      </c>
      <c r="H82" s="195">
        <v>236094</v>
      </c>
      <c r="I82" s="212">
        <f>IFERROR(H82/G82-1,"-")</f>
        <v>3.783056688704467E-2</v>
      </c>
      <c r="J82" s="194">
        <f t="shared" si="37"/>
        <v>8606</v>
      </c>
      <c r="K82" s="196">
        <f t="shared" si="36"/>
        <v>5.6228266365377748E-2</v>
      </c>
    </row>
    <row r="83" spans="2:11" x14ac:dyDescent="0.25">
      <c r="B83" s="190" t="s">
        <v>110</v>
      </c>
      <c r="C83" s="191">
        <v>91397</v>
      </c>
      <c r="D83" s="191">
        <v>137660</v>
      </c>
      <c r="E83" s="191">
        <v>295346</v>
      </c>
      <c r="F83" s="191">
        <v>374530</v>
      </c>
      <c r="G83" s="191">
        <v>442597</v>
      </c>
      <c r="H83" s="191">
        <v>438859</v>
      </c>
      <c r="I83" s="211">
        <f>IFERROR(H83/G83-1,"-")</f>
        <v>-8.4456062738789139E-3</v>
      </c>
      <c r="J83" s="190">
        <f t="shared" si="37"/>
        <v>-3738</v>
      </c>
      <c r="K83" s="192">
        <f t="shared" si="36"/>
        <v>0.10451888124578902</v>
      </c>
    </row>
    <row r="84" spans="2:11" x14ac:dyDescent="0.25">
      <c r="B84" s="194" t="s">
        <v>113</v>
      </c>
      <c r="C84" s="195">
        <v>17445</v>
      </c>
      <c r="D84" s="195">
        <v>14438</v>
      </c>
      <c r="E84" s="195">
        <v>62128</v>
      </c>
      <c r="F84" s="195">
        <v>82689</v>
      </c>
      <c r="G84" s="195">
        <v>96507</v>
      </c>
      <c r="H84" s="195">
        <v>101267</v>
      </c>
      <c r="I84" s="212">
        <f t="shared" ref="I84:I91" si="38">IFERROR(H84/G84-1,"-")</f>
        <v>4.9322847047364338E-2</v>
      </c>
      <c r="J84" s="194">
        <f t="shared" si="37"/>
        <v>4760</v>
      </c>
      <c r="K84" s="196">
        <f t="shared" si="36"/>
        <v>2.4117799901830241E-2</v>
      </c>
    </row>
    <row r="85" spans="2:11" x14ac:dyDescent="0.25">
      <c r="B85" s="194" t="s">
        <v>116</v>
      </c>
      <c r="C85" s="195">
        <v>31930</v>
      </c>
      <c r="D85" s="195">
        <v>44660</v>
      </c>
      <c r="E85" s="195">
        <v>97434</v>
      </c>
      <c r="F85" s="195">
        <v>112107</v>
      </c>
      <c r="G85" s="195">
        <v>123583</v>
      </c>
      <c r="H85" s="195">
        <v>119756</v>
      </c>
      <c r="I85" s="212">
        <f t="shared" si="38"/>
        <v>-3.0967042392562094E-2</v>
      </c>
      <c r="J85" s="194">
        <f t="shared" si="37"/>
        <v>-3827</v>
      </c>
      <c r="K85" s="196">
        <f t="shared" si="36"/>
        <v>2.8521149486442594E-2</v>
      </c>
    </row>
    <row r="86" spans="2:11" x14ac:dyDescent="0.25">
      <c r="B86" s="194" t="s">
        <v>119</v>
      </c>
      <c r="C86" s="195">
        <v>6777</v>
      </c>
      <c r="D86" s="195">
        <v>16388</v>
      </c>
      <c r="E86" s="195">
        <v>26003</v>
      </c>
      <c r="F86" s="195">
        <v>37742</v>
      </c>
      <c r="G86" s="195">
        <v>52169</v>
      </c>
      <c r="H86" s="195">
        <v>47159</v>
      </c>
      <c r="I86" s="212">
        <f t="shared" si="38"/>
        <v>-9.6034043205735165E-2</v>
      </c>
      <c r="J86" s="194">
        <f t="shared" si="37"/>
        <v>-5010</v>
      </c>
      <c r="K86" s="196">
        <f t="shared" si="36"/>
        <v>1.1231411274851751E-2</v>
      </c>
    </row>
    <row r="87" spans="2:11" x14ac:dyDescent="0.25">
      <c r="B87" s="194" t="s">
        <v>126</v>
      </c>
      <c r="C87" s="195">
        <v>1446</v>
      </c>
      <c r="D87" s="195">
        <v>3856</v>
      </c>
      <c r="E87" s="195">
        <v>5606</v>
      </c>
      <c r="F87" s="195">
        <v>8001</v>
      </c>
      <c r="G87" s="195">
        <v>12852</v>
      </c>
      <c r="H87" s="195">
        <v>12753</v>
      </c>
      <c r="I87" s="212">
        <f t="shared" si="38"/>
        <v>-7.7030812324929698E-3</v>
      </c>
      <c r="J87" s="194">
        <f t="shared" si="37"/>
        <v>-99</v>
      </c>
      <c r="K87" s="196">
        <f t="shared" si="36"/>
        <v>3.0372609255536458E-3</v>
      </c>
    </row>
    <row r="88" spans="2:11" x14ac:dyDescent="0.25">
      <c r="B88" s="194" t="s">
        <v>122</v>
      </c>
      <c r="C88" s="195">
        <v>1794</v>
      </c>
      <c r="D88" s="195">
        <v>4708</v>
      </c>
      <c r="E88" s="195">
        <v>5083</v>
      </c>
      <c r="F88" s="195">
        <v>6346</v>
      </c>
      <c r="G88" s="195">
        <v>8035</v>
      </c>
      <c r="H88" s="195">
        <v>8564</v>
      </c>
      <c r="I88" s="212">
        <f t="shared" si="38"/>
        <v>6.5836963285625494E-2</v>
      </c>
      <c r="J88" s="194">
        <f t="shared" si="37"/>
        <v>529</v>
      </c>
      <c r="K88" s="196">
        <f t="shared" si="36"/>
        <v>2.0396065683714751E-3</v>
      </c>
    </row>
    <row r="89" spans="2:11" x14ac:dyDescent="0.25">
      <c r="B89" s="194" t="s">
        <v>131</v>
      </c>
      <c r="C89" s="195">
        <v>1708</v>
      </c>
      <c r="D89" s="195">
        <v>1077</v>
      </c>
      <c r="E89" s="195">
        <v>3385</v>
      </c>
      <c r="F89" s="195">
        <v>3803</v>
      </c>
      <c r="G89" s="195">
        <v>3568</v>
      </c>
      <c r="H89" s="195">
        <v>3810</v>
      </c>
      <c r="I89" s="212">
        <f t="shared" si="38"/>
        <v>6.7825112107623209E-2</v>
      </c>
      <c r="J89" s="194">
        <f t="shared" si="37"/>
        <v>242</v>
      </c>
      <c r="K89" s="196">
        <f t="shared" si="36"/>
        <v>9.0739152563000004E-4</v>
      </c>
    </row>
    <row r="90" spans="2:11" x14ac:dyDescent="0.25">
      <c r="B90" s="194" t="s">
        <v>134</v>
      </c>
      <c r="C90" s="195">
        <v>2323</v>
      </c>
      <c r="D90" s="195">
        <v>1332</v>
      </c>
      <c r="E90" s="195">
        <v>3698</v>
      </c>
      <c r="F90" s="195">
        <v>4417</v>
      </c>
      <c r="G90" s="195">
        <v>4728</v>
      </c>
      <c r="H90" s="195">
        <v>3577</v>
      </c>
      <c r="I90" s="212">
        <f t="shared" si="38"/>
        <v>-0.24344331641285955</v>
      </c>
      <c r="J90" s="194">
        <f t="shared" si="37"/>
        <v>-1151</v>
      </c>
      <c r="K90" s="196">
        <f t="shared" si="36"/>
        <v>8.5190012786837534E-4</v>
      </c>
    </row>
    <row r="91" spans="2:11" x14ac:dyDescent="0.25">
      <c r="B91" s="199" t="s">
        <v>148</v>
      </c>
      <c r="C91" s="200">
        <f t="shared" ref="C91" si="39">C83-SUM(C84:C90)</f>
        <v>27974</v>
      </c>
      <c r="D91" s="200">
        <f t="shared" ref="D91:H91" si="40">D83-SUM(D84:D90)</f>
        <v>51201</v>
      </c>
      <c r="E91" s="200">
        <f t="shared" si="40"/>
        <v>92009</v>
      </c>
      <c r="F91" s="200">
        <f t="shared" si="40"/>
        <v>119425</v>
      </c>
      <c r="G91" s="200">
        <f t="shared" si="40"/>
        <v>141155</v>
      </c>
      <c r="H91" s="200">
        <f t="shared" si="40"/>
        <v>141973</v>
      </c>
      <c r="I91" s="213">
        <f t="shared" si="38"/>
        <v>5.7950479968829072E-3</v>
      </c>
      <c r="J91" s="199">
        <f>H91-G91</f>
        <v>818</v>
      </c>
      <c r="K91" s="201">
        <f t="shared" si="36"/>
        <v>3.3812361435240947E-2</v>
      </c>
    </row>
    <row r="92" spans="2:11" x14ac:dyDescent="0.25">
      <c r="B92" s="186" t="s">
        <v>52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71</v>
      </c>
      <c r="C93" s="209">
        <f t="shared" ref="C93:H93" si="41">C94+C97</f>
        <v>22616</v>
      </c>
      <c r="D93" s="209">
        <f t="shared" si="41"/>
        <v>33444</v>
      </c>
      <c r="E93" s="209">
        <f t="shared" si="41"/>
        <v>51485</v>
      </c>
      <c r="F93" s="209">
        <f t="shared" si="41"/>
        <v>58157</v>
      </c>
      <c r="G93" s="209">
        <f t="shared" si="41"/>
        <v>57388</v>
      </c>
      <c r="H93" s="209">
        <f t="shared" si="41"/>
        <v>56585</v>
      </c>
      <c r="I93" s="210">
        <f>IFERROR(H93/G93-1,"-")</f>
        <v>-1.3992472293859359E-2</v>
      </c>
      <c r="J93" s="209">
        <f>H93-G93</f>
        <v>-803</v>
      </c>
      <c r="K93" s="210">
        <f t="shared" ref="K93:K105" si="42">H93/H$9</f>
        <v>1.3476312198890696E-2</v>
      </c>
    </row>
    <row r="94" spans="2:11" x14ac:dyDescent="0.25">
      <c r="B94" s="190" t="s">
        <v>100</v>
      </c>
      <c r="C94" s="191">
        <v>14777</v>
      </c>
      <c r="D94" s="191">
        <v>21732</v>
      </c>
      <c r="E94" s="191">
        <v>33809</v>
      </c>
      <c r="F94" s="191">
        <v>37722</v>
      </c>
      <c r="G94" s="191">
        <v>35821</v>
      </c>
      <c r="H94" s="191">
        <v>35565</v>
      </c>
      <c r="I94" s="211">
        <f>IFERROR(H94/G94-1,"-")</f>
        <v>-7.146645822282971E-3</v>
      </c>
      <c r="J94" s="190">
        <f t="shared" ref="J94:J104" si="43">H94-G94</f>
        <v>-256</v>
      </c>
      <c r="K94" s="192">
        <f t="shared" si="42"/>
        <v>8.4701783750737412E-3</v>
      </c>
    </row>
    <row r="95" spans="2:11" x14ac:dyDescent="0.25">
      <c r="B95" s="194" t="s">
        <v>106</v>
      </c>
      <c r="C95" s="195">
        <v>8025</v>
      </c>
      <c r="D95" s="195">
        <v>11001</v>
      </c>
      <c r="E95" s="195">
        <v>16289</v>
      </c>
      <c r="F95" s="195">
        <v>12024</v>
      </c>
      <c r="G95" s="195">
        <v>11877</v>
      </c>
      <c r="H95" s="195">
        <v>13687</v>
      </c>
      <c r="I95" s="212">
        <f>IFERROR(H95/G95-1,"-")</f>
        <v>0.15239538604024583</v>
      </c>
      <c r="J95" s="194">
        <f t="shared" si="43"/>
        <v>1810</v>
      </c>
      <c r="K95" s="196">
        <f t="shared" si="42"/>
        <v>3.2597028376109738E-3</v>
      </c>
    </row>
    <row r="96" spans="2:11" x14ac:dyDescent="0.25">
      <c r="B96" s="194" t="s">
        <v>103</v>
      </c>
      <c r="C96" s="195">
        <v>6752</v>
      </c>
      <c r="D96" s="195">
        <v>10731</v>
      </c>
      <c r="E96" s="195">
        <v>17520</v>
      </c>
      <c r="F96" s="195">
        <v>25698</v>
      </c>
      <c r="G96" s="195">
        <v>23944</v>
      </c>
      <c r="H96" s="195">
        <v>21878</v>
      </c>
      <c r="I96" s="212">
        <f>IFERROR(H96/G96-1,"-")</f>
        <v>-8.6284664216505158E-2</v>
      </c>
      <c r="J96" s="194">
        <f t="shared" si="43"/>
        <v>-2066</v>
      </c>
      <c r="K96" s="196">
        <f t="shared" si="42"/>
        <v>5.210475537462767E-3</v>
      </c>
    </row>
    <row r="97" spans="2:11" x14ac:dyDescent="0.25">
      <c r="B97" s="190" t="s">
        <v>110</v>
      </c>
      <c r="C97" s="191">
        <v>7839</v>
      </c>
      <c r="D97" s="191">
        <v>11712</v>
      </c>
      <c r="E97" s="191">
        <v>17676</v>
      </c>
      <c r="F97" s="191">
        <v>20435</v>
      </c>
      <c r="G97" s="191">
        <v>21567</v>
      </c>
      <c r="H97" s="191">
        <v>21020</v>
      </c>
      <c r="I97" s="211">
        <f>IFERROR(H97/G97-1,"-")</f>
        <v>-2.5362822831177301E-2</v>
      </c>
      <c r="J97" s="190">
        <f t="shared" si="43"/>
        <v>-547</v>
      </c>
      <c r="K97" s="192">
        <f t="shared" si="42"/>
        <v>5.0061338238169559E-3</v>
      </c>
    </row>
    <row r="98" spans="2:11" x14ac:dyDescent="0.25">
      <c r="B98" s="194" t="s">
        <v>113</v>
      </c>
      <c r="C98" s="195">
        <v>1262</v>
      </c>
      <c r="D98" s="195">
        <v>921</v>
      </c>
      <c r="E98" s="195">
        <v>2403</v>
      </c>
      <c r="F98" s="195">
        <v>2795</v>
      </c>
      <c r="G98" s="195">
        <v>3030</v>
      </c>
      <c r="H98" s="195">
        <v>2551</v>
      </c>
      <c r="I98" s="212">
        <f t="shared" ref="I98:I105" si="44">IFERROR(H98/G98-1,"-")</f>
        <v>-0.15808580858085808</v>
      </c>
      <c r="J98" s="194">
        <f t="shared" si="43"/>
        <v>-479</v>
      </c>
      <c r="K98" s="196">
        <f t="shared" si="42"/>
        <v>6.07547449312895E-4</v>
      </c>
    </row>
    <row r="99" spans="2:11" x14ac:dyDescent="0.25">
      <c r="B99" s="194" t="s">
        <v>116</v>
      </c>
      <c r="C99" s="195">
        <v>1429</v>
      </c>
      <c r="D99" s="195">
        <v>2395</v>
      </c>
      <c r="E99" s="195">
        <v>3482</v>
      </c>
      <c r="F99" s="195">
        <v>3814</v>
      </c>
      <c r="G99" s="195">
        <v>4234</v>
      </c>
      <c r="H99" s="195">
        <v>3931</v>
      </c>
      <c r="I99" s="212">
        <f t="shared" si="44"/>
        <v>-7.1563533301842175E-2</v>
      </c>
      <c r="J99" s="194">
        <f t="shared" si="43"/>
        <v>-303</v>
      </c>
      <c r="K99" s="196">
        <f t="shared" si="42"/>
        <v>9.3620894678517847E-4</v>
      </c>
    </row>
    <row r="100" spans="2:11" x14ac:dyDescent="0.25">
      <c r="B100" s="194" t="s">
        <v>119</v>
      </c>
      <c r="C100" s="195">
        <v>1899</v>
      </c>
      <c r="D100" s="195">
        <v>3541</v>
      </c>
      <c r="E100" s="195">
        <v>3412</v>
      </c>
      <c r="F100" s="195">
        <v>3885</v>
      </c>
      <c r="G100" s="195">
        <v>3685</v>
      </c>
      <c r="H100" s="195">
        <v>3701</v>
      </c>
      <c r="I100" s="212">
        <f t="shared" si="44"/>
        <v>4.3419267299864561E-3</v>
      </c>
      <c r="J100" s="194">
        <f t="shared" si="43"/>
        <v>16</v>
      </c>
      <c r="K100" s="196">
        <f t="shared" si="42"/>
        <v>8.8143203053979793E-4</v>
      </c>
    </row>
    <row r="101" spans="2:11" x14ac:dyDescent="0.25">
      <c r="B101" s="194" t="s">
        <v>126</v>
      </c>
      <c r="C101" s="195">
        <v>316</v>
      </c>
      <c r="D101" s="195">
        <v>432</v>
      </c>
      <c r="E101" s="195">
        <v>1172</v>
      </c>
      <c r="F101" s="195">
        <v>938</v>
      </c>
      <c r="G101" s="195">
        <v>933</v>
      </c>
      <c r="H101" s="195">
        <v>900</v>
      </c>
      <c r="I101" s="212">
        <f t="shared" si="44"/>
        <v>-3.5369774919614128E-2</v>
      </c>
      <c r="J101" s="194">
        <f t="shared" si="43"/>
        <v>-33</v>
      </c>
      <c r="K101" s="196">
        <f t="shared" si="42"/>
        <v>2.1434445487322835E-4</v>
      </c>
    </row>
    <row r="102" spans="2:11" x14ac:dyDescent="0.25">
      <c r="B102" s="194" t="s">
        <v>122</v>
      </c>
      <c r="C102" s="195">
        <v>327</v>
      </c>
      <c r="D102" s="195">
        <v>507</v>
      </c>
      <c r="E102" s="195">
        <v>682</v>
      </c>
      <c r="F102" s="195">
        <v>650</v>
      </c>
      <c r="G102" s="195">
        <v>903</v>
      </c>
      <c r="H102" s="195">
        <v>839</v>
      </c>
      <c r="I102" s="212">
        <f t="shared" si="44"/>
        <v>-7.0874861572535974E-2</v>
      </c>
      <c r="J102" s="194">
        <f t="shared" si="43"/>
        <v>-64</v>
      </c>
      <c r="K102" s="196">
        <f t="shared" si="42"/>
        <v>1.9981666404293177E-4</v>
      </c>
    </row>
    <row r="103" spans="2:11" x14ac:dyDescent="0.25">
      <c r="B103" s="194" t="s">
        <v>131</v>
      </c>
      <c r="C103" s="195">
        <v>120</v>
      </c>
      <c r="D103" s="195">
        <v>105</v>
      </c>
      <c r="E103" s="195">
        <v>270</v>
      </c>
      <c r="F103" s="195">
        <v>153</v>
      </c>
      <c r="G103" s="195">
        <v>230</v>
      </c>
      <c r="H103" s="195">
        <v>185</v>
      </c>
      <c r="I103" s="212">
        <f t="shared" si="44"/>
        <v>-0.19565217391304346</v>
      </c>
      <c r="J103" s="194">
        <f t="shared" si="43"/>
        <v>-45</v>
      </c>
      <c r="K103" s="196">
        <f t="shared" si="42"/>
        <v>4.4059693501719158E-5</v>
      </c>
    </row>
    <row r="104" spans="2:11" x14ac:dyDescent="0.25">
      <c r="B104" s="194" t="s">
        <v>134</v>
      </c>
      <c r="C104" s="195">
        <v>87</v>
      </c>
      <c r="D104" s="195">
        <v>96</v>
      </c>
      <c r="E104" s="195">
        <v>168</v>
      </c>
      <c r="F104" s="195">
        <v>270</v>
      </c>
      <c r="G104" s="195">
        <v>384</v>
      </c>
      <c r="H104" s="195">
        <v>239</v>
      </c>
      <c r="I104" s="212">
        <f t="shared" si="44"/>
        <v>-0.37760416666666663</v>
      </c>
      <c r="J104" s="194">
        <f t="shared" si="43"/>
        <v>-145</v>
      </c>
      <c r="K104" s="196">
        <f t="shared" si="42"/>
        <v>5.6920360794112865E-5</v>
      </c>
    </row>
    <row r="105" spans="2:11" x14ac:dyDescent="0.25">
      <c r="B105" s="199" t="s">
        <v>148</v>
      </c>
      <c r="C105" s="200">
        <f t="shared" ref="C105" si="45">C97-SUM(C98:C104)</f>
        <v>2399</v>
      </c>
      <c r="D105" s="200">
        <f t="shared" ref="D105:H105" si="46">D97-SUM(D98:D104)</f>
        <v>3715</v>
      </c>
      <c r="E105" s="200">
        <f t="shared" si="46"/>
        <v>6087</v>
      </c>
      <c r="F105" s="200">
        <f t="shared" si="46"/>
        <v>7930</v>
      </c>
      <c r="G105" s="200">
        <f t="shared" si="46"/>
        <v>8168</v>
      </c>
      <c r="H105" s="200">
        <f t="shared" si="46"/>
        <v>8674</v>
      </c>
      <c r="I105" s="213">
        <f t="shared" si="44"/>
        <v>6.1949069539666946E-2</v>
      </c>
      <c r="J105" s="199">
        <f>H105-G105</f>
        <v>506</v>
      </c>
      <c r="K105" s="201">
        <f t="shared" si="42"/>
        <v>2.0658042239670919E-3</v>
      </c>
    </row>
    <row r="106" spans="2:11" x14ac:dyDescent="0.25">
      <c r="B106" s="186" t="s">
        <v>53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71</v>
      </c>
      <c r="C107" s="209">
        <f t="shared" ref="C107:H107" si="47">C108+C111</f>
        <v>62298</v>
      </c>
      <c r="D107" s="209">
        <f t="shared" si="47"/>
        <v>94072</v>
      </c>
      <c r="E107" s="209">
        <f t="shared" si="47"/>
        <v>169794</v>
      </c>
      <c r="F107" s="209">
        <f t="shared" si="47"/>
        <v>220761</v>
      </c>
      <c r="G107" s="209">
        <f t="shared" si="47"/>
        <v>207278</v>
      </c>
      <c r="H107" s="209">
        <f t="shared" si="47"/>
        <v>217984</v>
      </c>
      <c r="I107" s="210">
        <f>IFERROR(H107/G107-1,"-")</f>
        <v>5.1650440471251224E-2</v>
      </c>
      <c r="J107" s="209">
        <f>H107-G107</f>
        <v>10706</v>
      </c>
      <c r="K107" s="210">
        <f t="shared" ref="K107:K119" si="48">H107/H$9</f>
        <v>5.1915179612317564E-2</v>
      </c>
    </row>
    <row r="108" spans="2:11" x14ac:dyDescent="0.25">
      <c r="B108" s="190" t="s">
        <v>100</v>
      </c>
      <c r="C108" s="191">
        <v>28280</v>
      </c>
      <c r="D108" s="191">
        <v>38667</v>
      </c>
      <c r="E108" s="191">
        <v>41132</v>
      </c>
      <c r="F108" s="191">
        <v>48543</v>
      </c>
      <c r="G108" s="191">
        <v>43479</v>
      </c>
      <c r="H108" s="191">
        <v>46333</v>
      </c>
      <c r="I108" s="211">
        <f>IFERROR(H108/G108-1,"-")</f>
        <v>6.5640884104970265E-2</v>
      </c>
      <c r="J108" s="190">
        <f t="shared" ref="J108:J118" si="49">H108-G108</f>
        <v>2854</v>
      </c>
      <c r="K108" s="192">
        <f t="shared" si="48"/>
        <v>1.103469069737921E-2</v>
      </c>
    </row>
    <row r="109" spans="2:11" x14ac:dyDescent="0.25">
      <c r="B109" s="194" t="s">
        <v>106</v>
      </c>
      <c r="C109" s="195">
        <v>3378</v>
      </c>
      <c r="D109" s="195">
        <v>19359</v>
      </c>
      <c r="E109" s="195">
        <v>11031</v>
      </c>
      <c r="F109" s="195">
        <v>14560</v>
      </c>
      <c r="G109" s="195">
        <v>12208</v>
      </c>
      <c r="H109" s="195">
        <v>17174</v>
      </c>
      <c r="I109" s="212">
        <f>IFERROR(H109/G109-1,"-")</f>
        <v>0.40678243774574052</v>
      </c>
      <c r="J109" s="194">
        <f t="shared" si="49"/>
        <v>4966</v>
      </c>
      <c r="K109" s="196">
        <f t="shared" si="48"/>
        <v>4.0901685199920268E-3</v>
      </c>
    </row>
    <row r="110" spans="2:11" x14ac:dyDescent="0.25">
      <c r="B110" s="194" t="s">
        <v>103</v>
      </c>
      <c r="C110" s="195">
        <v>24902</v>
      </c>
      <c r="D110" s="195">
        <v>19308</v>
      </c>
      <c r="E110" s="195">
        <v>30101</v>
      </c>
      <c r="F110" s="195">
        <v>33983</v>
      </c>
      <c r="G110" s="195">
        <v>31271</v>
      </c>
      <c r="H110" s="195">
        <v>29159</v>
      </c>
      <c r="I110" s="212">
        <f>IFERROR(H110/G110-1,"-")</f>
        <v>-6.7538614051357526E-2</v>
      </c>
      <c r="J110" s="194">
        <f t="shared" si="49"/>
        <v>-2112</v>
      </c>
      <c r="K110" s="196">
        <f t="shared" si="48"/>
        <v>6.9445221773871838E-3</v>
      </c>
    </row>
    <row r="111" spans="2:11" x14ac:dyDescent="0.25">
      <c r="B111" s="190" t="s">
        <v>110</v>
      </c>
      <c r="C111" s="191">
        <v>34018</v>
      </c>
      <c r="D111" s="191">
        <v>55405</v>
      </c>
      <c r="E111" s="191">
        <v>128662</v>
      </c>
      <c r="F111" s="191">
        <v>172218</v>
      </c>
      <c r="G111" s="191">
        <v>163799</v>
      </c>
      <c r="H111" s="191">
        <v>171651</v>
      </c>
      <c r="I111" s="211">
        <f>IFERROR(H111/G111-1,"-")</f>
        <v>4.7936800590968165E-2</v>
      </c>
      <c r="J111" s="190">
        <f t="shared" si="49"/>
        <v>7852</v>
      </c>
      <c r="K111" s="192">
        <f t="shared" si="48"/>
        <v>4.0880488914938354E-2</v>
      </c>
    </row>
    <row r="112" spans="2:11" x14ac:dyDescent="0.25">
      <c r="B112" s="194" t="s">
        <v>113</v>
      </c>
      <c r="C112" s="195">
        <v>19439</v>
      </c>
      <c r="D112" s="195">
        <v>22937</v>
      </c>
      <c r="E112" s="195">
        <v>77726</v>
      </c>
      <c r="F112" s="195">
        <v>113230</v>
      </c>
      <c r="G112" s="195">
        <v>102157</v>
      </c>
      <c r="H112" s="195">
        <v>102824</v>
      </c>
      <c r="I112" s="212">
        <f t="shared" ref="I112:I119" si="50">IFERROR(H112/G112-1,"-")</f>
        <v>6.5291658917157047E-3</v>
      </c>
      <c r="J112" s="194">
        <f t="shared" si="49"/>
        <v>667</v>
      </c>
      <c r="K112" s="196">
        <f t="shared" si="48"/>
        <v>2.4488615808760925E-2</v>
      </c>
    </row>
    <row r="113" spans="2:11" x14ac:dyDescent="0.25">
      <c r="B113" s="194" t="s">
        <v>116</v>
      </c>
      <c r="C113" s="195">
        <v>2695</v>
      </c>
      <c r="D113" s="195">
        <v>6731</v>
      </c>
      <c r="E113" s="195">
        <v>5917</v>
      </c>
      <c r="F113" s="195">
        <v>7594</v>
      </c>
      <c r="G113" s="195">
        <v>7215</v>
      </c>
      <c r="H113" s="195">
        <v>8179</v>
      </c>
      <c r="I113" s="212">
        <f t="shared" si="50"/>
        <v>0.13361053361053354</v>
      </c>
      <c r="J113" s="194">
        <f t="shared" si="49"/>
        <v>964</v>
      </c>
      <c r="K113" s="196">
        <f t="shared" si="48"/>
        <v>1.9479147737868163E-3</v>
      </c>
    </row>
    <row r="114" spans="2:11" x14ac:dyDescent="0.25">
      <c r="B114" s="194" t="s">
        <v>119</v>
      </c>
      <c r="C114" s="195">
        <v>1859</v>
      </c>
      <c r="D114" s="195">
        <v>6002</v>
      </c>
      <c r="E114" s="195">
        <v>8638</v>
      </c>
      <c r="F114" s="195">
        <v>12056</v>
      </c>
      <c r="G114" s="195">
        <v>12800</v>
      </c>
      <c r="H114" s="195">
        <v>14175</v>
      </c>
      <c r="I114" s="212">
        <f t="shared" si="50"/>
        <v>0.107421875</v>
      </c>
      <c r="J114" s="194">
        <f t="shared" si="49"/>
        <v>1375</v>
      </c>
      <c r="K114" s="196">
        <f t="shared" si="48"/>
        <v>3.3759251642533467E-3</v>
      </c>
    </row>
    <row r="115" spans="2:11" x14ac:dyDescent="0.25">
      <c r="B115" s="194" t="s">
        <v>126</v>
      </c>
      <c r="C115" s="195">
        <v>1095</v>
      </c>
      <c r="D115" s="195">
        <v>3493</v>
      </c>
      <c r="E115" s="195">
        <v>5894</v>
      </c>
      <c r="F115" s="195">
        <v>6032</v>
      </c>
      <c r="G115" s="195">
        <v>5918</v>
      </c>
      <c r="H115" s="195">
        <v>5786</v>
      </c>
      <c r="I115" s="212">
        <f t="shared" si="50"/>
        <v>-2.2304832713754608E-2</v>
      </c>
      <c r="J115" s="194">
        <f t="shared" si="49"/>
        <v>-132</v>
      </c>
      <c r="K115" s="196">
        <f t="shared" si="48"/>
        <v>1.3779966843294436E-3</v>
      </c>
    </row>
    <row r="116" spans="2:11" x14ac:dyDescent="0.25">
      <c r="B116" s="194" t="s">
        <v>122</v>
      </c>
      <c r="C116" s="195">
        <v>2545</v>
      </c>
      <c r="D116" s="195">
        <v>4145</v>
      </c>
      <c r="E116" s="195">
        <v>4317</v>
      </c>
      <c r="F116" s="195">
        <v>4916</v>
      </c>
      <c r="G116" s="195">
        <v>4686</v>
      </c>
      <c r="H116" s="195">
        <v>4352</v>
      </c>
      <c r="I116" s="212">
        <f t="shared" si="50"/>
        <v>-7.1276141698676909E-2</v>
      </c>
      <c r="J116" s="194">
        <f t="shared" si="49"/>
        <v>-334</v>
      </c>
      <c r="K116" s="196">
        <f t="shared" si="48"/>
        <v>1.0364745195647665E-3</v>
      </c>
    </row>
    <row r="117" spans="2:11" x14ac:dyDescent="0.25">
      <c r="B117" s="194" t="s">
        <v>131</v>
      </c>
      <c r="C117" s="195">
        <v>226</v>
      </c>
      <c r="D117" s="195">
        <v>308</v>
      </c>
      <c r="E117" s="195">
        <v>1123</v>
      </c>
      <c r="F117" s="195">
        <v>1300</v>
      </c>
      <c r="G117" s="195">
        <v>1069</v>
      </c>
      <c r="H117" s="195">
        <v>1258</v>
      </c>
      <c r="I117" s="212">
        <f t="shared" si="50"/>
        <v>0.17680074836295612</v>
      </c>
      <c r="J117" s="194">
        <f t="shared" si="49"/>
        <v>189</v>
      </c>
      <c r="K117" s="196">
        <f t="shared" si="48"/>
        <v>2.9960591581169031E-4</v>
      </c>
    </row>
    <row r="118" spans="2:11" x14ac:dyDescent="0.25">
      <c r="B118" s="194" t="s">
        <v>134</v>
      </c>
      <c r="C118" s="195">
        <v>549</v>
      </c>
      <c r="D118" s="195">
        <v>470</v>
      </c>
      <c r="E118" s="195">
        <v>840</v>
      </c>
      <c r="F118" s="195">
        <v>770</v>
      </c>
      <c r="G118" s="195">
        <v>1368</v>
      </c>
      <c r="H118" s="195">
        <v>921</v>
      </c>
      <c r="I118" s="212">
        <f t="shared" si="50"/>
        <v>-0.32675438596491224</v>
      </c>
      <c r="J118" s="194">
        <f t="shared" si="49"/>
        <v>-447</v>
      </c>
      <c r="K118" s="196">
        <f t="shared" si="48"/>
        <v>2.1934582548693702E-4</v>
      </c>
    </row>
    <row r="119" spans="2:11" x14ac:dyDescent="0.25">
      <c r="B119" s="199" t="s">
        <v>148</v>
      </c>
      <c r="C119" s="200">
        <f t="shared" ref="C119" si="51">C111-SUM(C112:C118)</f>
        <v>5610</v>
      </c>
      <c r="D119" s="200">
        <f t="shared" ref="D119:H119" si="52">D111-SUM(D112:D118)</f>
        <v>11319</v>
      </c>
      <c r="E119" s="200">
        <f t="shared" si="52"/>
        <v>24207</v>
      </c>
      <c r="F119" s="200">
        <f t="shared" si="52"/>
        <v>26320</v>
      </c>
      <c r="G119" s="200">
        <f t="shared" si="52"/>
        <v>28586</v>
      </c>
      <c r="H119" s="200">
        <f t="shared" si="52"/>
        <v>34156</v>
      </c>
      <c r="I119" s="213">
        <f t="shared" si="50"/>
        <v>0.19485062618064797</v>
      </c>
      <c r="J119" s="199">
        <f>H119-G119</f>
        <v>5570</v>
      </c>
      <c r="K119" s="201">
        <f t="shared" si="48"/>
        <v>8.1346102229444307E-3</v>
      </c>
    </row>
    <row r="120" spans="2:11" x14ac:dyDescent="0.25">
      <c r="B120" s="186" t="s">
        <v>54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71</v>
      </c>
      <c r="C121" s="209">
        <f t="shared" ref="C121:H121" si="53">C122+C125</f>
        <v>91416</v>
      </c>
      <c r="D121" s="209">
        <f t="shared" si="53"/>
        <v>164258</v>
      </c>
      <c r="E121" s="209">
        <f t="shared" si="53"/>
        <v>229131</v>
      </c>
      <c r="F121" s="209">
        <f t="shared" si="53"/>
        <v>240044</v>
      </c>
      <c r="G121" s="209">
        <f t="shared" si="53"/>
        <v>250407</v>
      </c>
      <c r="H121" s="209">
        <f t="shared" si="53"/>
        <v>282601</v>
      </c>
      <c r="I121" s="210">
        <f>IFERROR(H121/G121-1,"-")</f>
        <v>0.12856669342310711</v>
      </c>
      <c r="J121" s="209">
        <f>H121-G121</f>
        <v>32194</v>
      </c>
      <c r="K121" s="210">
        <f t="shared" ref="K121:K133" si="54">H121/H$9</f>
        <v>6.7304396990699122E-2</v>
      </c>
    </row>
    <row r="122" spans="2:11" x14ac:dyDescent="0.25">
      <c r="B122" s="190" t="s">
        <v>100</v>
      </c>
      <c r="C122" s="191">
        <v>52879</v>
      </c>
      <c r="D122" s="191">
        <v>104557</v>
      </c>
      <c r="E122" s="191">
        <v>134886</v>
      </c>
      <c r="F122" s="191">
        <v>147214</v>
      </c>
      <c r="G122" s="191">
        <v>155988</v>
      </c>
      <c r="H122" s="191">
        <v>178403</v>
      </c>
      <c r="I122" s="211">
        <f>IFERROR(H122/G122-1,"-")</f>
        <v>0.14369695104751656</v>
      </c>
      <c r="J122" s="190">
        <f t="shared" ref="J122:J132" si="55">H122-G122</f>
        <v>22415</v>
      </c>
      <c r="K122" s="192">
        <f t="shared" si="54"/>
        <v>4.2488548647498396E-2</v>
      </c>
    </row>
    <row r="123" spans="2:11" x14ac:dyDescent="0.25">
      <c r="B123" s="194" t="s">
        <v>106</v>
      </c>
      <c r="C123" s="195">
        <v>24076</v>
      </c>
      <c r="D123" s="195">
        <v>53247</v>
      </c>
      <c r="E123" s="195">
        <v>69865</v>
      </c>
      <c r="F123" s="195">
        <v>67025</v>
      </c>
      <c r="G123" s="195">
        <v>75188</v>
      </c>
      <c r="H123" s="195">
        <v>93462</v>
      </c>
      <c r="I123" s="212">
        <f>IFERROR(H123/G123-1,"-")</f>
        <v>0.24304410278235888</v>
      </c>
      <c r="J123" s="194">
        <f t="shared" si="55"/>
        <v>18274</v>
      </c>
      <c r="K123" s="196">
        <f t="shared" si="54"/>
        <v>2.2258957157068521E-2</v>
      </c>
    </row>
    <row r="124" spans="2:11" x14ac:dyDescent="0.25">
      <c r="B124" s="194" t="s">
        <v>103</v>
      </c>
      <c r="C124" s="195">
        <v>28803</v>
      </c>
      <c r="D124" s="195">
        <v>51310</v>
      </c>
      <c r="E124" s="195">
        <v>65021</v>
      </c>
      <c r="F124" s="195">
        <v>80189</v>
      </c>
      <c r="G124" s="195">
        <v>80800</v>
      </c>
      <c r="H124" s="195">
        <v>84941</v>
      </c>
      <c r="I124" s="212">
        <f>IFERROR(H124/G124-1,"-")</f>
        <v>5.1250000000000018E-2</v>
      </c>
      <c r="J124" s="194">
        <f t="shared" si="55"/>
        <v>4141</v>
      </c>
      <c r="K124" s="196">
        <f t="shared" si="54"/>
        <v>2.0229591490429879E-2</v>
      </c>
    </row>
    <row r="125" spans="2:11" x14ac:dyDescent="0.25">
      <c r="B125" s="190" t="s">
        <v>110</v>
      </c>
      <c r="C125" s="191">
        <v>38537</v>
      </c>
      <c r="D125" s="191">
        <v>59701</v>
      </c>
      <c r="E125" s="191">
        <v>94245</v>
      </c>
      <c r="F125" s="191">
        <v>92830</v>
      </c>
      <c r="G125" s="191">
        <v>94419</v>
      </c>
      <c r="H125" s="191">
        <v>104198</v>
      </c>
      <c r="I125" s="211">
        <f>IFERROR(H125/G125-1,"-")</f>
        <v>0.10357025598661296</v>
      </c>
      <c r="J125" s="190">
        <f t="shared" si="55"/>
        <v>9779</v>
      </c>
      <c r="K125" s="192">
        <f t="shared" si="54"/>
        <v>2.4815848343200719E-2</v>
      </c>
    </row>
    <row r="126" spans="2:11" x14ac:dyDescent="0.25">
      <c r="B126" s="194" t="s">
        <v>113</v>
      </c>
      <c r="C126" s="195">
        <v>3706</v>
      </c>
      <c r="D126" s="195">
        <v>3336</v>
      </c>
      <c r="E126" s="195">
        <v>9917</v>
      </c>
      <c r="F126" s="195">
        <v>11654</v>
      </c>
      <c r="G126" s="195">
        <v>10678</v>
      </c>
      <c r="H126" s="195">
        <v>10456</v>
      </c>
      <c r="I126" s="212">
        <f t="shared" ref="I126:I133" si="56">IFERROR(H126/G126-1,"-")</f>
        <v>-2.0790410189174047E-2</v>
      </c>
      <c r="J126" s="194">
        <f t="shared" si="55"/>
        <v>-222</v>
      </c>
      <c r="K126" s="196">
        <f t="shared" si="54"/>
        <v>2.4902062446160839E-3</v>
      </c>
    </row>
    <row r="127" spans="2:11" x14ac:dyDescent="0.25">
      <c r="B127" s="194" t="s">
        <v>116</v>
      </c>
      <c r="C127" s="195">
        <v>3876</v>
      </c>
      <c r="D127" s="195">
        <v>7314</v>
      </c>
      <c r="E127" s="195">
        <v>11261</v>
      </c>
      <c r="F127" s="195">
        <v>13315</v>
      </c>
      <c r="G127" s="195">
        <v>13141</v>
      </c>
      <c r="H127" s="195">
        <v>15417</v>
      </c>
      <c r="I127" s="212">
        <f t="shared" si="56"/>
        <v>0.17319838672855936</v>
      </c>
      <c r="J127" s="194">
        <f t="shared" si="55"/>
        <v>2276</v>
      </c>
      <c r="K127" s="196">
        <f t="shared" si="54"/>
        <v>3.6717205119784018E-3</v>
      </c>
    </row>
    <row r="128" spans="2:11" x14ac:dyDescent="0.25">
      <c r="B128" s="194" t="s">
        <v>119</v>
      </c>
      <c r="C128" s="195">
        <v>2774</v>
      </c>
      <c r="D128" s="195">
        <v>7134</v>
      </c>
      <c r="E128" s="195">
        <v>8524</v>
      </c>
      <c r="F128" s="195">
        <v>8780</v>
      </c>
      <c r="G128" s="195">
        <v>8587</v>
      </c>
      <c r="H128" s="195">
        <v>9534</v>
      </c>
      <c r="I128" s="212">
        <f t="shared" si="56"/>
        <v>0.11028298590893204</v>
      </c>
      <c r="J128" s="194">
        <f t="shared" si="55"/>
        <v>947</v>
      </c>
      <c r="K128" s="196">
        <f t="shared" si="54"/>
        <v>2.2706222586237322E-3</v>
      </c>
    </row>
    <row r="129" spans="2:11" x14ac:dyDescent="0.25">
      <c r="B129" s="194" t="s">
        <v>126</v>
      </c>
      <c r="C129" s="195">
        <v>715</v>
      </c>
      <c r="D129" s="195">
        <v>1333</v>
      </c>
      <c r="E129" s="195">
        <v>2573</v>
      </c>
      <c r="F129" s="195">
        <v>2637</v>
      </c>
      <c r="G129" s="195">
        <v>2356</v>
      </c>
      <c r="H129" s="195">
        <v>2766</v>
      </c>
      <c r="I129" s="212">
        <f t="shared" si="56"/>
        <v>0.17402376910016981</v>
      </c>
      <c r="J129" s="194">
        <f t="shared" si="55"/>
        <v>410</v>
      </c>
      <c r="K129" s="196">
        <f t="shared" si="54"/>
        <v>6.5875195797705517E-4</v>
      </c>
    </row>
    <row r="130" spans="2:11" x14ac:dyDescent="0.25">
      <c r="B130" s="194" t="s">
        <v>122</v>
      </c>
      <c r="C130" s="195">
        <v>756</v>
      </c>
      <c r="D130" s="195">
        <v>1357</v>
      </c>
      <c r="E130" s="195">
        <v>1836</v>
      </c>
      <c r="F130" s="195">
        <v>1935</v>
      </c>
      <c r="G130" s="195">
        <v>2097</v>
      </c>
      <c r="H130" s="195">
        <v>2540</v>
      </c>
      <c r="I130" s="212">
        <f t="shared" si="56"/>
        <v>0.21125417262756319</v>
      </c>
      <c r="J130" s="194">
        <f t="shared" si="55"/>
        <v>443</v>
      </c>
      <c r="K130" s="196">
        <f t="shared" si="54"/>
        <v>6.0492768375333336E-4</v>
      </c>
    </row>
    <row r="131" spans="2:11" x14ac:dyDescent="0.25">
      <c r="B131" s="194" t="s">
        <v>131</v>
      </c>
      <c r="C131" s="195">
        <v>671</v>
      </c>
      <c r="D131" s="195">
        <v>555</v>
      </c>
      <c r="E131" s="195">
        <v>1075</v>
      </c>
      <c r="F131" s="195">
        <v>1342</v>
      </c>
      <c r="G131" s="195">
        <v>1334</v>
      </c>
      <c r="H131" s="195">
        <v>1128</v>
      </c>
      <c r="I131" s="212">
        <f t="shared" si="56"/>
        <v>-0.15442278860569714</v>
      </c>
      <c r="J131" s="194">
        <f t="shared" si="55"/>
        <v>-206</v>
      </c>
      <c r="K131" s="196">
        <f t="shared" si="54"/>
        <v>2.6864505010777955E-4</v>
      </c>
    </row>
    <row r="132" spans="2:11" x14ac:dyDescent="0.25">
      <c r="B132" s="194" t="s">
        <v>134</v>
      </c>
      <c r="C132" s="195">
        <v>1081</v>
      </c>
      <c r="D132" s="195">
        <v>919</v>
      </c>
      <c r="E132" s="195">
        <v>1885</v>
      </c>
      <c r="F132" s="195">
        <v>2455</v>
      </c>
      <c r="G132" s="195">
        <v>2502</v>
      </c>
      <c r="H132" s="195">
        <v>2367</v>
      </c>
      <c r="I132" s="212">
        <f t="shared" si="56"/>
        <v>-5.3956834532374098E-2</v>
      </c>
      <c r="J132" s="194">
        <f t="shared" si="55"/>
        <v>-135</v>
      </c>
      <c r="K132" s="196">
        <f t="shared" si="54"/>
        <v>5.6372591631659058E-4</v>
      </c>
    </row>
    <row r="133" spans="2:11" x14ac:dyDescent="0.25">
      <c r="B133" s="199" t="s">
        <v>148</v>
      </c>
      <c r="C133" s="200">
        <f t="shared" ref="C133" si="57">C125-SUM(C126:C132)</f>
        <v>24958</v>
      </c>
      <c r="D133" s="200">
        <f t="shared" ref="D133:H133" si="58">D125-SUM(D126:D132)</f>
        <v>37753</v>
      </c>
      <c r="E133" s="200">
        <f t="shared" si="58"/>
        <v>57174</v>
      </c>
      <c r="F133" s="200">
        <f t="shared" si="58"/>
        <v>50712</v>
      </c>
      <c r="G133" s="200">
        <f t="shared" si="58"/>
        <v>53724</v>
      </c>
      <c r="H133" s="200">
        <f t="shared" si="58"/>
        <v>59990</v>
      </c>
      <c r="I133" s="213">
        <f t="shared" si="56"/>
        <v>0.11663316208770746</v>
      </c>
      <c r="J133" s="199">
        <f>H133-G133</f>
        <v>6266</v>
      </c>
      <c r="K133" s="201">
        <f t="shared" si="54"/>
        <v>1.4287248719827743E-2</v>
      </c>
    </row>
    <row r="134" spans="2:11" x14ac:dyDescent="0.25">
      <c r="B134" s="186" t="s">
        <v>55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71</v>
      </c>
      <c r="C135" s="209">
        <f t="shared" ref="C135:H135" si="59">C136+C139</f>
        <v>71022</v>
      </c>
      <c r="D135" s="209">
        <f t="shared" si="59"/>
        <v>116590</v>
      </c>
      <c r="E135" s="209">
        <f t="shared" si="59"/>
        <v>211298</v>
      </c>
      <c r="F135" s="209">
        <f t="shared" si="59"/>
        <v>231221</v>
      </c>
      <c r="G135" s="209">
        <f t="shared" si="59"/>
        <v>236470</v>
      </c>
      <c r="H135" s="209">
        <f t="shared" si="59"/>
        <v>232777</v>
      </c>
      <c r="I135" s="210">
        <f>IFERROR(H135/G135-1,"-")</f>
        <v>-1.5617203027868176E-2</v>
      </c>
      <c r="J135" s="209">
        <f>H135-G135</f>
        <v>-3693</v>
      </c>
      <c r="K135" s="210">
        <f t="shared" ref="K135:K147" si="60">H135/H$9</f>
        <v>5.5438287968917199E-2</v>
      </c>
    </row>
    <row r="136" spans="2:11" x14ac:dyDescent="0.25">
      <c r="B136" s="190" t="s">
        <v>100</v>
      </c>
      <c r="C136" s="191">
        <v>18253</v>
      </c>
      <c r="D136" s="191">
        <v>37770</v>
      </c>
      <c r="E136" s="191">
        <v>21329</v>
      </c>
      <c r="F136" s="191">
        <v>24816</v>
      </c>
      <c r="G136" s="191">
        <v>21484</v>
      </c>
      <c r="H136" s="191">
        <v>23745</v>
      </c>
      <c r="I136" s="211">
        <f>IFERROR(H136/G136-1,"-")</f>
        <v>0.10524110966300504</v>
      </c>
      <c r="J136" s="190">
        <f t="shared" ref="J136:J146" si="61">H136-G136</f>
        <v>2261</v>
      </c>
      <c r="K136" s="192">
        <f t="shared" si="60"/>
        <v>5.6551212010720079E-3</v>
      </c>
    </row>
    <row r="137" spans="2:11" x14ac:dyDescent="0.25">
      <c r="B137" s="194" t="s">
        <v>106</v>
      </c>
      <c r="C137" s="195">
        <v>13223</v>
      </c>
      <c r="D137" s="195">
        <v>29524</v>
      </c>
      <c r="E137" s="195">
        <v>14679</v>
      </c>
      <c r="F137" s="195">
        <v>16252</v>
      </c>
      <c r="G137" s="195">
        <v>13022</v>
      </c>
      <c r="H137" s="195">
        <v>14530</v>
      </c>
      <c r="I137" s="212">
        <f>IFERROR(H137/G137-1,"-")</f>
        <v>0.11580402395945333</v>
      </c>
      <c r="J137" s="194">
        <f t="shared" si="61"/>
        <v>1508</v>
      </c>
      <c r="K137" s="196">
        <f t="shared" si="60"/>
        <v>3.4604721436755645E-3</v>
      </c>
    </row>
    <row r="138" spans="2:11" x14ac:dyDescent="0.25">
      <c r="B138" s="194" t="s">
        <v>103</v>
      </c>
      <c r="C138" s="195">
        <v>5030</v>
      </c>
      <c r="D138" s="195">
        <v>8246</v>
      </c>
      <c r="E138" s="195">
        <v>6650</v>
      </c>
      <c r="F138" s="195">
        <v>8564</v>
      </c>
      <c r="G138" s="195">
        <v>8462</v>
      </c>
      <c r="H138" s="195">
        <v>9215</v>
      </c>
      <c r="I138" s="212">
        <f>IFERROR(H138/G138-1,"-")</f>
        <v>8.8986055306074174E-2</v>
      </c>
      <c r="J138" s="194">
        <f t="shared" si="61"/>
        <v>753</v>
      </c>
      <c r="K138" s="196">
        <f t="shared" si="60"/>
        <v>2.1946490573964438E-3</v>
      </c>
    </row>
    <row r="139" spans="2:11" x14ac:dyDescent="0.25">
      <c r="B139" s="190" t="s">
        <v>110</v>
      </c>
      <c r="C139" s="191">
        <v>52769</v>
      </c>
      <c r="D139" s="191">
        <v>78820</v>
      </c>
      <c r="E139" s="191">
        <v>189969</v>
      </c>
      <c r="F139" s="191">
        <v>206405</v>
      </c>
      <c r="G139" s="191">
        <v>214986</v>
      </c>
      <c r="H139" s="191">
        <v>209032</v>
      </c>
      <c r="I139" s="211">
        <f>IFERROR(H139/G139-1,"-")</f>
        <v>-2.7694826639874215E-2</v>
      </c>
      <c r="J139" s="190">
        <f t="shared" si="61"/>
        <v>-5954</v>
      </c>
      <c r="K139" s="192">
        <f t="shared" si="60"/>
        <v>4.9783166767845187E-2</v>
      </c>
    </row>
    <row r="140" spans="2:11" x14ac:dyDescent="0.25">
      <c r="B140" s="194" t="s">
        <v>113</v>
      </c>
      <c r="C140" s="195">
        <v>18492</v>
      </c>
      <c r="D140" s="195">
        <v>22202</v>
      </c>
      <c r="E140" s="195">
        <v>82145</v>
      </c>
      <c r="F140" s="195">
        <v>89762</v>
      </c>
      <c r="G140" s="195">
        <v>97508</v>
      </c>
      <c r="H140" s="195">
        <v>95395</v>
      </c>
      <c r="I140" s="212">
        <f t="shared" ref="I140:I147" si="62">IFERROR(H140/G140-1,"-")</f>
        <v>-2.1670016819132831E-2</v>
      </c>
      <c r="J140" s="194">
        <f t="shared" si="61"/>
        <v>-2113</v>
      </c>
      <c r="K140" s="196">
        <f t="shared" si="60"/>
        <v>2.2719321414035133E-2</v>
      </c>
    </row>
    <row r="141" spans="2:11" x14ac:dyDescent="0.25">
      <c r="B141" s="194" t="s">
        <v>116</v>
      </c>
      <c r="C141" s="195">
        <v>4762</v>
      </c>
      <c r="D141" s="195">
        <v>7702</v>
      </c>
      <c r="E141" s="195">
        <v>13518</v>
      </c>
      <c r="F141" s="195">
        <v>18144</v>
      </c>
      <c r="G141" s="195">
        <v>18601</v>
      </c>
      <c r="H141" s="195">
        <v>18702</v>
      </c>
      <c r="I141" s="212">
        <f t="shared" si="62"/>
        <v>5.4298156013117271E-3</v>
      </c>
      <c r="J141" s="194">
        <f t="shared" si="61"/>
        <v>101</v>
      </c>
      <c r="K141" s="196">
        <f t="shared" si="60"/>
        <v>4.4540777722656853E-3</v>
      </c>
    </row>
    <row r="142" spans="2:11" x14ac:dyDescent="0.25">
      <c r="B142" s="194" t="s">
        <v>119</v>
      </c>
      <c r="C142" s="195">
        <v>5672</v>
      </c>
      <c r="D142" s="195">
        <v>13038</v>
      </c>
      <c r="E142" s="195">
        <v>22971</v>
      </c>
      <c r="F142" s="195">
        <v>21076</v>
      </c>
      <c r="G142" s="195">
        <v>20538</v>
      </c>
      <c r="H142" s="195">
        <v>19537</v>
      </c>
      <c r="I142" s="212">
        <f t="shared" si="62"/>
        <v>-4.8738922972051846E-2</v>
      </c>
      <c r="J142" s="194">
        <f t="shared" si="61"/>
        <v>-1001</v>
      </c>
      <c r="K142" s="196">
        <f t="shared" si="60"/>
        <v>4.6529417942869581E-3</v>
      </c>
    </row>
    <row r="143" spans="2:11" x14ac:dyDescent="0.25">
      <c r="B143" s="194" t="s">
        <v>126</v>
      </c>
      <c r="C143" s="195">
        <v>723</v>
      </c>
      <c r="D143" s="195">
        <v>3759</v>
      </c>
      <c r="E143" s="195">
        <v>8266</v>
      </c>
      <c r="F143" s="195">
        <v>7399</v>
      </c>
      <c r="G143" s="195">
        <v>5132</v>
      </c>
      <c r="H143" s="195">
        <v>4349</v>
      </c>
      <c r="I143" s="212">
        <f t="shared" si="62"/>
        <v>-0.15257209664848015</v>
      </c>
      <c r="J143" s="194">
        <f t="shared" si="61"/>
        <v>-783</v>
      </c>
      <c r="K143" s="196">
        <f t="shared" si="60"/>
        <v>1.0357600380485224E-3</v>
      </c>
    </row>
    <row r="144" spans="2:11" x14ac:dyDescent="0.25">
      <c r="B144" s="194" t="s">
        <v>122</v>
      </c>
      <c r="C144" s="195">
        <v>1607</v>
      </c>
      <c r="D144" s="195">
        <v>2820</v>
      </c>
      <c r="E144" s="195">
        <v>3688</v>
      </c>
      <c r="F144" s="195">
        <v>4718</v>
      </c>
      <c r="G144" s="195">
        <v>4750</v>
      </c>
      <c r="H144" s="195">
        <v>3731</v>
      </c>
      <c r="I144" s="212">
        <f t="shared" si="62"/>
        <v>-0.21452631578947368</v>
      </c>
      <c r="J144" s="194">
        <f t="shared" si="61"/>
        <v>-1019</v>
      </c>
      <c r="K144" s="196">
        <f t="shared" si="60"/>
        <v>8.885768457022389E-4</v>
      </c>
    </row>
    <row r="145" spans="2:11" x14ac:dyDescent="0.25">
      <c r="B145" s="194" t="s">
        <v>131</v>
      </c>
      <c r="C145" s="195">
        <v>1592</v>
      </c>
      <c r="D145" s="195">
        <v>1197</v>
      </c>
      <c r="E145" s="195">
        <v>2905</v>
      </c>
      <c r="F145" s="195">
        <v>3247</v>
      </c>
      <c r="G145" s="195">
        <v>3030</v>
      </c>
      <c r="H145" s="195">
        <v>2935</v>
      </c>
      <c r="I145" s="212">
        <f t="shared" si="62"/>
        <v>-3.1353135313531344E-2</v>
      </c>
      <c r="J145" s="194">
        <f t="shared" si="61"/>
        <v>-95</v>
      </c>
      <c r="K145" s="196">
        <f t="shared" si="60"/>
        <v>6.990010833921391E-4</v>
      </c>
    </row>
    <row r="146" spans="2:11" x14ac:dyDescent="0.25">
      <c r="B146" s="194" t="s">
        <v>134</v>
      </c>
      <c r="C146" s="195">
        <v>3374</v>
      </c>
      <c r="D146" s="195">
        <v>790</v>
      </c>
      <c r="E146" s="195">
        <v>1686</v>
      </c>
      <c r="F146" s="195">
        <v>2306</v>
      </c>
      <c r="G146" s="195">
        <v>2147</v>
      </c>
      <c r="H146" s="195">
        <v>1666</v>
      </c>
      <c r="I146" s="212">
        <f t="shared" si="62"/>
        <v>-0.22403353516534696</v>
      </c>
      <c r="J146" s="194">
        <f t="shared" si="61"/>
        <v>-481</v>
      </c>
      <c r="K146" s="196">
        <f t="shared" si="60"/>
        <v>3.9677540202088716E-4</v>
      </c>
    </row>
    <row r="147" spans="2:11" x14ac:dyDescent="0.25">
      <c r="B147" s="199" t="s">
        <v>148</v>
      </c>
      <c r="C147" s="200">
        <f t="shared" ref="C147" si="63">C139-SUM(C140:C146)</f>
        <v>16547</v>
      </c>
      <c r="D147" s="200">
        <f t="shared" ref="D147:H147" si="64">D139-SUM(D140:D146)</f>
        <v>27312</v>
      </c>
      <c r="E147" s="200">
        <f t="shared" si="64"/>
        <v>54790</v>
      </c>
      <c r="F147" s="200">
        <f t="shared" si="64"/>
        <v>59753</v>
      </c>
      <c r="G147" s="200">
        <f t="shared" si="64"/>
        <v>63280</v>
      </c>
      <c r="H147" s="200">
        <f t="shared" si="64"/>
        <v>62717</v>
      </c>
      <c r="I147" s="213">
        <f t="shared" si="62"/>
        <v>-8.8969658659924233E-3</v>
      </c>
      <c r="J147" s="199">
        <f>H147-G147</f>
        <v>-563</v>
      </c>
      <c r="K147" s="201">
        <f t="shared" si="60"/>
        <v>1.4936712418093625E-2</v>
      </c>
    </row>
    <row r="148" spans="2:11" x14ac:dyDescent="0.25">
      <c r="B148" s="186" t="s">
        <v>56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71</v>
      </c>
      <c r="C149" s="209">
        <f t="shared" ref="C149:H149" si="65">C150+C153</f>
        <v>38032</v>
      </c>
      <c r="D149" s="209">
        <f t="shared" si="65"/>
        <v>70788</v>
      </c>
      <c r="E149" s="209">
        <f t="shared" si="65"/>
        <v>108068</v>
      </c>
      <c r="F149" s="209">
        <f t="shared" si="65"/>
        <v>113850</v>
      </c>
      <c r="G149" s="209">
        <f t="shared" si="65"/>
        <v>117114</v>
      </c>
      <c r="H149" s="209">
        <f t="shared" si="65"/>
        <v>111271</v>
      </c>
      <c r="I149" s="210">
        <f>IFERROR(H149/G149-1,"-")</f>
        <v>-4.9891558652253365E-2</v>
      </c>
      <c r="J149" s="209">
        <f>H149-G149</f>
        <v>-5843</v>
      </c>
      <c r="K149" s="210">
        <f t="shared" ref="K149:K161" si="66">H149/H$9</f>
        <v>2.6500357597998882E-2</v>
      </c>
    </row>
    <row r="150" spans="2:11" x14ac:dyDescent="0.25">
      <c r="B150" s="190" t="s">
        <v>100</v>
      </c>
      <c r="C150" s="191">
        <v>19160</v>
      </c>
      <c r="D150" s="191">
        <v>40138</v>
      </c>
      <c r="E150" s="191">
        <v>56632</v>
      </c>
      <c r="F150" s="191">
        <v>56777</v>
      </c>
      <c r="G150" s="191">
        <v>52917</v>
      </c>
      <c r="H150" s="191">
        <v>47366</v>
      </c>
      <c r="I150" s="211">
        <f>IFERROR(H150/G150-1,"-")</f>
        <v>-0.10490012661337567</v>
      </c>
      <c r="J150" s="190">
        <f t="shared" ref="J150:J160" si="67">H150-G150</f>
        <v>-5551</v>
      </c>
      <c r="K150" s="192">
        <f t="shared" si="66"/>
        <v>1.1280710499472593E-2</v>
      </c>
    </row>
    <row r="151" spans="2:11" x14ac:dyDescent="0.25">
      <c r="B151" s="194" t="s">
        <v>106</v>
      </c>
      <c r="C151" s="195">
        <v>12001</v>
      </c>
      <c r="D151" s="195">
        <v>32300</v>
      </c>
      <c r="E151" s="195">
        <v>41224</v>
      </c>
      <c r="F151" s="195">
        <v>42625</v>
      </c>
      <c r="G151" s="195">
        <v>36789</v>
      </c>
      <c r="H151" s="195">
        <v>30211</v>
      </c>
      <c r="I151" s="212">
        <f>IFERROR(H151/G151-1,"-")</f>
        <v>-0.1788034466824322</v>
      </c>
      <c r="J151" s="194">
        <f t="shared" si="67"/>
        <v>-6578</v>
      </c>
      <c r="K151" s="196">
        <f t="shared" si="66"/>
        <v>7.195067029083446E-3</v>
      </c>
    </row>
    <row r="152" spans="2:11" x14ac:dyDescent="0.25">
      <c r="B152" s="194" t="s">
        <v>103</v>
      </c>
      <c r="C152" s="195">
        <v>7159</v>
      </c>
      <c r="D152" s="195">
        <v>7838</v>
      </c>
      <c r="E152" s="195">
        <v>15408</v>
      </c>
      <c r="F152" s="195">
        <v>14152</v>
      </c>
      <c r="G152" s="195">
        <v>16128</v>
      </c>
      <c r="H152" s="195">
        <v>17155</v>
      </c>
      <c r="I152" s="212">
        <f>IFERROR(H152/G152-1,"-")</f>
        <v>6.3678075396825351E-2</v>
      </c>
      <c r="J152" s="194">
        <f t="shared" si="67"/>
        <v>1027</v>
      </c>
      <c r="K152" s="196">
        <f t="shared" si="66"/>
        <v>4.0856434703891468E-3</v>
      </c>
    </row>
    <row r="153" spans="2:11" x14ac:dyDescent="0.25">
      <c r="B153" s="190" t="s">
        <v>110</v>
      </c>
      <c r="C153" s="191">
        <v>18872</v>
      </c>
      <c r="D153" s="191">
        <v>30650</v>
      </c>
      <c r="E153" s="191">
        <v>51436</v>
      </c>
      <c r="F153" s="191">
        <v>57073</v>
      </c>
      <c r="G153" s="191">
        <v>64197</v>
      </c>
      <c r="H153" s="191">
        <v>63905</v>
      </c>
      <c r="I153" s="211">
        <f>IFERROR(H153/G153-1,"-")</f>
        <v>-4.5484991510507111E-3</v>
      </c>
      <c r="J153" s="190">
        <f t="shared" si="67"/>
        <v>-292</v>
      </c>
      <c r="K153" s="192">
        <f t="shared" si="66"/>
        <v>1.5219647098526287E-2</v>
      </c>
    </row>
    <row r="154" spans="2:11" x14ac:dyDescent="0.25">
      <c r="B154" s="194" t="s">
        <v>113</v>
      </c>
      <c r="C154" s="195">
        <v>5515</v>
      </c>
      <c r="D154" s="195">
        <v>5598</v>
      </c>
      <c r="E154" s="195">
        <v>19171</v>
      </c>
      <c r="F154" s="195">
        <v>18750</v>
      </c>
      <c r="G154" s="195">
        <v>19791</v>
      </c>
      <c r="H154" s="195">
        <v>17488</v>
      </c>
      <c r="I154" s="212">
        <f t="shared" ref="I154:I161" si="68">IFERROR(H154/G154-1,"-")</f>
        <v>-0.11636602496084081</v>
      </c>
      <c r="J154" s="194">
        <f t="shared" si="67"/>
        <v>-2303</v>
      </c>
      <c r="K154" s="196">
        <f t="shared" si="66"/>
        <v>4.1649509186922418E-3</v>
      </c>
    </row>
    <row r="155" spans="2:11" x14ac:dyDescent="0.25">
      <c r="B155" s="194" t="s">
        <v>116</v>
      </c>
      <c r="C155" s="195">
        <v>4511</v>
      </c>
      <c r="D155" s="195">
        <v>8036</v>
      </c>
      <c r="E155" s="195">
        <v>9936</v>
      </c>
      <c r="F155" s="195">
        <v>10332</v>
      </c>
      <c r="G155" s="195">
        <v>10102</v>
      </c>
      <c r="H155" s="195">
        <v>10525</v>
      </c>
      <c r="I155" s="212">
        <f t="shared" si="68"/>
        <v>4.1872896456147224E-2</v>
      </c>
      <c r="J155" s="194">
        <f t="shared" si="67"/>
        <v>423</v>
      </c>
      <c r="K155" s="196">
        <f t="shared" si="66"/>
        <v>2.5066393194896983E-3</v>
      </c>
    </row>
    <row r="156" spans="2:11" x14ac:dyDescent="0.25">
      <c r="B156" s="194" t="s">
        <v>119</v>
      </c>
      <c r="C156" s="195">
        <v>2227</v>
      </c>
      <c r="D156" s="195">
        <v>5124</v>
      </c>
      <c r="E156" s="195">
        <v>6472</v>
      </c>
      <c r="F156" s="195">
        <v>9249</v>
      </c>
      <c r="G156" s="195">
        <v>11724</v>
      </c>
      <c r="H156" s="195">
        <v>15180</v>
      </c>
      <c r="I156" s="212">
        <f t="shared" si="68"/>
        <v>0.29477993858751272</v>
      </c>
      <c r="J156" s="194">
        <f t="shared" si="67"/>
        <v>3456</v>
      </c>
      <c r="K156" s="196">
        <f t="shared" si="66"/>
        <v>3.6152764721951182E-3</v>
      </c>
    </row>
    <row r="157" spans="2:11" x14ac:dyDescent="0.25">
      <c r="B157" s="194" t="s">
        <v>126</v>
      </c>
      <c r="C157" s="195">
        <v>570</v>
      </c>
      <c r="D157" s="195">
        <v>906</v>
      </c>
      <c r="E157" s="195">
        <v>1617</v>
      </c>
      <c r="F157" s="195">
        <v>1502</v>
      </c>
      <c r="G157" s="195">
        <v>1867</v>
      </c>
      <c r="H157" s="195">
        <v>1924</v>
      </c>
      <c r="I157" s="212">
        <f t="shared" si="68"/>
        <v>3.0530262453133394E-2</v>
      </c>
      <c r="J157" s="194">
        <f t="shared" si="67"/>
        <v>57</v>
      </c>
      <c r="K157" s="196">
        <f t="shared" si="66"/>
        <v>4.5822081241787929E-4</v>
      </c>
    </row>
    <row r="158" spans="2:11" x14ac:dyDescent="0.25">
      <c r="B158" s="194" t="s">
        <v>122</v>
      </c>
      <c r="C158" s="195">
        <v>1192</v>
      </c>
      <c r="D158" s="195">
        <v>1744</v>
      </c>
      <c r="E158" s="195">
        <v>2943</v>
      </c>
      <c r="F158" s="195">
        <v>2874</v>
      </c>
      <c r="G158" s="195">
        <v>3312</v>
      </c>
      <c r="H158" s="195">
        <v>2501</v>
      </c>
      <c r="I158" s="212">
        <f t="shared" si="68"/>
        <v>-0.24486714975845414</v>
      </c>
      <c r="J158" s="194">
        <f t="shared" si="67"/>
        <v>-811</v>
      </c>
      <c r="K158" s="196">
        <f t="shared" si="66"/>
        <v>5.9563942404216013E-4</v>
      </c>
    </row>
    <row r="159" spans="2:11" x14ac:dyDescent="0.25">
      <c r="B159" s="194" t="s">
        <v>131</v>
      </c>
      <c r="C159" s="195">
        <v>230</v>
      </c>
      <c r="D159" s="195">
        <v>282</v>
      </c>
      <c r="E159" s="195">
        <v>472</v>
      </c>
      <c r="F159" s="195">
        <v>432</v>
      </c>
      <c r="G159" s="195">
        <v>374</v>
      </c>
      <c r="H159" s="195">
        <v>296</v>
      </c>
      <c r="I159" s="212">
        <f t="shared" si="68"/>
        <v>-0.20855614973262027</v>
      </c>
      <c r="J159" s="194">
        <f t="shared" si="67"/>
        <v>-78</v>
      </c>
      <c r="K159" s="196">
        <f t="shared" si="66"/>
        <v>7.0495509602750659E-5</v>
      </c>
    </row>
    <row r="160" spans="2:11" x14ac:dyDescent="0.25">
      <c r="B160" s="194" t="s">
        <v>134</v>
      </c>
      <c r="C160" s="195">
        <v>295</v>
      </c>
      <c r="D160" s="195">
        <v>446</v>
      </c>
      <c r="E160" s="195">
        <v>654</v>
      </c>
      <c r="F160" s="195">
        <v>832</v>
      </c>
      <c r="G160" s="195">
        <v>582</v>
      </c>
      <c r="H160" s="195">
        <v>436</v>
      </c>
      <c r="I160" s="212">
        <f t="shared" si="68"/>
        <v>-0.25085910652920962</v>
      </c>
      <c r="J160" s="194">
        <f t="shared" si="67"/>
        <v>-146</v>
      </c>
      <c r="K160" s="196">
        <f t="shared" si="66"/>
        <v>1.038379803608084E-4</v>
      </c>
    </row>
    <row r="161" spans="2:11" x14ac:dyDescent="0.25">
      <c r="B161" s="199" t="s">
        <v>148</v>
      </c>
      <c r="C161" s="200">
        <f t="shared" ref="C161" si="69">C153-SUM(C154:C160)</f>
        <v>4332</v>
      </c>
      <c r="D161" s="200">
        <f t="shared" ref="D161:H161" si="70">D153-SUM(D154:D160)</f>
        <v>8514</v>
      </c>
      <c r="E161" s="200">
        <f t="shared" si="70"/>
        <v>10171</v>
      </c>
      <c r="F161" s="200">
        <f t="shared" si="70"/>
        <v>13102</v>
      </c>
      <c r="G161" s="200">
        <f t="shared" si="70"/>
        <v>16445</v>
      </c>
      <c r="H161" s="200">
        <f t="shared" si="70"/>
        <v>15555</v>
      </c>
      <c r="I161" s="213">
        <f t="shared" si="68"/>
        <v>-5.4119793250228088E-2</v>
      </c>
      <c r="J161" s="199">
        <f>H161-G161</f>
        <v>-890</v>
      </c>
      <c r="K161" s="201">
        <f t="shared" si="66"/>
        <v>3.7045866617256302E-3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58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6399-98C5-4B94-84A1-04CC737E328A}">
  <sheetPr>
    <tabColor theme="7" tint="0.79998168889431442"/>
    <pageSetUpPr fitToPage="1"/>
  </sheetPr>
  <dimension ref="A1:W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274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46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46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267</v>
      </c>
      <c r="D7" s="205" t="s">
        <v>268</v>
      </c>
      <c r="E7" s="205" t="s">
        <v>269</v>
      </c>
      <c r="F7" s="205" t="s">
        <v>270</v>
      </c>
      <c r="G7" s="205" t="s">
        <v>271</v>
      </c>
      <c r="H7" s="205" t="s">
        <v>272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267</v>
      </c>
      <c r="P7" s="205" t="s">
        <v>268</v>
      </c>
      <c r="Q7" s="205" t="s">
        <v>269</v>
      </c>
      <c r="R7" s="205" t="s">
        <v>270</v>
      </c>
      <c r="S7" s="205" t="s">
        <v>271</v>
      </c>
      <c r="T7" s="205" t="s">
        <v>272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46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55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99</v>
      </c>
      <c r="B9" s="187" t="s">
        <v>71</v>
      </c>
      <c r="C9" s="209">
        <f t="shared" ref="C9:H9" si="0">C10+C13</f>
        <v>363484</v>
      </c>
      <c r="D9" s="209">
        <f t="shared" si="0"/>
        <v>477407</v>
      </c>
      <c r="E9" s="209">
        <f t="shared" si="0"/>
        <v>980810</v>
      </c>
      <c r="F9" s="209">
        <f t="shared" si="0"/>
        <v>1100249</v>
      </c>
      <c r="G9" s="209">
        <f t="shared" si="0"/>
        <v>1200748</v>
      </c>
      <c r="H9" s="209">
        <f t="shared" si="0"/>
        <v>1252419</v>
      </c>
      <c r="I9" s="210">
        <f>IFERROR(H9/G9-1,"-")</f>
        <v>4.3032343172755727E-2</v>
      </c>
      <c r="J9" s="209">
        <f t="shared" ref="J9:J21" si="1">H9-G9</f>
        <v>51671</v>
      </c>
      <c r="K9" s="210">
        <f t="shared" ref="K9:K21" si="2">H9/H$9</f>
        <v>1</v>
      </c>
      <c r="N9" s="187" t="s">
        <v>71</v>
      </c>
      <c r="O9" s="209">
        <f t="shared" ref="O9:T9" si="3">O10+O13</f>
        <v>18151</v>
      </c>
      <c r="P9" s="209">
        <f t="shared" si="3"/>
        <v>23756</v>
      </c>
      <c r="Q9" s="209">
        <f t="shared" si="3"/>
        <v>45819</v>
      </c>
      <c r="R9" s="209">
        <f t="shared" si="3"/>
        <v>49548</v>
      </c>
      <c r="S9" s="209">
        <f t="shared" si="3"/>
        <v>51880</v>
      </c>
      <c r="T9" s="209">
        <f t="shared" si="3"/>
        <v>54887</v>
      </c>
      <c r="U9" s="210">
        <f>IFERROR(T9/S9-1,"-")</f>
        <v>5.796067848882025E-2</v>
      </c>
      <c r="V9" s="209">
        <f>T9-S9</f>
        <v>3007</v>
      </c>
      <c r="W9" s="210">
        <f t="shared" ref="W9:W21" si="4">T9/T$9</f>
        <v>1</v>
      </c>
    </row>
    <row r="10" spans="1:23" x14ac:dyDescent="0.25">
      <c r="A10" s="193" t="s">
        <v>106</v>
      </c>
      <c r="B10" s="190" t="s">
        <v>100</v>
      </c>
      <c r="C10" s="191">
        <v>79304</v>
      </c>
      <c r="D10" s="191">
        <v>131035</v>
      </c>
      <c r="E10" s="191">
        <v>154711</v>
      </c>
      <c r="F10" s="191">
        <v>159974</v>
      </c>
      <c r="G10" s="191">
        <v>169853</v>
      </c>
      <c r="H10" s="191">
        <v>186473</v>
      </c>
      <c r="I10" s="211">
        <f>IFERROR(H10/G10-1,"-")</f>
        <v>9.7849316762141481E-2</v>
      </c>
      <c r="J10" s="190">
        <f t="shared" si="1"/>
        <v>16620</v>
      </c>
      <c r="K10" s="192">
        <f t="shared" si="2"/>
        <v>0.14889026755422904</v>
      </c>
      <c r="N10" s="190" t="s">
        <v>100</v>
      </c>
      <c r="O10" s="191">
        <v>3572</v>
      </c>
      <c r="P10" s="191">
        <v>7446</v>
      </c>
      <c r="Q10" s="191">
        <v>7732</v>
      </c>
      <c r="R10" s="191">
        <v>8855</v>
      </c>
      <c r="S10" s="191">
        <v>7725</v>
      </c>
      <c r="T10" s="191">
        <v>9245</v>
      </c>
      <c r="U10" s="211">
        <f>IFERROR(T10/S10-1,"-")</f>
        <v>0.19676375404530755</v>
      </c>
      <c r="V10" s="190">
        <f t="shared" ref="V10:V20" si="5">T10-S10</f>
        <v>1520</v>
      </c>
      <c r="W10" s="192">
        <f t="shared" si="4"/>
        <v>0.1684369705030335</v>
      </c>
    </row>
    <row r="11" spans="1:23" x14ac:dyDescent="0.25">
      <c r="A11" s="193" t="s">
        <v>103</v>
      </c>
      <c r="B11" s="194" t="s">
        <v>106</v>
      </c>
      <c r="C11" s="195">
        <v>57111</v>
      </c>
      <c r="D11" s="195">
        <v>90896</v>
      </c>
      <c r="E11" s="195">
        <v>90339</v>
      </c>
      <c r="F11" s="195">
        <v>88721</v>
      </c>
      <c r="G11" s="195">
        <v>82629</v>
      </c>
      <c r="H11" s="195">
        <v>82898</v>
      </c>
      <c r="I11" s="212">
        <f>IFERROR(H11/G11-1,"-")</f>
        <v>3.2555156180034128E-3</v>
      </c>
      <c r="J11" s="194">
        <f t="shared" si="1"/>
        <v>269</v>
      </c>
      <c r="K11" s="196">
        <f t="shared" si="2"/>
        <v>6.619030851496184E-2</v>
      </c>
      <c r="N11" s="194" t="s">
        <v>106</v>
      </c>
      <c r="O11" s="195">
        <v>2986</v>
      </c>
      <c r="P11" s="195">
        <v>4671</v>
      </c>
      <c r="Q11" s="195">
        <v>5264</v>
      </c>
      <c r="R11" s="195">
        <v>6100</v>
      </c>
      <c r="S11" s="195">
        <v>5354</v>
      </c>
      <c r="T11" s="195">
        <v>5076</v>
      </c>
      <c r="U11" s="212">
        <f>IFERROR(T11/S11-1,"-")</f>
        <v>-5.192379529323865E-2</v>
      </c>
      <c r="V11" s="194">
        <f t="shared" si="5"/>
        <v>-278</v>
      </c>
      <c r="W11" s="196">
        <f>T11/T$9</f>
        <v>9.2480915335143118E-2</v>
      </c>
    </row>
    <row r="12" spans="1:23" x14ac:dyDescent="0.25">
      <c r="A12" s="1"/>
      <c r="B12" s="194" t="s">
        <v>103</v>
      </c>
      <c r="C12" s="195">
        <v>22193</v>
      </c>
      <c r="D12" s="195">
        <v>40139</v>
      </c>
      <c r="E12" s="195">
        <v>64372</v>
      </c>
      <c r="F12" s="195">
        <v>71253</v>
      </c>
      <c r="G12" s="195">
        <v>87224</v>
      </c>
      <c r="H12" s="195">
        <v>103575</v>
      </c>
      <c r="I12" s="212">
        <f>IFERROR(H12/G12-1,"-")</f>
        <v>0.18745987342933135</v>
      </c>
      <c r="J12" s="194">
        <f t="shared" si="1"/>
        <v>16351</v>
      </c>
      <c r="K12" s="196">
        <f t="shared" si="2"/>
        <v>8.2699959039267204E-2</v>
      </c>
      <c r="N12" s="194" t="s">
        <v>103</v>
      </c>
      <c r="O12" s="195">
        <v>586</v>
      </c>
      <c r="P12" s="195">
        <v>2775</v>
      </c>
      <c r="Q12" s="195">
        <v>2468</v>
      </c>
      <c r="R12" s="195">
        <v>2755</v>
      </c>
      <c r="S12" s="195">
        <v>2371</v>
      </c>
      <c r="T12" s="195">
        <v>4169</v>
      </c>
      <c r="U12" s="212">
        <f>IFERROR(T12/S12-1,"-")</f>
        <v>0.75832981864192317</v>
      </c>
      <c r="V12" s="194">
        <f t="shared" si="5"/>
        <v>1798</v>
      </c>
      <c r="W12" s="196">
        <f t="shared" si="4"/>
        <v>7.5956055167890391E-2</v>
      </c>
    </row>
    <row r="13" spans="1:23" s="76" customFormat="1" x14ac:dyDescent="0.25">
      <c r="B13" s="190" t="s">
        <v>110</v>
      </c>
      <c r="C13" s="191">
        <v>284180</v>
      </c>
      <c r="D13" s="191">
        <v>346372</v>
      </c>
      <c r="E13" s="191">
        <v>826099</v>
      </c>
      <c r="F13" s="191">
        <v>940275</v>
      </c>
      <c r="G13" s="191">
        <v>1030895</v>
      </c>
      <c r="H13" s="191">
        <v>1065946</v>
      </c>
      <c r="I13" s="211">
        <f>IFERROR(H13/G13-1,"-")</f>
        <v>3.4000552917610394E-2</v>
      </c>
      <c r="J13" s="190">
        <f t="shared" si="1"/>
        <v>35051</v>
      </c>
      <c r="K13" s="192">
        <f t="shared" si="2"/>
        <v>0.85110973244577093</v>
      </c>
      <c r="N13" s="190" t="s">
        <v>110</v>
      </c>
      <c r="O13" s="191">
        <v>14579</v>
      </c>
      <c r="P13" s="191">
        <v>16310</v>
      </c>
      <c r="Q13" s="191">
        <v>38087</v>
      </c>
      <c r="R13" s="191">
        <v>40693</v>
      </c>
      <c r="S13" s="191">
        <v>44155</v>
      </c>
      <c r="T13" s="191">
        <v>45642</v>
      </c>
      <c r="U13" s="211">
        <f>IFERROR(T13/S13-1,"-")</f>
        <v>3.3676820292152687E-2</v>
      </c>
      <c r="V13" s="190">
        <f t="shared" si="5"/>
        <v>1487</v>
      </c>
      <c r="W13" s="192">
        <f t="shared" si="4"/>
        <v>0.83156302949696648</v>
      </c>
    </row>
    <row r="14" spans="1:23" s="76" customFormat="1" x14ac:dyDescent="0.25">
      <c r="B14" s="194" t="s">
        <v>113</v>
      </c>
      <c r="C14" s="195">
        <v>119622</v>
      </c>
      <c r="D14" s="195">
        <v>109865</v>
      </c>
      <c r="E14" s="195">
        <v>404357</v>
      </c>
      <c r="F14" s="195">
        <v>479584</v>
      </c>
      <c r="G14" s="195">
        <v>543447</v>
      </c>
      <c r="H14" s="195">
        <v>566136</v>
      </c>
      <c r="I14" s="212">
        <f t="shared" ref="I14:I21" si="6">IFERROR(H14/G14-1,"-")</f>
        <v>4.1750161469287672E-2</v>
      </c>
      <c r="J14" s="194">
        <f t="shared" si="1"/>
        <v>22689</v>
      </c>
      <c r="K14" s="196">
        <f t="shared" si="2"/>
        <v>0.45203402375722501</v>
      </c>
      <c r="N14" s="194" t="s">
        <v>113</v>
      </c>
      <c r="O14" s="195">
        <v>7085</v>
      </c>
      <c r="P14" s="195">
        <v>4265</v>
      </c>
      <c r="Q14" s="195">
        <v>14417</v>
      </c>
      <c r="R14" s="195">
        <v>16232</v>
      </c>
      <c r="S14" s="195">
        <v>18893</v>
      </c>
      <c r="T14" s="195">
        <v>20414</v>
      </c>
      <c r="U14" s="212">
        <f t="shared" ref="U14:U21" si="7">IFERROR(T14/S14-1,"-")</f>
        <v>8.0506007516011113E-2</v>
      </c>
      <c r="V14" s="194">
        <f t="shared" si="5"/>
        <v>1521</v>
      </c>
      <c r="W14" s="196">
        <f t="shared" si="4"/>
        <v>0.3719277788911764</v>
      </c>
    </row>
    <row r="15" spans="1:23" x14ac:dyDescent="0.25">
      <c r="A15" s="1"/>
      <c r="B15" s="194" t="s">
        <v>116</v>
      </c>
      <c r="C15" s="195">
        <v>21535</v>
      </c>
      <c r="D15" s="195">
        <v>27950</v>
      </c>
      <c r="E15" s="195">
        <v>46682</v>
      </c>
      <c r="F15" s="195">
        <v>49791</v>
      </c>
      <c r="G15" s="195">
        <v>56166</v>
      </c>
      <c r="H15" s="195">
        <v>58306</v>
      </c>
      <c r="I15" s="212">
        <f t="shared" si="6"/>
        <v>3.8101342449168518E-2</v>
      </c>
      <c r="J15" s="194">
        <f t="shared" si="1"/>
        <v>2140</v>
      </c>
      <c r="K15" s="196">
        <f t="shared" si="2"/>
        <v>4.6554707330374256E-2</v>
      </c>
      <c r="N15" s="194" t="s">
        <v>116</v>
      </c>
      <c r="O15" s="195">
        <v>795</v>
      </c>
      <c r="P15" s="195">
        <v>1596</v>
      </c>
      <c r="Q15" s="195">
        <v>3069</v>
      </c>
      <c r="R15" s="195">
        <v>2724</v>
      </c>
      <c r="S15" s="195">
        <v>2851</v>
      </c>
      <c r="T15" s="195">
        <v>2968</v>
      </c>
      <c r="U15" s="212">
        <f t="shared" si="7"/>
        <v>4.1038232199228419E-2</v>
      </c>
      <c r="V15" s="194">
        <f t="shared" si="5"/>
        <v>117</v>
      </c>
      <c r="W15" s="196">
        <f t="shared" si="4"/>
        <v>5.4074735365387067E-2</v>
      </c>
    </row>
    <row r="16" spans="1:23" x14ac:dyDescent="0.25">
      <c r="A16" s="1"/>
      <c r="B16" s="194" t="s">
        <v>119</v>
      </c>
      <c r="C16" s="195">
        <v>9967</v>
      </c>
      <c r="D16" s="195">
        <v>22868</v>
      </c>
      <c r="E16" s="195">
        <v>30850</v>
      </c>
      <c r="F16" s="195">
        <v>39519</v>
      </c>
      <c r="G16" s="195">
        <v>37857</v>
      </c>
      <c r="H16" s="195">
        <v>38932</v>
      </c>
      <c r="I16" s="212">
        <f t="shared" si="6"/>
        <v>2.8396333571070187E-2</v>
      </c>
      <c r="J16" s="194">
        <f t="shared" si="1"/>
        <v>1075</v>
      </c>
      <c r="K16" s="196">
        <f t="shared" si="2"/>
        <v>3.1085443449835878E-2</v>
      </c>
      <c r="N16" s="194" t="s">
        <v>119</v>
      </c>
      <c r="O16" s="195">
        <v>692</v>
      </c>
      <c r="P16" s="195">
        <v>2208</v>
      </c>
      <c r="Q16" s="195">
        <v>3969</v>
      </c>
      <c r="R16" s="195">
        <v>4070</v>
      </c>
      <c r="S16" s="195">
        <v>4068</v>
      </c>
      <c r="T16" s="195">
        <v>4119</v>
      </c>
      <c r="U16" s="212">
        <f t="shared" si="7"/>
        <v>1.2536873156342221E-2</v>
      </c>
      <c r="V16" s="194">
        <f t="shared" si="5"/>
        <v>51</v>
      </c>
      <c r="W16" s="196">
        <f t="shared" si="4"/>
        <v>7.5045092644888595E-2</v>
      </c>
    </row>
    <row r="17" spans="1:23" x14ac:dyDescent="0.25">
      <c r="A17" s="1"/>
      <c r="B17" s="194" t="s">
        <v>126</v>
      </c>
      <c r="C17" s="195">
        <v>12010</v>
      </c>
      <c r="D17" s="195">
        <v>26187</v>
      </c>
      <c r="E17" s="195">
        <v>46132</v>
      </c>
      <c r="F17" s="195">
        <v>47391</v>
      </c>
      <c r="G17" s="195">
        <v>47125</v>
      </c>
      <c r="H17" s="195">
        <v>43680</v>
      </c>
      <c r="I17" s="212">
        <f t="shared" si="6"/>
        <v>-7.3103448275862015E-2</v>
      </c>
      <c r="J17" s="194">
        <f t="shared" si="1"/>
        <v>-3445</v>
      </c>
      <c r="K17" s="196">
        <f t="shared" si="2"/>
        <v>3.487650698368517E-2</v>
      </c>
      <c r="N17" s="194" t="s">
        <v>126</v>
      </c>
      <c r="O17" s="195">
        <v>427</v>
      </c>
      <c r="P17" s="195">
        <v>607</v>
      </c>
      <c r="Q17" s="195">
        <v>1699</v>
      </c>
      <c r="R17" s="195">
        <v>1571</v>
      </c>
      <c r="S17" s="195">
        <v>1425</v>
      </c>
      <c r="T17" s="195">
        <v>1539</v>
      </c>
      <c r="U17" s="212">
        <f t="shared" si="7"/>
        <v>8.0000000000000071E-2</v>
      </c>
      <c r="V17" s="194">
        <f t="shared" si="5"/>
        <v>114</v>
      </c>
      <c r="W17" s="196">
        <f t="shared" si="4"/>
        <v>2.8039426457995519E-2</v>
      </c>
    </row>
    <row r="18" spans="1:23" x14ac:dyDescent="0.25">
      <c r="A18" s="1"/>
      <c r="B18" s="194" t="s">
        <v>122</v>
      </c>
      <c r="C18" s="195">
        <v>6844</v>
      </c>
      <c r="D18" s="195">
        <v>9612</v>
      </c>
      <c r="E18" s="195">
        <v>15625</v>
      </c>
      <c r="F18" s="195">
        <v>16855</v>
      </c>
      <c r="G18" s="195">
        <v>17192</v>
      </c>
      <c r="H18" s="195">
        <v>15912</v>
      </c>
      <c r="I18" s="212">
        <f t="shared" si="6"/>
        <v>-7.4453234062354601E-2</v>
      </c>
      <c r="J18" s="194"/>
      <c r="K18" s="196">
        <f t="shared" si="2"/>
        <v>1.2705013258342456E-2</v>
      </c>
      <c r="N18" s="194" t="s">
        <v>122</v>
      </c>
      <c r="O18" s="195">
        <v>242</v>
      </c>
      <c r="P18" s="195">
        <v>524</v>
      </c>
      <c r="Q18" s="195">
        <v>881</v>
      </c>
      <c r="R18" s="195">
        <v>790</v>
      </c>
      <c r="S18" s="195">
        <v>841</v>
      </c>
      <c r="T18" s="195">
        <v>900</v>
      </c>
      <c r="U18" s="212">
        <f t="shared" si="7"/>
        <v>7.0154577883472014E-2</v>
      </c>
      <c r="V18" s="194">
        <f t="shared" si="5"/>
        <v>59</v>
      </c>
      <c r="W18" s="196">
        <f t="shared" si="4"/>
        <v>1.6397325414032465E-2</v>
      </c>
    </row>
    <row r="19" spans="1:23" x14ac:dyDescent="0.25">
      <c r="A19" s="193" t="s">
        <v>147</v>
      </c>
      <c r="B19" s="194" t="s">
        <v>131</v>
      </c>
      <c r="C19" s="195">
        <v>10486</v>
      </c>
      <c r="D19" s="195">
        <v>10429</v>
      </c>
      <c r="E19" s="195">
        <v>21405</v>
      </c>
      <c r="F19" s="195">
        <v>23509</v>
      </c>
      <c r="G19" s="195">
        <v>22160</v>
      </c>
      <c r="H19" s="195">
        <v>22548</v>
      </c>
      <c r="I19" s="212">
        <f t="shared" si="6"/>
        <v>1.750902527075815E-2</v>
      </c>
      <c r="J19" s="194">
        <f t="shared" si="1"/>
        <v>388</v>
      </c>
      <c r="K19" s="196">
        <f t="shared" si="2"/>
        <v>1.8003559511633089E-2</v>
      </c>
      <c r="N19" s="194" t="s">
        <v>131</v>
      </c>
      <c r="O19" s="195">
        <v>382</v>
      </c>
      <c r="P19" s="195">
        <v>225</v>
      </c>
      <c r="Q19" s="195">
        <v>419</v>
      </c>
      <c r="R19" s="195">
        <v>446</v>
      </c>
      <c r="S19" s="195">
        <v>338</v>
      </c>
      <c r="T19" s="195">
        <v>549</v>
      </c>
      <c r="U19" s="212">
        <f t="shared" si="7"/>
        <v>0.62426035502958577</v>
      </c>
      <c r="V19" s="194">
        <f t="shared" si="5"/>
        <v>211</v>
      </c>
      <c r="W19" s="196">
        <f t="shared" si="4"/>
        <v>1.0002368502559804E-2</v>
      </c>
    </row>
    <row r="20" spans="1:23" x14ac:dyDescent="0.25">
      <c r="A20" s="198" t="s">
        <v>148</v>
      </c>
      <c r="B20" s="194" t="s">
        <v>134</v>
      </c>
      <c r="C20" s="195">
        <v>17132</v>
      </c>
      <c r="D20" s="195">
        <v>9663</v>
      </c>
      <c r="E20" s="195">
        <v>21478</v>
      </c>
      <c r="F20" s="195">
        <v>26254</v>
      </c>
      <c r="G20" s="195">
        <v>27980</v>
      </c>
      <c r="H20" s="195">
        <v>22725</v>
      </c>
      <c r="I20" s="212">
        <f t="shared" si="6"/>
        <v>-0.18781272337383847</v>
      </c>
      <c r="J20" s="194">
        <f t="shared" si="1"/>
        <v>-5255</v>
      </c>
      <c r="K20" s="196">
        <f t="shared" si="2"/>
        <v>1.8144886016580711E-2</v>
      </c>
      <c r="N20" s="194" t="s">
        <v>134</v>
      </c>
      <c r="O20" s="195">
        <v>666</v>
      </c>
      <c r="P20" s="195">
        <v>157</v>
      </c>
      <c r="Q20" s="195">
        <v>393</v>
      </c>
      <c r="R20" s="195">
        <v>580</v>
      </c>
      <c r="S20" s="195">
        <v>685</v>
      </c>
      <c r="T20" s="195">
        <v>587</v>
      </c>
      <c r="U20" s="212">
        <f t="shared" si="7"/>
        <v>-0.14306569343065689</v>
      </c>
      <c r="V20" s="194">
        <f t="shared" si="5"/>
        <v>-98</v>
      </c>
      <c r="W20" s="196">
        <f t="shared" si="4"/>
        <v>1.0694700020041175E-2</v>
      </c>
    </row>
    <row r="21" spans="1:23" x14ac:dyDescent="0.25">
      <c r="B21" s="199" t="s">
        <v>148</v>
      </c>
      <c r="C21" s="200">
        <f t="shared" ref="C21" si="8">C13-SUM(C14:C20)</f>
        <v>86584</v>
      </c>
      <c r="D21" s="200">
        <f t="shared" ref="D21:H21" si="9">D13-SUM(D14:D20)</f>
        <v>129798</v>
      </c>
      <c r="E21" s="200">
        <f t="shared" si="9"/>
        <v>239570</v>
      </c>
      <c r="F21" s="200">
        <f t="shared" si="9"/>
        <v>257372</v>
      </c>
      <c r="G21" s="200">
        <f t="shared" si="9"/>
        <v>278968</v>
      </c>
      <c r="H21" s="200">
        <f t="shared" si="9"/>
        <v>297707</v>
      </c>
      <c r="I21" s="213">
        <f t="shared" si="6"/>
        <v>6.7172578933784477E-2</v>
      </c>
      <c r="J21" s="199">
        <f t="shared" si="1"/>
        <v>18739</v>
      </c>
      <c r="K21" s="201">
        <f t="shared" si="2"/>
        <v>0.23770559213809436</v>
      </c>
      <c r="N21" s="199" t="s">
        <v>148</v>
      </c>
      <c r="O21" s="200">
        <f t="shared" ref="O21:T21" si="10">O13-SUM(O14:O20)</f>
        <v>4290</v>
      </c>
      <c r="P21" s="200">
        <f t="shared" si="10"/>
        <v>6728</v>
      </c>
      <c r="Q21" s="200">
        <f t="shared" si="10"/>
        <v>13240</v>
      </c>
      <c r="R21" s="200">
        <f t="shared" si="10"/>
        <v>14280</v>
      </c>
      <c r="S21" s="200">
        <f t="shared" si="10"/>
        <v>15054</v>
      </c>
      <c r="T21" s="200">
        <f t="shared" si="10"/>
        <v>14566</v>
      </c>
      <c r="U21" s="213">
        <f t="shared" si="7"/>
        <v>-3.241663345290291E-2</v>
      </c>
      <c r="V21" s="199">
        <f>T21-S21</f>
        <v>-488</v>
      </c>
      <c r="W21" s="201">
        <f t="shared" si="4"/>
        <v>0.26538160220088547</v>
      </c>
    </row>
    <row r="22" spans="1:23" x14ac:dyDescent="0.25">
      <c r="B22" s="186" t="s">
        <v>47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71</v>
      </c>
      <c r="C23" s="209">
        <f t="shared" ref="C23:H23" si="11">C24+C27</f>
        <v>99694</v>
      </c>
      <c r="D23" s="209">
        <f t="shared" si="11"/>
        <v>128277</v>
      </c>
      <c r="E23" s="209">
        <f t="shared" si="11"/>
        <v>266420</v>
      </c>
      <c r="F23" s="209">
        <f t="shared" si="11"/>
        <v>345229</v>
      </c>
      <c r="G23" s="209">
        <f t="shared" si="11"/>
        <v>365009</v>
      </c>
      <c r="H23" s="209">
        <f t="shared" si="11"/>
        <v>379792</v>
      </c>
      <c r="I23" s="210">
        <f>IFERROR(H23/G23-1,"-")</f>
        <v>4.0500371223723297E-2</v>
      </c>
      <c r="J23" s="209">
        <f>H23-G23</f>
        <v>14783</v>
      </c>
      <c r="K23" s="210">
        <f t="shared" ref="K23:K35" si="12">H23/H$9</f>
        <v>0.30324675687609337</v>
      </c>
    </row>
    <row r="24" spans="1:23" x14ac:dyDescent="0.25">
      <c r="B24" s="190" t="s">
        <v>100</v>
      </c>
      <c r="C24" s="191">
        <v>19862</v>
      </c>
      <c r="D24" s="191">
        <v>40357</v>
      </c>
      <c r="E24" s="191">
        <v>33147</v>
      </c>
      <c r="F24" s="191">
        <v>38670</v>
      </c>
      <c r="G24" s="191">
        <v>33455</v>
      </c>
      <c r="H24" s="191">
        <v>36343</v>
      </c>
      <c r="I24" s="211">
        <f>IFERROR(H24/G24-1,"-")</f>
        <v>8.6324914063667713E-2</v>
      </c>
      <c r="J24" s="190">
        <f t="shared" ref="J24:J34" si="13">H24-G24</f>
        <v>2888</v>
      </c>
      <c r="K24" s="192">
        <f t="shared" si="12"/>
        <v>2.9018243894415527E-2</v>
      </c>
    </row>
    <row r="25" spans="1:23" x14ac:dyDescent="0.25">
      <c r="B25" s="194" t="s">
        <v>12</v>
      </c>
      <c r="C25" s="195">
        <v>17089</v>
      </c>
      <c r="D25" s="195">
        <v>29439</v>
      </c>
      <c r="E25" s="195">
        <v>18342</v>
      </c>
      <c r="F25" s="195">
        <v>20442</v>
      </c>
      <c r="G25" s="195">
        <v>16667</v>
      </c>
      <c r="H25" s="195">
        <v>17378</v>
      </c>
      <c r="I25" s="212">
        <f>IFERROR(H25/G25-1,"-")</f>
        <v>4.265914681706362E-2</v>
      </c>
      <c r="J25" s="194">
        <f t="shared" si="13"/>
        <v>711</v>
      </c>
      <c r="K25" s="196">
        <f t="shared" si="12"/>
        <v>1.3875548039434088E-2</v>
      </c>
    </row>
    <row r="26" spans="1:23" x14ac:dyDescent="0.25">
      <c r="B26" s="194" t="s">
        <v>103</v>
      </c>
      <c r="C26" s="195">
        <v>2773</v>
      </c>
      <c r="D26" s="195">
        <v>10918</v>
      </c>
      <c r="E26" s="195">
        <v>14805</v>
      </c>
      <c r="F26" s="195">
        <v>18228</v>
      </c>
      <c r="G26" s="195">
        <v>16788</v>
      </c>
      <c r="H26" s="195">
        <v>18965</v>
      </c>
      <c r="I26" s="212">
        <f>IFERROR(H26/G26-1,"-")</f>
        <v>0.1296759590183465</v>
      </c>
      <c r="J26" s="194">
        <f t="shared" si="13"/>
        <v>2177</v>
      </c>
      <c r="K26" s="196">
        <f t="shared" si="12"/>
        <v>1.5142695854981439E-2</v>
      </c>
    </row>
    <row r="27" spans="1:23" x14ac:dyDescent="0.25">
      <c r="B27" s="190" t="s">
        <v>110</v>
      </c>
      <c r="C27" s="191">
        <v>79832</v>
      </c>
      <c r="D27" s="191">
        <v>87920</v>
      </c>
      <c r="E27" s="191">
        <v>233273</v>
      </c>
      <c r="F27" s="191">
        <v>306559</v>
      </c>
      <c r="G27" s="191">
        <v>331554</v>
      </c>
      <c r="H27" s="191">
        <v>343449</v>
      </c>
      <c r="I27" s="211">
        <f>IFERROR(H27/G27-1,"-")</f>
        <v>3.5876508803995621E-2</v>
      </c>
      <c r="J27" s="190">
        <f t="shared" si="13"/>
        <v>11895</v>
      </c>
      <c r="K27" s="192">
        <f t="shared" si="12"/>
        <v>0.27422851298167783</v>
      </c>
    </row>
    <row r="28" spans="1:23" x14ac:dyDescent="0.25">
      <c r="B28" s="194" t="s">
        <v>113</v>
      </c>
      <c r="C28" s="195">
        <v>42121</v>
      </c>
      <c r="D28" s="195">
        <v>32998</v>
      </c>
      <c r="E28" s="195">
        <v>126472</v>
      </c>
      <c r="F28" s="195">
        <v>173760</v>
      </c>
      <c r="G28" s="195">
        <v>196977</v>
      </c>
      <c r="H28" s="195">
        <v>209573</v>
      </c>
      <c r="I28" s="212">
        <f t="shared" ref="I28:I35" si="14">IFERROR(H28/G28-1,"-")</f>
        <v>6.3946552135528467E-2</v>
      </c>
      <c r="J28" s="194">
        <f t="shared" si="13"/>
        <v>12596</v>
      </c>
      <c r="K28" s="196">
        <f t="shared" si="12"/>
        <v>0.16733457413213948</v>
      </c>
    </row>
    <row r="29" spans="1:23" x14ac:dyDescent="0.25">
      <c r="B29" s="194" t="s">
        <v>116</v>
      </c>
      <c r="C29" s="195">
        <v>6914</v>
      </c>
      <c r="D29" s="195">
        <v>8434</v>
      </c>
      <c r="E29" s="195">
        <v>13406</v>
      </c>
      <c r="F29" s="195">
        <v>14983</v>
      </c>
      <c r="G29" s="195">
        <v>16601</v>
      </c>
      <c r="H29" s="195">
        <v>15349</v>
      </c>
      <c r="I29" s="212">
        <f t="shared" si="14"/>
        <v>-7.5417143545569498E-2</v>
      </c>
      <c r="J29" s="194">
        <f t="shared" si="13"/>
        <v>-1252</v>
      </c>
      <c r="K29" s="196">
        <f t="shared" si="12"/>
        <v>1.2255483188932777E-2</v>
      </c>
    </row>
    <row r="30" spans="1:23" x14ac:dyDescent="0.25">
      <c r="B30" s="194" t="s">
        <v>119</v>
      </c>
      <c r="C30" s="195">
        <v>3247</v>
      </c>
      <c r="D30" s="195">
        <v>6660</v>
      </c>
      <c r="E30" s="195">
        <v>10816</v>
      </c>
      <c r="F30" s="195">
        <v>18863</v>
      </c>
      <c r="G30" s="195">
        <v>15807</v>
      </c>
      <c r="H30" s="195">
        <v>11765</v>
      </c>
      <c r="I30" s="212">
        <f t="shared" si="14"/>
        <v>-0.25570949579300306</v>
      </c>
      <c r="J30" s="194">
        <f t="shared" si="13"/>
        <v>-4042</v>
      </c>
      <c r="K30" s="196">
        <f t="shared" si="12"/>
        <v>9.3938210774509173E-3</v>
      </c>
    </row>
    <row r="31" spans="1:23" x14ac:dyDescent="0.25">
      <c r="B31" s="194" t="s">
        <v>126</v>
      </c>
      <c r="C31" s="195">
        <v>2765</v>
      </c>
      <c r="D31" s="195">
        <v>5497</v>
      </c>
      <c r="E31" s="195">
        <v>11506</v>
      </c>
      <c r="F31" s="195">
        <v>13404</v>
      </c>
      <c r="G31" s="195">
        <v>10547</v>
      </c>
      <c r="H31" s="195">
        <v>9742</v>
      </c>
      <c r="I31" s="212">
        <f t="shared" si="14"/>
        <v>-7.6325021333080501E-2</v>
      </c>
      <c r="J31" s="194">
        <f t="shared" si="13"/>
        <v>-805</v>
      </c>
      <c r="K31" s="196">
        <f t="shared" si="12"/>
        <v>7.778546955930883E-3</v>
      </c>
    </row>
    <row r="32" spans="1:23" x14ac:dyDescent="0.25">
      <c r="B32" s="194" t="s">
        <v>122</v>
      </c>
      <c r="C32" s="195">
        <v>2258</v>
      </c>
      <c r="D32" s="195">
        <v>3247</v>
      </c>
      <c r="E32" s="195">
        <v>5114</v>
      </c>
      <c r="F32" s="195">
        <v>5613</v>
      </c>
      <c r="G32" s="195">
        <v>5322</v>
      </c>
      <c r="H32" s="195">
        <v>4699</v>
      </c>
      <c r="I32" s="212">
        <f t="shared" si="14"/>
        <v>-0.11706125516723032</v>
      </c>
      <c r="J32" s="194">
        <f t="shared" si="13"/>
        <v>-623</v>
      </c>
      <c r="K32" s="196">
        <f t="shared" si="12"/>
        <v>3.7519392471688788E-3</v>
      </c>
    </row>
    <row r="33" spans="2:11" x14ac:dyDescent="0.25">
      <c r="B33" s="194" t="s">
        <v>131</v>
      </c>
      <c r="C33" s="195">
        <v>2014</v>
      </c>
      <c r="D33" s="195">
        <v>1316</v>
      </c>
      <c r="E33" s="195">
        <v>2799</v>
      </c>
      <c r="F33" s="195">
        <v>3613</v>
      </c>
      <c r="G33" s="195">
        <v>3310</v>
      </c>
      <c r="H33" s="195">
        <v>3961</v>
      </c>
      <c r="I33" s="212">
        <f t="shared" si="14"/>
        <v>0.1966767371601208</v>
      </c>
      <c r="J33" s="194">
        <f t="shared" si="13"/>
        <v>651</v>
      </c>
      <c r="K33" s="196">
        <f t="shared" si="12"/>
        <v>3.1626795824720002E-3</v>
      </c>
    </row>
    <row r="34" spans="2:11" x14ac:dyDescent="0.25">
      <c r="B34" s="194" t="s">
        <v>134</v>
      </c>
      <c r="C34" s="195">
        <v>1805</v>
      </c>
      <c r="D34" s="195">
        <v>1059</v>
      </c>
      <c r="E34" s="195">
        <v>2429</v>
      </c>
      <c r="F34" s="195">
        <v>3635</v>
      </c>
      <c r="G34" s="195">
        <v>3275</v>
      </c>
      <c r="H34" s="195">
        <v>3092</v>
      </c>
      <c r="I34" s="212">
        <f t="shared" si="14"/>
        <v>-5.5877862595419825E-2</v>
      </c>
      <c r="J34" s="194">
        <f t="shared" si="13"/>
        <v>-183</v>
      </c>
      <c r="K34" s="196">
        <f t="shared" si="12"/>
        <v>2.4688223350172746E-3</v>
      </c>
    </row>
    <row r="35" spans="2:11" x14ac:dyDescent="0.25">
      <c r="B35" s="199" t="s">
        <v>148</v>
      </c>
      <c r="C35" s="200">
        <f t="shared" ref="C35" si="15">C27-SUM(C28:C34)</f>
        <v>18708</v>
      </c>
      <c r="D35" s="200">
        <f t="shared" ref="D35:H35" si="16">D27-SUM(D28:D34)</f>
        <v>28709</v>
      </c>
      <c r="E35" s="200">
        <f t="shared" si="16"/>
        <v>60731</v>
      </c>
      <c r="F35" s="200">
        <f t="shared" si="16"/>
        <v>72688</v>
      </c>
      <c r="G35" s="200">
        <f t="shared" si="16"/>
        <v>79715</v>
      </c>
      <c r="H35" s="200">
        <f t="shared" si="16"/>
        <v>85268</v>
      </c>
      <c r="I35" s="213">
        <f t="shared" si="14"/>
        <v>6.9660666123063431E-2</v>
      </c>
      <c r="J35" s="199">
        <f>H35-G35</f>
        <v>5553</v>
      </c>
      <c r="K35" s="201">
        <f t="shared" si="12"/>
        <v>6.8082646462565649E-2</v>
      </c>
    </row>
    <row r="36" spans="2:11" x14ac:dyDescent="0.25">
      <c r="B36" s="186" t="s">
        <v>48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71</v>
      </c>
      <c r="C37" s="209">
        <f t="shared" ref="C37:H37" si="17">C38+C41</f>
        <v>158323</v>
      </c>
      <c r="D37" s="209">
        <f t="shared" si="17"/>
        <v>235509</v>
      </c>
      <c r="E37" s="209">
        <f t="shared" si="17"/>
        <v>490978</v>
      </c>
      <c r="F37" s="209">
        <f t="shared" si="17"/>
        <v>509465</v>
      </c>
      <c r="G37" s="209">
        <f t="shared" si="17"/>
        <v>526356</v>
      </c>
      <c r="H37" s="209">
        <f t="shared" si="17"/>
        <v>544782</v>
      </c>
      <c r="I37" s="210">
        <f>IFERROR(H37/G37-1,"-")</f>
        <v>3.5006725486172785E-2</v>
      </c>
      <c r="J37" s="209">
        <f>H37-G37</f>
        <v>18426</v>
      </c>
      <c r="K37" s="210">
        <f t="shared" ref="K37:K49" si="18">H37/H$9</f>
        <v>0.43498381931286573</v>
      </c>
    </row>
    <row r="38" spans="2:11" x14ac:dyDescent="0.25">
      <c r="B38" s="190" t="s">
        <v>100</v>
      </c>
      <c r="C38" s="191">
        <v>24919</v>
      </c>
      <c r="D38" s="191">
        <v>43634</v>
      </c>
      <c r="E38" s="191">
        <v>40863</v>
      </c>
      <c r="F38" s="191">
        <v>37825</v>
      </c>
      <c r="G38" s="191">
        <v>33853</v>
      </c>
      <c r="H38" s="191">
        <v>38281</v>
      </c>
      <c r="I38" s="211">
        <f>IFERROR(H38/G38-1,"-")</f>
        <v>0.1308008152896345</v>
      </c>
      <c r="J38" s="190">
        <f t="shared" ref="J38:J48" si="19">H38-G38</f>
        <v>4428</v>
      </c>
      <c r="K38" s="192">
        <f t="shared" si="18"/>
        <v>3.0565649355367493E-2</v>
      </c>
    </row>
    <row r="39" spans="2:11" x14ac:dyDescent="0.25">
      <c r="B39" s="194" t="s">
        <v>106</v>
      </c>
      <c r="C39" s="195">
        <v>19672</v>
      </c>
      <c r="D39" s="195">
        <v>34405</v>
      </c>
      <c r="E39" s="195">
        <v>29416</v>
      </c>
      <c r="F39" s="195">
        <v>22977</v>
      </c>
      <c r="G39" s="195">
        <v>18844</v>
      </c>
      <c r="H39" s="195">
        <v>21569</v>
      </c>
      <c r="I39" s="212">
        <f>IFERROR(H39/G39-1,"-")</f>
        <v>0.14460836340479721</v>
      </c>
      <c r="J39" s="194">
        <f t="shared" si="19"/>
        <v>2725</v>
      </c>
      <c r="K39" s="196">
        <f t="shared" si="18"/>
        <v>1.7221872232854978E-2</v>
      </c>
    </row>
    <row r="40" spans="2:11" x14ac:dyDescent="0.25">
      <c r="B40" s="194" t="s">
        <v>103</v>
      </c>
      <c r="C40" s="195">
        <v>5247</v>
      </c>
      <c r="D40" s="195">
        <v>9229</v>
      </c>
      <c r="E40" s="195">
        <v>11447</v>
      </c>
      <c r="F40" s="195">
        <v>14848</v>
      </c>
      <c r="G40" s="195">
        <v>15009</v>
      </c>
      <c r="H40" s="195">
        <v>16712</v>
      </c>
      <c r="I40" s="212">
        <f>IFERROR(H40/G40-1,"-")</f>
        <v>0.11346525418082476</v>
      </c>
      <c r="J40" s="194">
        <f t="shared" si="19"/>
        <v>1703</v>
      </c>
      <c r="K40" s="196">
        <f t="shared" si="18"/>
        <v>1.3343777122512513E-2</v>
      </c>
    </row>
    <row r="41" spans="2:11" x14ac:dyDescent="0.25">
      <c r="B41" s="190" t="s">
        <v>110</v>
      </c>
      <c r="C41" s="191">
        <v>133404</v>
      </c>
      <c r="D41" s="191">
        <v>191875</v>
      </c>
      <c r="E41" s="191">
        <v>450115</v>
      </c>
      <c r="F41" s="191">
        <v>471640</v>
      </c>
      <c r="G41" s="191">
        <v>492503</v>
      </c>
      <c r="H41" s="191">
        <v>506501</v>
      </c>
      <c r="I41" s="211">
        <f>IFERROR(H41/G41-1,"-")</f>
        <v>2.842216189546054E-2</v>
      </c>
      <c r="J41" s="190">
        <f t="shared" si="19"/>
        <v>13998</v>
      </c>
      <c r="K41" s="192">
        <f t="shared" si="18"/>
        <v>0.40441816995749824</v>
      </c>
    </row>
    <row r="42" spans="2:11" x14ac:dyDescent="0.25">
      <c r="B42" s="194" t="s">
        <v>113</v>
      </c>
      <c r="C42" s="195">
        <v>54606</v>
      </c>
      <c r="D42" s="195">
        <v>61816</v>
      </c>
      <c r="E42" s="195">
        <v>237602</v>
      </c>
      <c r="F42" s="195">
        <v>260390</v>
      </c>
      <c r="G42" s="195">
        <v>270591</v>
      </c>
      <c r="H42" s="195">
        <v>278872</v>
      </c>
      <c r="I42" s="212">
        <f t="shared" ref="I42:I49" si="20">IFERROR(H42/G42-1,"-")</f>
        <v>3.0603382965434855E-2</v>
      </c>
      <c r="J42" s="194">
        <f t="shared" si="19"/>
        <v>8281</v>
      </c>
      <c r="K42" s="196">
        <f t="shared" si="18"/>
        <v>0.22266669541104056</v>
      </c>
    </row>
    <row r="43" spans="2:11" x14ac:dyDescent="0.25">
      <c r="B43" s="194" t="s">
        <v>116</v>
      </c>
      <c r="C43" s="195">
        <v>4782</v>
      </c>
      <c r="D43" s="195">
        <v>8350</v>
      </c>
      <c r="E43" s="195">
        <v>11278</v>
      </c>
      <c r="F43" s="195">
        <v>11705</v>
      </c>
      <c r="G43" s="195">
        <v>13041</v>
      </c>
      <c r="H43" s="195">
        <v>15732</v>
      </c>
      <c r="I43" s="212">
        <f t="shared" si="20"/>
        <v>0.20634920634920628</v>
      </c>
      <c r="J43" s="194">
        <f t="shared" si="19"/>
        <v>2691</v>
      </c>
      <c r="K43" s="196">
        <f t="shared" si="18"/>
        <v>1.2561291388904192E-2</v>
      </c>
    </row>
    <row r="44" spans="2:11" x14ac:dyDescent="0.25">
      <c r="B44" s="194" t="s">
        <v>119</v>
      </c>
      <c r="C44" s="195">
        <v>3603</v>
      </c>
      <c r="D44" s="195">
        <v>9886</v>
      </c>
      <c r="E44" s="195">
        <v>9561</v>
      </c>
      <c r="F44" s="195">
        <v>9147</v>
      </c>
      <c r="G44" s="195">
        <v>9486</v>
      </c>
      <c r="H44" s="195">
        <v>10229</v>
      </c>
      <c r="I44" s="212">
        <f t="shared" si="20"/>
        <v>7.8325954037528955E-2</v>
      </c>
      <c r="J44" s="194">
        <f t="shared" si="19"/>
        <v>743</v>
      </c>
      <c r="K44" s="196">
        <f t="shared" si="18"/>
        <v>8.1673944582444057E-3</v>
      </c>
    </row>
    <row r="45" spans="2:11" x14ac:dyDescent="0.25">
      <c r="B45" s="194" t="s">
        <v>126</v>
      </c>
      <c r="C45" s="195">
        <v>6908</v>
      </c>
      <c r="D45" s="195">
        <v>15677</v>
      </c>
      <c r="E45" s="195">
        <v>26421</v>
      </c>
      <c r="F45" s="195">
        <v>25836</v>
      </c>
      <c r="G45" s="195">
        <v>25720</v>
      </c>
      <c r="H45" s="195">
        <v>24835</v>
      </c>
      <c r="I45" s="212">
        <f t="shared" si="20"/>
        <v>-3.4409020217729402E-2</v>
      </c>
      <c r="J45" s="194">
        <f t="shared" si="19"/>
        <v>-885</v>
      </c>
      <c r="K45" s="196">
        <f t="shared" si="18"/>
        <v>1.9829625708329243E-2</v>
      </c>
    </row>
    <row r="46" spans="2:11" x14ac:dyDescent="0.25">
      <c r="B46" s="194" t="s">
        <v>122</v>
      </c>
      <c r="C46" s="195">
        <v>3124</v>
      </c>
      <c r="D46" s="195">
        <v>5117</v>
      </c>
      <c r="E46" s="195">
        <v>7989</v>
      </c>
      <c r="F46" s="195">
        <v>8687</v>
      </c>
      <c r="G46" s="195">
        <v>9133</v>
      </c>
      <c r="H46" s="195">
        <v>8627</v>
      </c>
      <c r="I46" s="212">
        <f t="shared" si="20"/>
        <v>-5.5403481878900651E-2</v>
      </c>
      <c r="J46" s="194">
        <f t="shared" si="19"/>
        <v>-506</v>
      </c>
      <c r="K46" s="196">
        <f t="shared" si="18"/>
        <v>6.888269820243864E-3</v>
      </c>
    </row>
    <row r="47" spans="2:11" x14ac:dyDescent="0.25">
      <c r="B47" s="194" t="s">
        <v>131</v>
      </c>
      <c r="C47" s="195">
        <v>6325</v>
      </c>
      <c r="D47" s="195">
        <v>7145</v>
      </c>
      <c r="E47" s="195">
        <v>13634</v>
      </c>
      <c r="F47" s="195">
        <v>14285</v>
      </c>
      <c r="G47" s="195">
        <v>13586</v>
      </c>
      <c r="H47" s="195">
        <v>12502</v>
      </c>
      <c r="I47" s="212">
        <f t="shared" si="20"/>
        <v>-7.9788017076402151E-2</v>
      </c>
      <c r="J47" s="194">
        <f t="shared" si="19"/>
        <v>-1084</v>
      </c>
      <c r="K47" s="196">
        <f t="shared" si="18"/>
        <v>9.9822822873175832E-3</v>
      </c>
    </row>
    <row r="48" spans="2:11" x14ac:dyDescent="0.25">
      <c r="B48" s="194" t="s">
        <v>134</v>
      </c>
      <c r="C48" s="195">
        <v>11509</v>
      </c>
      <c r="D48" s="195">
        <v>6692</v>
      </c>
      <c r="E48" s="195">
        <v>14445</v>
      </c>
      <c r="F48" s="195">
        <v>16113</v>
      </c>
      <c r="G48" s="195">
        <v>16304</v>
      </c>
      <c r="H48" s="195">
        <v>12489</v>
      </c>
      <c r="I48" s="212">
        <f t="shared" si="20"/>
        <v>-0.23399165848871439</v>
      </c>
      <c r="J48" s="194">
        <f t="shared" si="19"/>
        <v>-3815</v>
      </c>
      <c r="K48" s="196">
        <f t="shared" si="18"/>
        <v>9.9719023745248204E-3</v>
      </c>
    </row>
    <row r="49" spans="2:11" x14ac:dyDescent="0.25">
      <c r="B49" s="199" t="s">
        <v>148</v>
      </c>
      <c r="C49" s="200">
        <f t="shared" ref="C49" si="21">C41-SUM(C42:C48)</f>
        <v>42547</v>
      </c>
      <c r="D49" s="200">
        <f t="shared" ref="D49:H49" si="22">D41-SUM(D42:D48)</f>
        <v>77192</v>
      </c>
      <c r="E49" s="200">
        <f t="shared" si="22"/>
        <v>129185</v>
      </c>
      <c r="F49" s="200">
        <f t="shared" si="22"/>
        <v>125477</v>
      </c>
      <c r="G49" s="200">
        <f t="shared" si="22"/>
        <v>134642</v>
      </c>
      <c r="H49" s="200">
        <f t="shared" si="22"/>
        <v>143215</v>
      </c>
      <c r="I49" s="213">
        <f t="shared" si="20"/>
        <v>6.3672553883632244E-2</v>
      </c>
      <c r="J49" s="199">
        <f>H49-G49</f>
        <v>8573</v>
      </c>
      <c r="K49" s="201">
        <f t="shared" si="18"/>
        <v>0.11435070850889359</v>
      </c>
    </row>
    <row r="50" spans="2:11" x14ac:dyDescent="0.25">
      <c r="B50" s="186" t="s">
        <v>49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71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100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106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103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110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113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116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119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126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122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131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134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148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50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71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100</v>
      </c>
      <c r="C66" s="191" t="s">
        <v>328</v>
      </c>
      <c r="D66" s="191" t="s">
        <v>328</v>
      </c>
      <c r="E66" s="191" t="s">
        <v>328</v>
      </c>
      <c r="F66" s="191" t="s">
        <v>328</v>
      </c>
      <c r="G66" s="191" t="s">
        <v>328</v>
      </c>
      <c r="H66" s="191" t="s">
        <v>328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106</v>
      </c>
      <c r="C67" s="195" t="s">
        <v>328</v>
      </c>
      <c r="D67" s="195" t="s">
        <v>328</v>
      </c>
      <c r="E67" s="195" t="s">
        <v>328</v>
      </c>
      <c r="F67" s="195" t="s">
        <v>328</v>
      </c>
      <c r="G67" s="195" t="s">
        <v>328</v>
      </c>
      <c r="H67" s="195" t="s">
        <v>328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103</v>
      </c>
      <c r="C68" s="195" t="s">
        <v>328</v>
      </c>
      <c r="D68" s="195" t="s">
        <v>328</v>
      </c>
      <c r="E68" s="195" t="s">
        <v>328</v>
      </c>
      <c r="F68" s="195" t="s">
        <v>328</v>
      </c>
      <c r="G68" s="195" t="s">
        <v>328</v>
      </c>
      <c r="H68" s="195" t="s">
        <v>328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110</v>
      </c>
      <c r="C69" s="191" t="s">
        <v>328</v>
      </c>
      <c r="D69" s="191" t="s">
        <v>328</v>
      </c>
      <c r="E69" s="191" t="s">
        <v>328</v>
      </c>
      <c r="F69" s="191" t="s">
        <v>328</v>
      </c>
      <c r="G69" s="191" t="s">
        <v>328</v>
      </c>
      <c r="H69" s="191" t="s">
        <v>328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113</v>
      </c>
      <c r="C70" s="195" t="s">
        <v>328</v>
      </c>
      <c r="D70" s="195" t="s">
        <v>328</v>
      </c>
      <c r="E70" s="195" t="s">
        <v>328</v>
      </c>
      <c r="F70" s="195" t="s">
        <v>328</v>
      </c>
      <c r="G70" s="195" t="s">
        <v>328</v>
      </c>
      <c r="H70" s="195" t="s">
        <v>328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116</v>
      </c>
      <c r="C71" s="195" t="s">
        <v>328</v>
      </c>
      <c r="D71" s="195" t="s">
        <v>328</v>
      </c>
      <c r="E71" s="195" t="s">
        <v>328</v>
      </c>
      <c r="F71" s="195" t="s">
        <v>328</v>
      </c>
      <c r="G71" s="195" t="s">
        <v>328</v>
      </c>
      <c r="H71" s="195" t="s">
        <v>328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119</v>
      </c>
      <c r="C72" s="195" t="s">
        <v>328</v>
      </c>
      <c r="D72" s="195" t="s">
        <v>328</v>
      </c>
      <c r="E72" s="195" t="s">
        <v>328</v>
      </c>
      <c r="F72" s="195" t="s">
        <v>328</v>
      </c>
      <c r="G72" s="195" t="s">
        <v>328</v>
      </c>
      <c r="H72" s="195" t="s">
        <v>328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126</v>
      </c>
      <c r="C73" s="195" t="s">
        <v>328</v>
      </c>
      <c r="D73" s="195" t="s">
        <v>328</v>
      </c>
      <c r="E73" s="195" t="s">
        <v>328</v>
      </c>
      <c r="F73" s="195" t="s">
        <v>328</v>
      </c>
      <c r="G73" s="195" t="s">
        <v>328</v>
      </c>
      <c r="H73" s="195" t="s">
        <v>328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122</v>
      </c>
      <c r="C74" s="195" t="s">
        <v>328</v>
      </c>
      <c r="D74" s="195" t="s">
        <v>328</v>
      </c>
      <c r="E74" s="195" t="s">
        <v>328</v>
      </c>
      <c r="F74" s="195" t="s">
        <v>328</v>
      </c>
      <c r="G74" s="195" t="s">
        <v>328</v>
      </c>
      <c r="H74" s="195" t="s">
        <v>328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131</v>
      </c>
      <c r="C75" s="195" t="s">
        <v>328</v>
      </c>
      <c r="D75" s="195" t="s">
        <v>328</v>
      </c>
      <c r="E75" s="195" t="s">
        <v>328</v>
      </c>
      <c r="F75" s="195" t="s">
        <v>328</v>
      </c>
      <c r="G75" s="195" t="s">
        <v>328</v>
      </c>
      <c r="H75" s="195" t="s">
        <v>328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134</v>
      </c>
      <c r="C76" s="195" t="s">
        <v>328</v>
      </c>
      <c r="D76" s="195" t="s">
        <v>328</v>
      </c>
      <c r="E76" s="195" t="s">
        <v>328</v>
      </c>
      <c r="F76" s="195" t="s">
        <v>328</v>
      </c>
      <c r="G76" s="195" t="s">
        <v>328</v>
      </c>
      <c r="H76" s="195" t="s">
        <v>328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148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51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71</v>
      </c>
      <c r="C79" s="209">
        <f t="shared" ref="C79:H79" si="33">IFERROR(C80+C83,"nd")</f>
        <v>43519</v>
      </c>
      <c r="D79" s="209">
        <f t="shared" si="33"/>
        <v>68948</v>
      </c>
      <c r="E79" s="209">
        <f t="shared" si="33"/>
        <v>135425</v>
      </c>
      <c r="F79" s="209">
        <f t="shared" si="33"/>
        <v>145200</v>
      </c>
      <c r="G79" s="209">
        <f t="shared" si="33"/>
        <v>173413</v>
      </c>
      <c r="H79" s="209">
        <f t="shared" si="33"/>
        <v>190269</v>
      </c>
      <c r="I79" s="210">
        <f>IFERROR(H79/G79-1,"-")</f>
        <v>9.7201478551204312E-2</v>
      </c>
      <c r="J79" s="209">
        <f>IFERROR(H79-G79,"-")</f>
        <v>16856</v>
      </c>
      <c r="K79" s="210">
        <f>IFERROR(H79/H$9,"-")</f>
        <v>0.15192120208971599</v>
      </c>
    </row>
    <row r="80" spans="2:11" x14ac:dyDescent="0.25">
      <c r="B80" s="190" t="s">
        <v>100</v>
      </c>
      <c r="C80" s="191">
        <v>17509</v>
      </c>
      <c r="D80" s="191">
        <v>34097</v>
      </c>
      <c r="E80" s="191">
        <v>62889</v>
      </c>
      <c r="F80" s="191">
        <v>62764</v>
      </c>
      <c r="G80" s="191">
        <v>82491</v>
      </c>
      <c r="H80" s="191">
        <v>90152</v>
      </c>
      <c r="I80" s="211">
        <f>IFERROR(H80/G80-1,"-")</f>
        <v>9.2870737413778492E-2</v>
      </c>
      <c r="J80" s="214">
        <f t="shared" ref="J80:J91" si="34">IFERROR(H80-G80,"-")</f>
        <v>7661</v>
      </c>
      <c r="K80" s="192">
        <f t="shared" ref="K80:K91" si="35">IFERROR(H80/H$9,"-")</f>
        <v>7.1982299853323842E-2</v>
      </c>
    </row>
    <row r="81" spans="2:11" x14ac:dyDescent="0.25">
      <c r="B81" s="194" t="s">
        <v>106</v>
      </c>
      <c r="C81" s="195">
        <v>7265</v>
      </c>
      <c r="D81" s="195">
        <v>18186</v>
      </c>
      <c r="E81" s="195">
        <v>31185</v>
      </c>
      <c r="F81" s="195">
        <v>31914</v>
      </c>
      <c r="G81" s="195">
        <v>33942</v>
      </c>
      <c r="H81" s="195">
        <v>31876</v>
      </c>
      <c r="I81" s="212">
        <f>IFERROR(H81/G81-1,"-")</f>
        <v>-6.0868540451358144E-2</v>
      </c>
      <c r="J81" s="215">
        <f t="shared" si="34"/>
        <v>-2066</v>
      </c>
      <c r="K81" s="196">
        <f t="shared" si="35"/>
        <v>2.5451546167855964E-2</v>
      </c>
    </row>
    <row r="82" spans="2:11" x14ac:dyDescent="0.25">
      <c r="B82" s="194" t="s">
        <v>103</v>
      </c>
      <c r="C82" s="195">
        <v>10244</v>
      </c>
      <c r="D82" s="195">
        <v>15911</v>
      </c>
      <c r="E82" s="195">
        <v>31704</v>
      </c>
      <c r="F82" s="195">
        <v>30850</v>
      </c>
      <c r="G82" s="195">
        <v>48549</v>
      </c>
      <c r="H82" s="195">
        <v>58276</v>
      </c>
      <c r="I82" s="212">
        <f>IFERROR(H82/G82-1,"-")</f>
        <v>0.20035428124163213</v>
      </c>
      <c r="J82" s="215">
        <f t="shared" si="34"/>
        <v>9727</v>
      </c>
      <c r="K82" s="196">
        <f t="shared" si="35"/>
        <v>4.6530753685467885E-2</v>
      </c>
    </row>
    <row r="83" spans="2:11" x14ac:dyDescent="0.25">
      <c r="B83" s="190" t="s">
        <v>110</v>
      </c>
      <c r="C83" s="191">
        <v>26010</v>
      </c>
      <c r="D83" s="191">
        <v>34851</v>
      </c>
      <c r="E83" s="191">
        <v>72536</v>
      </c>
      <c r="F83" s="191">
        <v>82436</v>
      </c>
      <c r="G83" s="191">
        <v>90922</v>
      </c>
      <c r="H83" s="191">
        <v>100117</v>
      </c>
      <c r="I83" s="211">
        <f>IFERROR(H83/G83-1,"-")</f>
        <v>0.1011306394491982</v>
      </c>
      <c r="J83" s="214">
        <f t="shared" si="34"/>
        <v>9195</v>
      </c>
      <c r="K83" s="192">
        <f t="shared" si="35"/>
        <v>7.9938902236392134E-2</v>
      </c>
    </row>
    <row r="84" spans="2:11" x14ac:dyDescent="0.25">
      <c r="B84" s="194" t="s">
        <v>113</v>
      </c>
      <c r="C84" s="195">
        <v>2532</v>
      </c>
      <c r="D84" s="195">
        <v>2257</v>
      </c>
      <c r="E84" s="195">
        <v>9426</v>
      </c>
      <c r="F84" s="195">
        <v>11661</v>
      </c>
      <c r="G84" s="195">
        <v>14028</v>
      </c>
      <c r="H84" s="195">
        <v>14495</v>
      </c>
      <c r="I84" s="212">
        <f t="shared" ref="I84:I91" si="36">IFERROR(H84/G84-1,"-")</f>
        <v>3.3290561733675617E-2</v>
      </c>
      <c r="J84" s="215">
        <f t="shared" si="34"/>
        <v>467</v>
      </c>
      <c r="K84" s="196">
        <f t="shared" si="35"/>
        <v>1.157360276393124E-2</v>
      </c>
    </row>
    <row r="85" spans="2:11" x14ac:dyDescent="0.25">
      <c r="B85" s="194" t="s">
        <v>116</v>
      </c>
      <c r="C85" s="195">
        <v>6085</v>
      </c>
      <c r="D85" s="195">
        <v>8567</v>
      </c>
      <c r="E85" s="195">
        <v>15686</v>
      </c>
      <c r="F85" s="195">
        <v>15683</v>
      </c>
      <c r="G85" s="195">
        <v>18445</v>
      </c>
      <c r="H85" s="195">
        <v>19719</v>
      </c>
      <c r="I85" s="212">
        <f t="shared" si="36"/>
        <v>6.9070208728652771E-2</v>
      </c>
      <c r="J85" s="215">
        <f t="shared" si="34"/>
        <v>1274</v>
      </c>
      <c r="K85" s="196">
        <f t="shared" si="35"/>
        <v>1.5744730796961721E-2</v>
      </c>
    </row>
    <row r="86" spans="2:11" x14ac:dyDescent="0.25">
      <c r="B86" s="194" t="s">
        <v>119</v>
      </c>
      <c r="C86" s="195">
        <v>1350</v>
      </c>
      <c r="D86" s="195">
        <v>3539</v>
      </c>
      <c r="E86" s="195">
        <v>4755</v>
      </c>
      <c r="F86" s="195">
        <v>4685</v>
      </c>
      <c r="G86" s="195">
        <v>5838</v>
      </c>
      <c r="H86" s="195">
        <v>9956</v>
      </c>
      <c r="I86" s="212">
        <f t="shared" si="36"/>
        <v>0.70537855429941754</v>
      </c>
      <c r="J86" s="215">
        <f t="shared" si="34"/>
        <v>4118</v>
      </c>
      <c r="K86" s="196">
        <f t="shared" si="35"/>
        <v>7.9494162895963737E-3</v>
      </c>
    </row>
    <row r="87" spans="2:11" x14ac:dyDescent="0.25">
      <c r="B87" s="194" t="s">
        <v>126</v>
      </c>
      <c r="C87" s="195">
        <v>447</v>
      </c>
      <c r="D87" s="195">
        <v>2140</v>
      </c>
      <c r="E87" s="195">
        <v>5107</v>
      </c>
      <c r="F87" s="195">
        <v>5074</v>
      </c>
      <c r="G87" s="195">
        <v>5719</v>
      </c>
      <c r="H87" s="195">
        <v>3236</v>
      </c>
      <c r="I87" s="212">
        <f t="shared" si="36"/>
        <v>-0.43416681237978672</v>
      </c>
      <c r="J87" s="215">
        <f t="shared" si="34"/>
        <v>-2483</v>
      </c>
      <c r="K87" s="196">
        <f t="shared" si="35"/>
        <v>2.5837998305678852E-3</v>
      </c>
    </row>
    <row r="88" spans="2:11" x14ac:dyDescent="0.25">
      <c r="B88" s="194" t="s">
        <v>122</v>
      </c>
      <c r="C88" s="195">
        <v>247</v>
      </c>
      <c r="D88" s="195">
        <v>493</v>
      </c>
      <c r="E88" s="195">
        <v>789</v>
      </c>
      <c r="F88" s="195">
        <v>700</v>
      </c>
      <c r="G88" s="195">
        <v>886</v>
      </c>
      <c r="H88" s="195">
        <v>994</v>
      </c>
      <c r="I88" s="212">
        <f t="shared" si="36"/>
        <v>0.12189616252821667</v>
      </c>
      <c r="J88" s="215">
        <f t="shared" si="34"/>
        <v>108</v>
      </c>
      <c r="K88" s="196">
        <f t="shared" si="35"/>
        <v>7.9366410123129724E-4</v>
      </c>
    </row>
    <row r="89" spans="2:11" x14ac:dyDescent="0.25">
      <c r="B89" s="194" t="s">
        <v>131</v>
      </c>
      <c r="C89" s="195">
        <v>1336</v>
      </c>
      <c r="D89" s="195">
        <v>1498</v>
      </c>
      <c r="E89" s="195">
        <v>4196</v>
      </c>
      <c r="F89" s="195">
        <v>4719</v>
      </c>
      <c r="G89" s="195">
        <v>3822</v>
      </c>
      <c r="H89" s="195">
        <v>4171</v>
      </c>
      <c r="I89" s="212">
        <f t="shared" si="36"/>
        <v>9.1313448456305624E-2</v>
      </c>
      <c r="J89" s="215">
        <f t="shared" si="34"/>
        <v>349</v>
      </c>
      <c r="K89" s="196">
        <f t="shared" si="35"/>
        <v>3.3303550968166403E-3</v>
      </c>
    </row>
    <row r="90" spans="2:11" x14ac:dyDescent="0.25">
      <c r="B90" s="194" t="s">
        <v>134</v>
      </c>
      <c r="C90" s="195">
        <v>2507</v>
      </c>
      <c r="D90" s="195">
        <v>1487</v>
      </c>
      <c r="E90" s="195">
        <v>3901</v>
      </c>
      <c r="F90" s="195">
        <v>5554</v>
      </c>
      <c r="G90" s="195">
        <v>4853</v>
      </c>
      <c r="H90" s="195">
        <v>4002</v>
      </c>
      <c r="I90" s="212">
        <f t="shared" si="36"/>
        <v>-0.17535545023696686</v>
      </c>
      <c r="J90" s="215">
        <f t="shared" si="34"/>
        <v>-851</v>
      </c>
      <c r="K90" s="196">
        <f t="shared" si="35"/>
        <v>3.1954162305107155E-3</v>
      </c>
    </row>
    <row r="91" spans="2:11" x14ac:dyDescent="0.25">
      <c r="B91" s="199" t="s">
        <v>148</v>
      </c>
      <c r="C91" s="200">
        <f t="shared" ref="C91:H91" si="37">IFERROR(C83-SUM(C84:C90),"nd")</f>
        <v>11506</v>
      </c>
      <c r="D91" s="200">
        <f t="shared" si="37"/>
        <v>14870</v>
      </c>
      <c r="E91" s="200">
        <f t="shared" si="37"/>
        <v>28676</v>
      </c>
      <c r="F91" s="200">
        <f t="shared" si="37"/>
        <v>34360</v>
      </c>
      <c r="G91" s="200">
        <f t="shared" si="37"/>
        <v>37331</v>
      </c>
      <c r="H91" s="200">
        <f t="shared" si="37"/>
        <v>43544</v>
      </c>
      <c r="I91" s="213">
        <f t="shared" si="36"/>
        <v>0.16643004473493872</v>
      </c>
      <c r="J91" s="216">
        <f t="shared" si="34"/>
        <v>6213</v>
      </c>
      <c r="K91" s="201">
        <f t="shared" si="35"/>
        <v>3.4767917126776265E-2</v>
      </c>
    </row>
    <row r="92" spans="2:11" x14ac:dyDescent="0.25">
      <c r="B92" s="186" t="s">
        <v>52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71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100</v>
      </c>
      <c r="C94" s="191" t="s">
        <v>328</v>
      </c>
      <c r="D94" s="191" t="s">
        <v>328</v>
      </c>
      <c r="E94" s="191" t="s">
        <v>328</v>
      </c>
      <c r="F94" s="191" t="s">
        <v>328</v>
      </c>
      <c r="G94" s="191" t="s">
        <v>328</v>
      </c>
      <c r="H94" s="191" t="s">
        <v>328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106</v>
      </c>
      <c r="C95" s="195" t="s">
        <v>328</v>
      </c>
      <c r="D95" s="195" t="s">
        <v>328</v>
      </c>
      <c r="E95" s="195" t="s">
        <v>328</v>
      </c>
      <c r="F95" s="195" t="s">
        <v>328</v>
      </c>
      <c r="G95" s="195" t="s">
        <v>328</v>
      </c>
      <c r="H95" s="195" t="s">
        <v>328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103</v>
      </c>
      <c r="C96" s="195" t="s">
        <v>328</v>
      </c>
      <c r="D96" s="195" t="s">
        <v>328</v>
      </c>
      <c r="E96" s="195" t="s">
        <v>328</v>
      </c>
      <c r="F96" s="195" t="s">
        <v>328</v>
      </c>
      <c r="G96" s="195" t="s">
        <v>328</v>
      </c>
      <c r="H96" s="195" t="s">
        <v>328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110</v>
      </c>
      <c r="C97" s="191" t="s">
        <v>328</v>
      </c>
      <c r="D97" s="191" t="s">
        <v>328</v>
      </c>
      <c r="E97" s="191" t="s">
        <v>328</v>
      </c>
      <c r="F97" s="191" t="s">
        <v>328</v>
      </c>
      <c r="G97" s="191" t="s">
        <v>328</v>
      </c>
      <c r="H97" s="191" t="s">
        <v>328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113</v>
      </c>
      <c r="C98" s="195" t="s">
        <v>328</v>
      </c>
      <c r="D98" s="195" t="s">
        <v>328</v>
      </c>
      <c r="E98" s="195" t="s">
        <v>328</v>
      </c>
      <c r="F98" s="195" t="s">
        <v>328</v>
      </c>
      <c r="G98" s="195" t="s">
        <v>328</v>
      </c>
      <c r="H98" s="195" t="s">
        <v>328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116</v>
      </c>
      <c r="C99" s="195" t="s">
        <v>328</v>
      </c>
      <c r="D99" s="195" t="s">
        <v>328</v>
      </c>
      <c r="E99" s="195" t="s">
        <v>328</v>
      </c>
      <c r="F99" s="195" t="s">
        <v>328</v>
      </c>
      <c r="G99" s="195" t="s">
        <v>328</v>
      </c>
      <c r="H99" s="195" t="s">
        <v>328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119</v>
      </c>
      <c r="C100" s="195" t="s">
        <v>328</v>
      </c>
      <c r="D100" s="195" t="s">
        <v>328</v>
      </c>
      <c r="E100" s="195" t="s">
        <v>328</v>
      </c>
      <c r="F100" s="195" t="s">
        <v>328</v>
      </c>
      <c r="G100" s="195" t="s">
        <v>328</v>
      </c>
      <c r="H100" s="195" t="s">
        <v>328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126</v>
      </c>
      <c r="C101" s="195" t="s">
        <v>328</v>
      </c>
      <c r="D101" s="195" t="s">
        <v>328</v>
      </c>
      <c r="E101" s="195" t="s">
        <v>328</v>
      </c>
      <c r="F101" s="195" t="s">
        <v>328</v>
      </c>
      <c r="G101" s="195" t="s">
        <v>328</v>
      </c>
      <c r="H101" s="195" t="s">
        <v>328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122</v>
      </c>
      <c r="C102" s="195" t="s">
        <v>328</v>
      </c>
      <c r="D102" s="195" t="s">
        <v>328</v>
      </c>
      <c r="E102" s="195" t="s">
        <v>328</v>
      </c>
      <c r="F102" s="195" t="s">
        <v>328</v>
      </c>
      <c r="G102" s="195" t="s">
        <v>328</v>
      </c>
      <c r="H102" s="195" t="s">
        <v>328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131</v>
      </c>
      <c r="C103" s="195" t="s">
        <v>328</v>
      </c>
      <c r="D103" s="195" t="s">
        <v>328</v>
      </c>
      <c r="E103" s="195" t="s">
        <v>328</v>
      </c>
      <c r="F103" s="195" t="s">
        <v>328</v>
      </c>
      <c r="G103" s="195" t="s">
        <v>328</v>
      </c>
      <c r="H103" s="195" t="s">
        <v>328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134</v>
      </c>
      <c r="C104" s="195" t="s">
        <v>328</v>
      </c>
      <c r="D104" s="195" t="s">
        <v>328</v>
      </c>
      <c r="E104" s="195" t="s">
        <v>328</v>
      </c>
      <c r="F104" s="195" t="s">
        <v>328</v>
      </c>
      <c r="G104" s="195" t="s">
        <v>328</v>
      </c>
      <c r="H104" s="195" t="s">
        <v>328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148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53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71</v>
      </c>
      <c r="C107" s="209">
        <f t="shared" ref="C107:H107" si="43">IFERROR(C108+C111,"nd")</f>
        <v>13783</v>
      </c>
      <c r="D107" s="209">
        <f t="shared" si="43"/>
        <v>11462</v>
      </c>
      <c r="E107" s="209">
        <f t="shared" si="43"/>
        <v>29079</v>
      </c>
      <c r="F107" s="209">
        <f t="shared" si="43"/>
        <v>31827</v>
      </c>
      <c r="G107" s="209">
        <f t="shared" si="43"/>
        <v>31868</v>
      </c>
      <c r="H107" s="209">
        <f t="shared" si="43"/>
        <v>32684</v>
      </c>
      <c r="I107" s="210">
        <f>IFERROR(H107/G107-1,"-")</f>
        <v>2.560562319568227E-2</v>
      </c>
      <c r="J107" s="209">
        <f>IFERROR(H107-G107,"-")</f>
        <v>816</v>
      </c>
      <c r="K107" s="210">
        <f>IFERROR(H107/H$9,"-")</f>
        <v>2.6096697670667725E-2</v>
      </c>
    </row>
    <row r="108" spans="2:11" x14ac:dyDescent="0.25">
      <c r="B108" s="190" t="s">
        <v>100</v>
      </c>
      <c r="C108" s="191">
        <v>2062</v>
      </c>
      <c r="D108" s="191">
        <v>4739</v>
      </c>
      <c r="E108" s="191">
        <v>7498</v>
      </c>
      <c r="F108" s="191">
        <v>7141</v>
      </c>
      <c r="G108" s="191">
        <v>6328</v>
      </c>
      <c r="H108" s="191">
        <v>5789</v>
      </c>
      <c r="I108" s="211">
        <f>IFERROR(H108/G108-1,"-")</f>
        <v>-8.5176991150442527E-2</v>
      </c>
      <c r="J108" s="214">
        <f t="shared" ref="J108:J119" si="44">IFERROR(H108-G108,"-")</f>
        <v>-539</v>
      </c>
      <c r="K108" s="192">
        <f t="shared" ref="K108:K119" si="45">IFERROR(H108/H$9,"-")</f>
        <v>4.6222550121005831E-3</v>
      </c>
    </row>
    <row r="109" spans="2:11" x14ac:dyDescent="0.25">
      <c r="B109" s="194" t="s">
        <v>106</v>
      </c>
      <c r="C109" s="195">
        <v>1454</v>
      </c>
      <c r="D109" s="195">
        <v>3769</v>
      </c>
      <c r="E109" s="195">
        <v>5328</v>
      </c>
      <c r="F109" s="195">
        <v>4960</v>
      </c>
      <c r="G109" s="195">
        <v>3891</v>
      </c>
      <c r="H109" s="195">
        <v>3312</v>
      </c>
      <c r="I109" s="212">
        <f>IFERROR(H109/G109-1,"-")</f>
        <v>-0.148804934464148</v>
      </c>
      <c r="J109" s="215">
        <f t="shared" si="44"/>
        <v>-579</v>
      </c>
      <c r="K109" s="196">
        <f t="shared" si="45"/>
        <v>2.6444823976640407E-3</v>
      </c>
    </row>
    <row r="110" spans="2:11" x14ac:dyDescent="0.25">
      <c r="B110" s="194" t="s">
        <v>103</v>
      </c>
      <c r="C110" s="195">
        <v>608</v>
      </c>
      <c r="D110" s="195">
        <v>970</v>
      </c>
      <c r="E110" s="195">
        <v>2170</v>
      </c>
      <c r="F110" s="195">
        <v>2181</v>
      </c>
      <c r="G110" s="195">
        <v>2437</v>
      </c>
      <c r="H110" s="195">
        <v>2477</v>
      </c>
      <c r="I110" s="212">
        <f>IFERROR(H110/G110-1,"-")</f>
        <v>1.6413623307345082E-2</v>
      </c>
      <c r="J110" s="215">
        <f t="shared" si="44"/>
        <v>40</v>
      </c>
      <c r="K110" s="196">
        <f t="shared" si="45"/>
        <v>1.9777726144365425E-3</v>
      </c>
    </row>
    <row r="111" spans="2:11" x14ac:dyDescent="0.25">
      <c r="B111" s="190" t="s">
        <v>110</v>
      </c>
      <c r="C111" s="191">
        <v>11721</v>
      </c>
      <c r="D111" s="191">
        <v>6723</v>
      </c>
      <c r="E111" s="191">
        <v>21581</v>
      </c>
      <c r="F111" s="191">
        <v>24686</v>
      </c>
      <c r="G111" s="191">
        <v>25540</v>
      </c>
      <c r="H111" s="191">
        <v>26895</v>
      </c>
      <c r="I111" s="211">
        <f>IFERROR(H111/G111-1,"-")</f>
        <v>5.305403288958499E-2</v>
      </c>
      <c r="J111" s="214">
        <f t="shared" si="44"/>
        <v>1355</v>
      </c>
      <c r="K111" s="192">
        <f t="shared" si="45"/>
        <v>2.1474442658567142E-2</v>
      </c>
    </row>
    <row r="112" spans="2:11" x14ac:dyDescent="0.25">
      <c r="B112" s="194" t="s">
        <v>113</v>
      </c>
      <c r="C112" s="195">
        <v>6095</v>
      </c>
      <c r="D112" s="195">
        <v>3803</v>
      </c>
      <c r="E112" s="195">
        <v>13078</v>
      </c>
      <c r="F112" s="195">
        <v>14878</v>
      </c>
      <c r="G112" s="195">
        <v>14577</v>
      </c>
      <c r="H112" s="195">
        <v>15614</v>
      </c>
      <c r="I112" s="212">
        <f t="shared" ref="I112:I119" si="46">IFERROR(H112/G112-1,"-")</f>
        <v>7.1139466282499786E-2</v>
      </c>
      <c r="J112" s="215">
        <f t="shared" si="44"/>
        <v>1037</v>
      </c>
      <c r="K112" s="196">
        <f t="shared" si="45"/>
        <v>1.2467073718939108E-2</v>
      </c>
    </row>
    <row r="113" spans="2:11" x14ac:dyDescent="0.25">
      <c r="B113" s="194" t="s">
        <v>116</v>
      </c>
      <c r="C113" s="195">
        <v>480</v>
      </c>
      <c r="D113" s="195">
        <v>343</v>
      </c>
      <c r="E113" s="195">
        <v>1027</v>
      </c>
      <c r="F113" s="195">
        <v>1286</v>
      </c>
      <c r="G113" s="195">
        <v>1301</v>
      </c>
      <c r="H113" s="195">
        <v>1658</v>
      </c>
      <c r="I113" s="212">
        <f t="shared" si="46"/>
        <v>0.27440430438124519</v>
      </c>
      <c r="J113" s="215">
        <f t="shared" si="44"/>
        <v>357</v>
      </c>
      <c r="K113" s="196">
        <f t="shared" si="45"/>
        <v>1.3238381084924454E-3</v>
      </c>
    </row>
    <row r="114" spans="2:11" x14ac:dyDescent="0.25">
      <c r="B114" s="194" t="s">
        <v>119</v>
      </c>
      <c r="C114" s="195">
        <v>623</v>
      </c>
      <c r="D114" s="195">
        <v>446</v>
      </c>
      <c r="E114" s="195">
        <v>1192</v>
      </c>
      <c r="F114" s="195">
        <v>1358</v>
      </c>
      <c r="G114" s="195">
        <v>1445</v>
      </c>
      <c r="H114" s="195">
        <v>1427</v>
      </c>
      <c r="I114" s="212">
        <f t="shared" si="46"/>
        <v>-1.2456747404844259E-2</v>
      </c>
      <c r="J114" s="215">
        <f t="shared" si="44"/>
        <v>-18</v>
      </c>
      <c r="K114" s="196">
        <f t="shared" si="45"/>
        <v>1.1393950427133412E-3</v>
      </c>
    </row>
    <row r="115" spans="2:11" x14ac:dyDescent="0.25">
      <c r="B115" s="194" t="s">
        <v>126</v>
      </c>
      <c r="C115" s="195">
        <v>167</v>
      </c>
      <c r="D115" s="195">
        <v>134</v>
      </c>
      <c r="E115" s="195">
        <v>396</v>
      </c>
      <c r="F115" s="195">
        <v>482</v>
      </c>
      <c r="G115" s="195">
        <v>564</v>
      </c>
      <c r="H115" s="195">
        <v>619</v>
      </c>
      <c r="I115" s="212">
        <f t="shared" si="46"/>
        <v>9.7517730496453847E-2</v>
      </c>
      <c r="J115" s="215">
        <f t="shared" si="44"/>
        <v>55</v>
      </c>
      <c r="K115" s="196">
        <f t="shared" si="45"/>
        <v>4.9424353990158243E-4</v>
      </c>
    </row>
    <row r="116" spans="2:11" x14ac:dyDescent="0.25">
      <c r="B116" s="194" t="s">
        <v>122</v>
      </c>
      <c r="C116" s="195">
        <v>268</v>
      </c>
      <c r="D116" s="195">
        <v>198</v>
      </c>
      <c r="E116" s="195">
        <v>433</v>
      </c>
      <c r="F116" s="195">
        <v>424</v>
      </c>
      <c r="G116" s="195">
        <v>460</v>
      </c>
      <c r="H116" s="195">
        <v>476</v>
      </c>
      <c r="I116" s="212">
        <f t="shared" si="46"/>
        <v>3.4782608695652195E-2</v>
      </c>
      <c r="J116" s="215">
        <f t="shared" si="44"/>
        <v>16</v>
      </c>
      <c r="K116" s="196">
        <f t="shared" si="45"/>
        <v>3.8006449918118456E-4</v>
      </c>
    </row>
    <row r="117" spans="2:11" x14ac:dyDescent="0.25">
      <c r="B117" s="194" t="s">
        <v>131</v>
      </c>
      <c r="C117" s="195">
        <v>180</v>
      </c>
      <c r="D117" s="195">
        <v>61</v>
      </c>
      <c r="E117" s="195">
        <v>138</v>
      </c>
      <c r="F117" s="195">
        <v>157</v>
      </c>
      <c r="G117" s="195">
        <v>108</v>
      </c>
      <c r="H117" s="195">
        <v>104</v>
      </c>
      <c r="I117" s="212">
        <f t="shared" si="46"/>
        <v>-3.703703703703709E-2</v>
      </c>
      <c r="J117" s="215">
        <f t="shared" si="44"/>
        <v>-4</v>
      </c>
      <c r="K117" s="196">
        <f t="shared" si="45"/>
        <v>8.3039302342107556E-5</v>
      </c>
    </row>
    <row r="118" spans="2:11" x14ac:dyDescent="0.25">
      <c r="B118" s="194" t="s">
        <v>134</v>
      </c>
      <c r="C118" s="195">
        <v>383</v>
      </c>
      <c r="D118" s="195">
        <v>51</v>
      </c>
      <c r="E118" s="195">
        <v>140</v>
      </c>
      <c r="F118" s="195">
        <v>174</v>
      </c>
      <c r="G118" s="195">
        <v>140</v>
      </c>
      <c r="H118" s="195">
        <v>89</v>
      </c>
      <c r="I118" s="212">
        <f t="shared" si="46"/>
        <v>-0.36428571428571432</v>
      </c>
      <c r="J118" s="215">
        <f t="shared" si="44"/>
        <v>-51</v>
      </c>
      <c r="K118" s="196">
        <f t="shared" si="45"/>
        <v>7.1062479888918959E-5</v>
      </c>
    </row>
    <row r="119" spans="2:11" x14ac:dyDescent="0.25">
      <c r="B119" s="199" t="s">
        <v>148</v>
      </c>
      <c r="C119" s="200">
        <f t="shared" ref="C119:H119" si="47">IFERROR(C111-SUM(C112:C118),"nd")</f>
        <v>3525</v>
      </c>
      <c r="D119" s="200">
        <f t="shared" si="47"/>
        <v>1687</v>
      </c>
      <c r="E119" s="200">
        <f t="shared" si="47"/>
        <v>5177</v>
      </c>
      <c r="F119" s="200">
        <f t="shared" si="47"/>
        <v>5927</v>
      </c>
      <c r="G119" s="200">
        <f t="shared" si="47"/>
        <v>6945</v>
      </c>
      <c r="H119" s="200">
        <f t="shared" si="47"/>
        <v>6908</v>
      </c>
      <c r="I119" s="213">
        <f t="shared" si="46"/>
        <v>-5.3275737940964296E-3</v>
      </c>
      <c r="J119" s="216">
        <f t="shared" si="44"/>
        <v>-37</v>
      </c>
      <c r="K119" s="201">
        <f t="shared" si="45"/>
        <v>5.5157259671084514E-3</v>
      </c>
    </row>
    <row r="120" spans="2:11" x14ac:dyDescent="0.25">
      <c r="B120" s="186" t="s">
        <v>54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71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100</v>
      </c>
      <c r="C122" s="191" t="s">
        <v>328</v>
      </c>
      <c r="D122" s="191" t="s">
        <v>328</v>
      </c>
      <c r="E122" s="191" t="s">
        <v>328</v>
      </c>
      <c r="F122" s="191" t="s">
        <v>328</v>
      </c>
      <c r="G122" s="191" t="s">
        <v>328</v>
      </c>
      <c r="H122" s="191" t="s">
        <v>328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106</v>
      </c>
      <c r="C123" s="195" t="s">
        <v>328</v>
      </c>
      <c r="D123" s="195" t="s">
        <v>328</v>
      </c>
      <c r="E123" s="195" t="s">
        <v>328</v>
      </c>
      <c r="F123" s="195" t="s">
        <v>328</v>
      </c>
      <c r="G123" s="195" t="s">
        <v>328</v>
      </c>
      <c r="H123" s="195" t="s">
        <v>328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103</v>
      </c>
      <c r="C124" s="195" t="s">
        <v>328</v>
      </c>
      <c r="D124" s="195" t="s">
        <v>328</v>
      </c>
      <c r="E124" s="195" t="s">
        <v>328</v>
      </c>
      <c r="F124" s="195" t="s">
        <v>328</v>
      </c>
      <c r="G124" s="195" t="s">
        <v>328</v>
      </c>
      <c r="H124" s="195" t="s">
        <v>328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110</v>
      </c>
      <c r="C125" s="191" t="s">
        <v>328</v>
      </c>
      <c r="D125" s="191" t="s">
        <v>328</v>
      </c>
      <c r="E125" s="191" t="s">
        <v>328</v>
      </c>
      <c r="F125" s="191" t="s">
        <v>328</v>
      </c>
      <c r="G125" s="191" t="s">
        <v>328</v>
      </c>
      <c r="H125" s="191" t="s">
        <v>328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113</v>
      </c>
      <c r="C126" s="195" t="s">
        <v>328</v>
      </c>
      <c r="D126" s="195" t="s">
        <v>328</v>
      </c>
      <c r="E126" s="195" t="s">
        <v>328</v>
      </c>
      <c r="F126" s="195" t="s">
        <v>328</v>
      </c>
      <c r="G126" s="195" t="s">
        <v>328</v>
      </c>
      <c r="H126" s="195" t="s">
        <v>328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116</v>
      </c>
      <c r="C127" s="195" t="s">
        <v>328</v>
      </c>
      <c r="D127" s="195" t="s">
        <v>328</v>
      </c>
      <c r="E127" s="195" t="s">
        <v>328</v>
      </c>
      <c r="F127" s="195" t="s">
        <v>328</v>
      </c>
      <c r="G127" s="195" t="s">
        <v>328</v>
      </c>
      <c r="H127" s="195" t="s">
        <v>328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119</v>
      </c>
      <c r="C128" s="195" t="s">
        <v>328</v>
      </c>
      <c r="D128" s="195" t="s">
        <v>328</v>
      </c>
      <c r="E128" s="195" t="s">
        <v>328</v>
      </c>
      <c r="F128" s="195" t="s">
        <v>328</v>
      </c>
      <c r="G128" s="195" t="s">
        <v>328</v>
      </c>
      <c r="H128" s="195" t="s">
        <v>328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126</v>
      </c>
      <c r="C129" s="195" t="s">
        <v>328</v>
      </c>
      <c r="D129" s="195" t="s">
        <v>328</v>
      </c>
      <c r="E129" s="195" t="s">
        <v>328</v>
      </c>
      <c r="F129" s="195" t="s">
        <v>328</v>
      </c>
      <c r="G129" s="195" t="s">
        <v>328</v>
      </c>
      <c r="H129" s="195" t="s">
        <v>328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122</v>
      </c>
      <c r="C130" s="195" t="s">
        <v>328</v>
      </c>
      <c r="D130" s="195" t="s">
        <v>328</v>
      </c>
      <c r="E130" s="195" t="s">
        <v>328</v>
      </c>
      <c r="F130" s="195" t="s">
        <v>328</v>
      </c>
      <c r="G130" s="195" t="s">
        <v>328</v>
      </c>
      <c r="H130" s="195" t="s">
        <v>328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131</v>
      </c>
      <c r="C131" s="195" t="s">
        <v>328</v>
      </c>
      <c r="D131" s="195" t="s">
        <v>328</v>
      </c>
      <c r="E131" s="195" t="s">
        <v>328</v>
      </c>
      <c r="F131" s="195" t="s">
        <v>328</v>
      </c>
      <c r="G131" s="195" t="s">
        <v>328</v>
      </c>
      <c r="H131" s="195" t="s">
        <v>328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134</v>
      </c>
      <c r="C132" s="195" t="s">
        <v>328</v>
      </c>
      <c r="D132" s="195" t="s">
        <v>328</v>
      </c>
      <c r="E132" s="195" t="s">
        <v>328</v>
      </c>
      <c r="F132" s="195" t="s">
        <v>328</v>
      </c>
      <c r="G132" s="195" t="s">
        <v>328</v>
      </c>
      <c r="H132" s="195" t="s">
        <v>328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148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55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71</v>
      </c>
      <c r="C135" s="209">
        <f t="shared" ref="C135:H135" si="53">IFERROR(C136+C139,"nd")</f>
        <v>18151</v>
      </c>
      <c r="D135" s="209">
        <f t="shared" si="53"/>
        <v>23756</v>
      </c>
      <c r="E135" s="209">
        <f t="shared" si="53"/>
        <v>45819</v>
      </c>
      <c r="F135" s="209">
        <f t="shared" si="53"/>
        <v>49548</v>
      </c>
      <c r="G135" s="209">
        <f t="shared" si="53"/>
        <v>51880</v>
      </c>
      <c r="H135" s="209">
        <f t="shared" si="53"/>
        <v>54887</v>
      </c>
      <c r="I135" s="210">
        <f>IFERROR(H135/G135-1,"-")</f>
        <v>5.796067848882025E-2</v>
      </c>
      <c r="J135" s="209">
        <f>IFERROR(H135-G135,"-")</f>
        <v>3007</v>
      </c>
      <c r="K135" s="210">
        <f>IFERROR(H135/H$9,"-")</f>
        <v>4.3824790265877475E-2</v>
      </c>
    </row>
    <row r="136" spans="2:11" x14ac:dyDescent="0.25">
      <c r="B136" s="190" t="s">
        <v>100</v>
      </c>
      <c r="C136" s="191">
        <v>3572</v>
      </c>
      <c r="D136" s="191">
        <v>7446</v>
      </c>
      <c r="E136" s="191">
        <v>7732</v>
      </c>
      <c r="F136" s="191">
        <v>8855</v>
      </c>
      <c r="G136" s="191">
        <v>7725</v>
      </c>
      <c r="H136" s="191">
        <v>9245</v>
      </c>
      <c r="I136" s="211">
        <f>IFERROR(H136/G136-1,"-")</f>
        <v>0.19676375404530755</v>
      </c>
      <c r="J136" s="214">
        <f t="shared" ref="J136:J147" si="54">IFERROR(H136-G136,"-")</f>
        <v>1520</v>
      </c>
      <c r="K136" s="192">
        <f t="shared" ref="K136:K147" si="55">IFERROR(H136/H$9,"-")</f>
        <v>7.3817149053152335E-3</v>
      </c>
    </row>
    <row r="137" spans="2:11" x14ac:dyDescent="0.25">
      <c r="B137" s="194" t="s">
        <v>106</v>
      </c>
      <c r="C137" s="195">
        <v>2986</v>
      </c>
      <c r="D137" s="195">
        <v>4671</v>
      </c>
      <c r="E137" s="195">
        <v>5264</v>
      </c>
      <c r="F137" s="195">
        <v>6100</v>
      </c>
      <c r="G137" s="195">
        <v>5354</v>
      </c>
      <c r="H137" s="195">
        <v>5076</v>
      </c>
      <c r="I137" s="212">
        <f>IFERROR(H137/G137-1,"-")</f>
        <v>-5.192379529323865E-2</v>
      </c>
      <c r="J137" s="215">
        <f t="shared" si="54"/>
        <v>-278</v>
      </c>
      <c r="K137" s="196">
        <f t="shared" si="55"/>
        <v>4.0529567181590183E-3</v>
      </c>
    </row>
    <row r="138" spans="2:11" x14ac:dyDescent="0.25">
      <c r="B138" s="194" t="s">
        <v>103</v>
      </c>
      <c r="C138" s="195">
        <v>586</v>
      </c>
      <c r="D138" s="195">
        <v>2775</v>
      </c>
      <c r="E138" s="195">
        <v>2468</v>
      </c>
      <c r="F138" s="195">
        <v>2755</v>
      </c>
      <c r="G138" s="195">
        <v>2371</v>
      </c>
      <c r="H138" s="195">
        <v>4169</v>
      </c>
      <c r="I138" s="212">
        <f>IFERROR(H138/G138-1,"-")</f>
        <v>0.75832981864192317</v>
      </c>
      <c r="J138" s="215">
        <f t="shared" si="54"/>
        <v>1798</v>
      </c>
      <c r="K138" s="196">
        <f t="shared" si="55"/>
        <v>3.3287581871562152E-3</v>
      </c>
    </row>
    <row r="139" spans="2:11" x14ac:dyDescent="0.25">
      <c r="B139" s="190" t="s">
        <v>110</v>
      </c>
      <c r="C139" s="191">
        <v>14579</v>
      </c>
      <c r="D139" s="191">
        <v>16310</v>
      </c>
      <c r="E139" s="191">
        <v>38087</v>
      </c>
      <c r="F139" s="191">
        <v>40693</v>
      </c>
      <c r="G139" s="191">
        <v>44155</v>
      </c>
      <c r="H139" s="191">
        <v>45642</v>
      </c>
      <c r="I139" s="211">
        <f>IFERROR(H139/G139-1,"-")</f>
        <v>3.3676820292152687E-2</v>
      </c>
      <c r="J139" s="214">
        <f t="shared" si="54"/>
        <v>1487</v>
      </c>
      <c r="K139" s="192">
        <f t="shared" si="55"/>
        <v>3.6443075360562238E-2</v>
      </c>
    </row>
    <row r="140" spans="2:11" x14ac:dyDescent="0.25">
      <c r="B140" s="194" t="s">
        <v>113</v>
      </c>
      <c r="C140" s="195">
        <v>7085</v>
      </c>
      <c r="D140" s="195">
        <v>4265</v>
      </c>
      <c r="E140" s="195">
        <v>14417</v>
      </c>
      <c r="F140" s="195">
        <v>16232</v>
      </c>
      <c r="G140" s="195">
        <v>18893</v>
      </c>
      <c r="H140" s="195">
        <v>20414</v>
      </c>
      <c r="I140" s="212">
        <f t="shared" ref="I140:I147" si="56">IFERROR(H140/G140-1,"-")</f>
        <v>8.0506007516011113E-2</v>
      </c>
      <c r="J140" s="215">
        <f t="shared" si="54"/>
        <v>1521</v>
      </c>
      <c r="K140" s="196">
        <f t="shared" si="55"/>
        <v>1.6299656903959459E-2</v>
      </c>
    </row>
    <row r="141" spans="2:11" x14ac:dyDescent="0.25">
      <c r="B141" s="194" t="s">
        <v>116</v>
      </c>
      <c r="C141" s="195">
        <v>795</v>
      </c>
      <c r="D141" s="195">
        <v>1596</v>
      </c>
      <c r="E141" s="195">
        <v>3069</v>
      </c>
      <c r="F141" s="195">
        <v>2724</v>
      </c>
      <c r="G141" s="195">
        <v>2851</v>
      </c>
      <c r="H141" s="195">
        <v>2968</v>
      </c>
      <c r="I141" s="212">
        <f t="shared" si="56"/>
        <v>4.1038232199228419E-2</v>
      </c>
      <c r="J141" s="215">
        <f t="shared" si="54"/>
        <v>117</v>
      </c>
      <c r="K141" s="196">
        <f t="shared" si="55"/>
        <v>2.3698139360709154E-3</v>
      </c>
    </row>
    <row r="142" spans="2:11" x14ac:dyDescent="0.25">
      <c r="B142" s="194" t="s">
        <v>119</v>
      </c>
      <c r="C142" s="195">
        <v>692</v>
      </c>
      <c r="D142" s="195">
        <v>2208</v>
      </c>
      <c r="E142" s="195">
        <v>3969</v>
      </c>
      <c r="F142" s="195">
        <v>4070</v>
      </c>
      <c r="G142" s="195">
        <v>4068</v>
      </c>
      <c r="H142" s="195">
        <v>4119</v>
      </c>
      <c r="I142" s="212">
        <f t="shared" si="56"/>
        <v>1.2536873156342221E-2</v>
      </c>
      <c r="J142" s="215">
        <f t="shared" si="54"/>
        <v>51</v>
      </c>
      <c r="K142" s="196">
        <f t="shared" si="55"/>
        <v>3.2888354456455868E-3</v>
      </c>
    </row>
    <row r="143" spans="2:11" x14ac:dyDescent="0.25">
      <c r="B143" s="194" t="s">
        <v>126</v>
      </c>
      <c r="C143" s="195">
        <v>427</v>
      </c>
      <c r="D143" s="195">
        <v>607</v>
      </c>
      <c r="E143" s="195">
        <v>1699</v>
      </c>
      <c r="F143" s="195">
        <v>1571</v>
      </c>
      <c r="G143" s="195">
        <v>1425</v>
      </c>
      <c r="H143" s="195">
        <v>1539</v>
      </c>
      <c r="I143" s="212">
        <f t="shared" si="56"/>
        <v>8.0000000000000071E-2</v>
      </c>
      <c r="J143" s="215">
        <f t="shared" si="54"/>
        <v>114</v>
      </c>
      <c r="K143" s="196">
        <f t="shared" si="55"/>
        <v>1.2288219836971493E-3</v>
      </c>
    </row>
    <row r="144" spans="2:11" x14ac:dyDescent="0.25">
      <c r="B144" s="194" t="s">
        <v>122</v>
      </c>
      <c r="C144" s="195">
        <v>242</v>
      </c>
      <c r="D144" s="195">
        <v>524</v>
      </c>
      <c r="E144" s="195">
        <v>881</v>
      </c>
      <c r="F144" s="195">
        <v>790</v>
      </c>
      <c r="G144" s="195">
        <v>841</v>
      </c>
      <c r="H144" s="195">
        <v>900</v>
      </c>
      <c r="I144" s="212">
        <f t="shared" si="56"/>
        <v>7.0154577883472014E-2</v>
      </c>
      <c r="J144" s="215">
        <f t="shared" si="54"/>
        <v>59</v>
      </c>
      <c r="K144" s="196">
        <f t="shared" si="55"/>
        <v>7.1860934719131535E-4</v>
      </c>
    </row>
    <row r="145" spans="2:11" x14ac:dyDescent="0.25">
      <c r="B145" s="194" t="s">
        <v>131</v>
      </c>
      <c r="C145" s="195">
        <v>382</v>
      </c>
      <c r="D145" s="195">
        <v>225</v>
      </c>
      <c r="E145" s="195">
        <v>419</v>
      </c>
      <c r="F145" s="195">
        <v>446</v>
      </c>
      <c r="G145" s="195">
        <v>338</v>
      </c>
      <c r="H145" s="195">
        <v>549</v>
      </c>
      <c r="I145" s="212">
        <f t="shared" si="56"/>
        <v>0.62426035502958577</v>
      </c>
      <c r="J145" s="215">
        <f t="shared" si="54"/>
        <v>211</v>
      </c>
      <c r="K145" s="196">
        <f t="shared" si="55"/>
        <v>4.3835170178670239E-4</v>
      </c>
    </row>
    <row r="146" spans="2:11" x14ac:dyDescent="0.25">
      <c r="B146" s="194" t="s">
        <v>134</v>
      </c>
      <c r="C146" s="195">
        <v>666</v>
      </c>
      <c r="D146" s="195">
        <v>157</v>
      </c>
      <c r="E146" s="195">
        <v>393</v>
      </c>
      <c r="F146" s="195">
        <v>580</v>
      </c>
      <c r="G146" s="195">
        <v>685</v>
      </c>
      <c r="H146" s="195">
        <v>587</v>
      </c>
      <c r="I146" s="212">
        <f t="shared" si="56"/>
        <v>-0.14306569343065689</v>
      </c>
      <c r="J146" s="215">
        <f t="shared" si="54"/>
        <v>-98</v>
      </c>
      <c r="K146" s="196">
        <f t="shared" si="55"/>
        <v>4.6869298533478012E-4</v>
      </c>
    </row>
    <row r="147" spans="2:11" x14ac:dyDescent="0.25">
      <c r="B147" s="199" t="s">
        <v>148</v>
      </c>
      <c r="C147" s="200">
        <f t="shared" ref="C147:H147" si="57">IFERROR(C139-SUM(C140:C146),"nd")</f>
        <v>4290</v>
      </c>
      <c r="D147" s="200">
        <f t="shared" si="57"/>
        <v>6728</v>
      </c>
      <c r="E147" s="200">
        <f t="shared" si="57"/>
        <v>13240</v>
      </c>
      <c r="F147" s="200">
        <f t="shared" si="57"/>
        <v>14280</v>
      </c>
      <c r="G147" s="200">
        <f t="shared" si="57"/>
        <v>15054</v>
      </c>
      <c r="H147" s="200">
        <f t="shared" si="57"/>
        <v>14566</v>
      </c>
      <c r="I147" s="213">
        <f t="shared" si="56"/>
        <v>-3.241663345290291E-2</v>
      </c>
      <c r="J147" s="216">
        <f t="shared" si="54"/>
        <v>-488</v>
      </c>
      <c r="K147" s="201">
        <f t="shared" si="55"/>
        <v>1.1630293056876333E-2</v>
      </c>
    </row>
    <row r="148" spans="2:11" x14ac:dyDescent="0.25">
      <c r="B148" s="186" t="s">
        <v>56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71</v>
      </c>
      <c r="C149" s="209">
        <f t="shared" ref="C149:H149" si="58">IFERROR(C150+C153,"nd")</f>
        <v>2333</v>
      </c>
      <c r="D149" s="209">
        <f t="shared" si="58"/>
        <v>9455</v>
      </c>
      <c r="E149" s="209">
        <f t="shared" si="58"/>
        <v>12976</v>
      </c>
      <c r="F149" s="209">
        <f t="shared" si="58"/>
        <v>18335</v>
      </c>
      <c r="G149" s="209">
        <f t="shared" si="58"/>
        <v>51560</v>
      </c>
      <c r="H149" s="209">
        <f t="shared" si="58"/>
        <v>49387</v>
      </c>
      <c r="I149" s="210">
        <f>IFERROR(H149/G149-1,"-")</f>
        <v>-4.2145073700543101E-2</v>
      </c>
      <c r="J149" s="209">
        <f>IFERROR(H149-G149,"-")</f>
        <v>-2173</v>
      </c>
      <c r="K149" s="210">
        <f>IFERROR(H149/H$9,"-")</f>
        <v>3.9433288699708323E-2</v>
      </c>
    </row>
    <row r="150" spans="2:11" x14ac:dyDescent="0.25">
      <c r="B150" s="190" t="s">
        <v>100</v>
      </c>
      <c r="C150" s="191">
        <v>453</v>
      </c>
      <c r="D150" s="191">
        <v>762</v>
      </c>
      <c r="E150" s="191">
        <v>2558</v>
      </c>
      <c r="F150" s="191">
        <v>4547</v>
      </c>
      <c r="G150" s="191">
        <v>5833</v>
      </c>
      <c r="H150" s="191">
        <v>6493</v>
      </c>
      <c r="I150" s="211">
        <f>IFERROR(H150/G150-1,"-")</f>
        <v>0.11314932281844681</v>
      </c>
      <c r="J150" s="214">
        <f t="shared" ref="J150:J161" si="59">IFERROR(H150-G150,"-")</f>
        <v>660</v>
      </c>
      <c r="K150" s="192">
        <f t="shared" ref="K150:K161" si="60">IFERROR(H150/H$9,"-")</f>
        <v>5.1843672125702345E-3</v>
      </c>
    </row>
    <row r="151" spans="2:11" x14ac:dyDescent="0.25">
      <c r="B151" s="194" t="s">
        <v>106</v>
      </c>
      <c r="C151" s="195">
        <v>308</v>
      </c>
      <c r="D151" s="195">
        <v>426</v>
      </c>
      <c r="E151" s="195">
        <v>797</v>
      </c>
      <c r="F151" s="195">
        <v>2217</v>
      </c>
      <c r="G151" s="195">
        <v>3827</v>
      </c>
      <c r="H151" s="195">
        <v>3600</v>
      </c>
      <c r="I151" s="212">
        <f>IFERROR(H151/G151-1,"-")</f>
        <v>-5.9315390645414134E-2</v>
      </c>
      <c r="J151" s="215">
        <f t="shared" si="59"/>
        <v>-227</v>
      </c>
      <c r="K151" s="196">
        <f t="shared" si="60"/>
        <v>2.8744373887652614E-3</v>
      </c>
    </row>
    <row r="152" spans="2:11" x14ac:dyDescent="0.25">
      <c r="B152" s="194" t="s">
        <v>103</v>
      </c>
      <c r="C152" s="195">
        <v>145</v>
      </c>
      <c r="D152" s="195">
        <v>336</v>
      </c>
      <c r="E152" s="195">
        <v>1761</v>
      </c>
      <c r="F152" s="195">
        <v>2330</v>
      </c>
      <c r="G152" s="195">
        <v>2006</v>
      </c>
      <c r="H152" s="195">
        <v>2893</v>
      </c>
      <c r="I152" s="212">
        <f>IFERROR(H152/G152-1,"-")</f>
        <v>0.44217347956131614</v>
      </c>
      <c r="J152" s="215">
        <f t="shared" si="59"/>
        <v>887</v>
      </c>
      <c r="K152" s="196">
        <f t="shared" si="60"/>
        <v>2.3099298238049727E-3</v>
      </c>
    </row>
    <row r="153" spans="2:11" x14ac:dyDescent="0.25">
      <c r="B153" s="190" t="s">
        <v>110</v>
      </c>
      <c r="C153" s="191">
        <v>1880</v>
      </c>
      <c r="D153" s="191">
        <v>8693</v>
      </c>
      <c r="E153" s="191">
        <v>10418</v>
      </c>
      <c r="F153" s="191">
        <v>13788</v>
      </c>
      <c r="G153" s="191">
        <v>45727</v>
      </c>
      <c r="H153" s="191">
        <v>42894</v>
      </c>
      <c r="I153" s="211">
        <f>IFERROR(H153/G153-1,"-")</f>
        <v>-6.1954643864675085E-2</v>
      </c>
      <c r="J153" s="214">
        <f t="shared" si="59"/>
        <v>-2833</v>
      </c>
      <c r="K153" s="192">
        <f t="shared" si="60"/>
        <v>3.4248921487138088E-2</v>
      </c>
    </row>
    <row r="154" spans="2:11" x14ac:dyDescent="0.25">
      <c r="B154" s="194" t="s">
        <v>113</v>
      </c>
      <c r="C154" s="195">
        <v>328</v>
      </c>
      <c r="D154" s="195">
        <v>4726</v>
      </c>
      <c r="E154" s="195">
        <v>3339</v>
      </c>
      <c r="F154" s="195">
        <v>2602</v>
      </c>
      <c r="G154" s="195">
        <v>28286</v>
      </c>
      <c r="H154" s="195">
        <v>27113</v>
      </c>
      <c r="I154" s="212">
        <f t="shared" ref="I154:I161" si="61">IFERROR(H154/G154-1,"-")</f>
        <v>-4.1469278088100081E-2</v>
      </c>
      <c r="J154" s="215">
        <f t="shared" si="59"/>
        <v>-1173</v>
      </c>
      <c r="K154" s="196">
        <f t="shared" si="60"/>
        <v>2.1648505811553483E-2</v>
      </c>
    </row>
    <row r="155" spans="2:11" x14ac:dyDescent="0.25">
      <c r="B155" s="194" t="s">
        <v>116</v>
      </c>
      <c r="C155" s="195">
        <v>509</v>
      </c>
      <c r="D155" s="195">
        <v>660</v>
      </c>
      <c r="E155" s="195">
        <v>2188</v>
      </c>
      <c r="F155" s="195">
        <v>3267</v>
      </c>
      <c r="G155" s="195">
        <v>3764</v>
      </c>
      <c r="H155" s="195">
        <v>2705</v>
      </c>
      <c r="I155" s="212">
        <f t="shared" si="61"/>
        <v>-0.28134962805526031</v>
      </c>
      <c r="J155" s="215">
        <f t="shared" si="59"/>
        <v>-1059</v>
      </c>
      <c r="K155" s="196">
        <f t="shared" si="60"/>
        <v>2.1598203157250089E-3</v>
      </c>
    </row>
    <row r="156" spans="2:11" x14ac:dyDescent="0.25">
      <c r="B156" s="194" t="s">
        <v>119</v>
      </c>
      <c r="C156" s="195">
        <v>77</v>
      </c>
      <c r="D156" s="195">
        <v>129</v>
      </c>
      <c r="E156" s="195">
        <v>550</v>
      </c>
      <c r="F156" s="195">
        <v>1361</v>
      </c>
      <c r="G156" s="195">
        <v>1200</v>
      </c>
      <c r="H156" s="195">
        <v>1415</v>
      </c>
      <c r="I156" s="212">
        <f t="shared" si="61"/>
        <v>0.1791666666666667</v>
      </c>
      <c r="J156" s="215">
        <f t="shared" si="59"/>
        <v>215</v>
      </c>
      <c r="K156" s="196">
        <f t="shared" si="60"/>
        <v>1.1298135847507902E-3</v>
      </c>
    </row>
    <row r="157" spans="2:11" x14ac:dyDescent="0.25">
      <c r="B157" s="194" t="s">
        <v>126</v>
      </c>
      <c r="C157" s="195">
        <v>31</v>
      </c>
      <c r="D157" s="195">
        <v>2132</v>
      </c>
      <c r="E157" s="195">
        <v>1001</v>
      </c>
      <c r="F157" s="195">
        <v>998</v>
      </c>
      <c r="G157" s="195">
        <v>3135</v>
      </c>
      <c r="H157" s="195">
        <v>3683</v>
      </c>
      <c r="I157" s="212">
        <f t="shared" si="61"/>
        <v>0.17480063795853273</v>
      </c>
      <c r="J157" s="215">
        <f t="shared" si="59"/>
        <v>548</v>
      </c>
      <c r="K157" s="196">
        <f t="shared" si="60"/>
        <v>2.9407091396729049E-3</v>
      </c>
    </row>
    <row r="158" spans="2:11" x14ac:dyDescent="0.25">
      <c r="B158" s="194" t="s">
        <v>122</v>
      </c>
      <c r="C158" s="195">
        <v>68</v>
      </c>
      <c r="D158" s="195">
        <v>33</v>
      </c>
      <c r="E158" s="195">
        <v>411</v>
      </c>
      <c r="F158" s="195">
        <v>615</v>
      </c>
      <c r="G158" s="195">
        <v>542</v>
      </c>
      <c r="H158" s="195">
        <v>202</v>
      </c>
      <c r="I158" s="212">
        <f t="shared" si="61"/>
        <v>-0.62730627306273057</v>
      </c>
      <c r="J158" s="215">
        <f t="shared" si="59"/>
        <v>-340</v>
      </c>
      <c r="K158" s="196">
        <f t="shared" si="60"/>
        <v>1.6128787570293966E-4</v>
      </c>
    </row>
    <row r="159" spans="2:11" x14ac:dyDescent="0.25">
      <c r="B159" s="194" t="s">
        <v>131</v>
      </c>
      <c r="C159" s="195">
        <v>154</v>
      </c>
      <c r="D159" s="195">
        <v>184</v>
      </c>
      <c r="E159" s="195">
        <v>215</v>
      </c>
      <c r="F159" s="195">
        <v>285</v>
      </c>
      <c r="G159" s="195">
        <v>996</v>
      </c>
      <c r="H159" s="195">
        <v>1259</v>
      </c>
      <c r="I159" s="212">
        <f t="shared" si="61"/>
        <v>0.26405622489959835</v>
      </c>
      <c r="J159" s="215">
        <f t="shared" si="59"/>
        <v>263</v>
      </c>
      <c r="K159" s="196">
        <f t="shared" si="60"/>
        <v>1.0052546312376289E-3</v>
      </c>
    </row>
    <row r="160" spans="2:11" x14ac:dyDescent="0.25">
      <c r="B160" s="194" t="s">
        <v>134</v>
      </c>
      <c r="C160" s="195">
        <v>161</v>
      </c>
      <c r="D160" s="195">
        <v>217</v>
      </c>
      <c r="E160" s="195">
        <v>170</v>
      </c>
      <c r="F160" s="195">
        <v>198</v>
      </c>
      <c r="G160" s="195">
        <v>2721</v>
      </c>
      <c r="H160" s="195">
        <v>2463</v>
      </c>
      <c r="I160" s="212">
        <f t="shared" si="61"/>
        <v>-9.4818081587651593E-2</v>
      </c>
      <c r="J160" s="215">
        <f t="shared" si="59"/>
        <v>-258</v>
      </c>
      <c r="K160" s="196">
        <f t="shared" si="60"/>
        <v>1.9665942468135664E-3</v>
      </c>
    </row>
    <row r="161" spans="2:11" x14ac:dyDescent="0.25">
      <c r="B161" s="199" t="s">
        <v>148</v>
      </c>
      <c r="C161" s="200">
        <f t="shared" ref="C161:H161" si="62">IFERROR(C153-SUM(C154:C160),"nd")</f>
        <v>552</v>
      </c>
      <c r="D161" s="200">
        <f t="shared" si="62"/>
        <v>612</v>
      </c>
      <c r="E161" s="200">
        <f t="shared" si="62"/>
        <v>2544</v>
      </c>
      <c r="F161" s="200">
        <f t="shared" si="62"/>
        <v>4462</v>
      </c>
      <c r="G161" s="200">
        <f t="shared" si="62"/>
        <v>5083</v>
      </c>
      <c r="H161" s="200">
        <f t="shared" si="62"/>
        <v>4054</v>
      </c>
      <c r="I161" s="213">
        <f t="shared" si="61"/>
        <v>-0.20243950422978552</v>
      </c>
      <c r="J161" s="216">
        <f t="shared" si="59"/>
        <v>-1029</v>
      </c>
      <c r="K161" s="201">
        <f t="shared" si="60"/>
        <v>3.2369358816817695E-3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58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9D3A-FB34-4062-B2C4-AF0013C026CE}">
  <sheetPr>
    <tabColor theme="7" tint="0.79998168889431442"/>
    <pageSetUpPr fitToPage="1"/>
  </sheetPr>
  <dimension ref="A1:Y163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65</v>
      </c>
      <c r="D5" s="204"/>
      <c r="E5" s="204"/>
      <c r="F5" s="204"/>
      <c r="G5" s="204"/>
      <c r="H5" s="204"/>
      <c r="I5" s="204"/>
      <c r="J5" s="204"/>
      <c r="K5" s="203" t="s">
        <v>64</v>
      </c>
      <c r="L5" s="204"/>
      <c r="M5" s="204"/>
      <c r="N5" s="204"/>
      <c r="O5" s="204"/>
      <c r="P5" s="204"/>
      <c r="Q5" s="204"/>
      <c r="R5" s="204"/>
      <c r="S5" s="203" t="s">
        <v>140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267</v>
      </c>
      <c r="D6" s="205" t="s">
        <v>268</v>
      </c>
      <c r="E6" s="205" t="s">
        <v>269</v>
      </c>
      <c r="F6" s="205" t="s">
        <v>270</v>
      </c>
      <c r="G6" s="205" t="s">
        <v>271</v>
      </c>
      <c r="H6" s="205" t="s">
        <v>272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267</v>
      </c>
      <c r="L6" s="205" t="s">
        <v>268</v>
      </c>
      <c r="M6" s="205" t="s">
        <v>269</v>
      </c>
      <c r="N6" s="205" t="s">
        <v>270</v>
      </c>
      <c r="O6" s="205" t="s">
        <v>271</v>
      </c>
      <c r="P6" s="205" t="s">
        <v>272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267</v>
      </c>
      <c r="T6" s="205" t="s">
        <v>269</v>
      </c>
      <c r="U6" s="205" t="s">
        <v>270</v>
      </c>
      <c r="V6" s="205" t="s">
        <v>271</v>
      </c>
      <c r="W6" s="205" t="s">
        <v>272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46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71</v>
      </c>
      <c r="C8" s="209">
        <f t="shared" ref="C8:H8" si="0">C9+C12</f>
        <v>243211</v>
      </c>
      <c r="D8" s="209">
        <f t="shared" si="0"/>
        <v>332855</v>
      </c>
      <c r="E8" s="209">
        <f t="shared" si="0"/>
        <v>672483</v>
      </c>
      <c r="F8" s="209">
        <f t="shared" si="0"/>
        <v>740673</v>
      </c>
      <c r="G8" s="209">
        <f t="shared" si="0"/>
        <v>759850</v>
      </c>
      <c r="H8" s="209">
        <f t="shared" si="0"/>
        <v>760112</v>
      </c>
      <c r="I8" s="210">
        <f>IFERROR(H8/G8-1,"-")</f>
        <v>3.4480489570309913E-4</v>
      </c>
      <c r="J8" s="210">
        <f t="shared" ref="J8:J20" si="1">H8/H$8</f>
        <v>1</v>
      </c>
      <c r="K8" s="209">
        <f t="shared" ref="K8:P8" si="2">K9+K12</f>
        <v>952608</v>
      </c>
      <c r="L8" s="209">
        <f t="shared" si="2"/>
        <v>1525176</v>
      </c>
      <c r="M8" s="209">
        <f t="shared" si="2"/>
        <v>3104390</v>
      </c>
      <c r="N8" s="209">
        <f t="shared" si="2"/>
        <v>3348191</v>
      </c>
      <c r="O8" s="209">
        <f t="shared" si="2"/>
        <v>3522695</v>
      </c>
      <c r="P8" s="209">
        <f t="shared" si="2"/>
        <v>3438737</v>
      </c>
      <c r="Q8" s="210">
        <f>IFERROR(P8/O8-1,"-")</f>
        <v>-2.3833457054896923E-2</v>
      </c>
      <c r="R8" s="210">
        <f t="shared" ref="R8:R20" si="3">P8/P$8</f>
        <v>1</v>
      </c>
      <c r="S8" s="209">
        <f>S9+S12</f>
        <v>1195819</v>
      </c>
      <c r="T8" s="209">
        <f>T9+T12</f>
        <v>3776873</v>
      </c>
      <c r="U8" s="209">
        <f>U9+U12</f>
        <v>4088864</v>
      </c>
      <c r="V8" s="209">
        <f>V9+V12</f>
        <v>4282545</v>
      </c>
      <c r="W8" s="209">
        <f>W9+W12</f>
        <v>4198849</v>
      </c>
      <c r="X8" s="210">
        <f>IFERROR(W8/V8-1,"-")</f>
        <v>-1.9543519099040396E-2</v>
      </c>
      <c r="Y8" s="210">
        <f>W8/W$8</f>
        <v>1</v>
      </c>
    </row>
    <row r="9" spans="1:25" x14ac:dyDescent="0.25">
      <c r="A9" s="1"/>
      <c r="B9" s="190" t="s">
        <v>100</v>
      </c>
      <c r="C9" s="191">
        <v>78725</v>
      </c>
      <c r="D9" s="191">
        <v>119848</v>
      </c>
      <c r="E9" s="191">
        <v>173672</v>
      </c>
      <c r="F9" s="191">
        <v>208983</v>
      </c>
      <c r="G9" s="191">
        <v>212833</v>
      </c>
      <c r="H9" s="191">
        <v>203770</v>
      </c>
      <c r="I9" s="192">
        <f>IFERROR(H9/G9-1,"-")</f>
        <v>-4.2582682196839805E-2</v>
      </c>
      <c r="J9" s="192">
        <f t="shared" si="1"/>
        <v>0.26807891468625678</v>
      </c>
      <c r="K9" s="191">
        <v>294316</v>
      </c>
      <c r="L9" s="191">
        <v>549418</v>
      </c>
      <c r="M9" s="191">
        <v>688398</v>
      </c>
      <c r="N9" s="191">
        <v>673764</v>
      </c>
      <c r="O9" s="191">
        <v>676348</v>
      </c>
      <c r="P9" s="191">
        <v>678164</v>
      </c>
      <c r="Q9" s="192">
        <f>IFERROR(P9/O9-1,"-")</f>
        <v>2.6850083093319377E-3</v>
      </c>
      <c r="R9" s="192">
        <f t="shared" si="3"/>
        <v>0.19721310469512499</v>
      </c>
      <c r="S9" s="191">
        <v>373041</v>
      </c>
      <c r="T9" s="191">
        <v>862070</v>
      </c>
      <c r="U9" s="191">
        <v>882747</v>
      </c>
      <c r="V9" s="191">
        <v>889181</v>
      </c>
      <c r="W9" s="191">
        <v>881934</v>
      </c>
      <c r="X9" s="192">
        <f>IFERROR(W9/V9-1,"-")</f>
        <v>-8.1501966416286376E-3</v>
      </c>
      <c r="Y9" s="192">
        <f>W9/W$8</f>
        <v>0.21004184718240643</v>
      </c>
    </row>
    <row r="10" spans="1:25" x14ac:dyDescent="0.25">
      <c r="A10" s="193"/>
      <c r="B10" s="194" t="s">
        <v>106</v>
      </c>
      <c r="C10" s="195">
        <v>38075</v>
      </c>
      <c r="D10" s="195">
        <v>76913</v>
      </c>
      <c r="E10" s="195">
        <v>97401</v>
      </c>
      <c r="F10" s="195">
        <v>119374</v>
      </c>
      <c r="G10" s="195">
        <v>118341</v>
      </c>
      <c r="H10" s="195">
        <v>108798</v>
      </c>
      <c r="I10" s="196">
        <f>IFERROR(H10/G10-1,"-")</f>
        <v>-8.0639845869140858E-2</v>
      </c>
      <c r="J10" s="196">
        <f t="shared" si="1"/>
        <v>0.14313416970130718</v>
      </c>
      <c r="K10" s="195">
        <v>110675</v>
      </c>
      <c r="L10" s="195">
        <v>248239</v>
      </c>
      <c r="M10" s="195">
        <v>235468</v>
      </c>
      <c r="N10" s="195">
        <v>222224</v>
      </c>
      <c r="O10" s="195">
        <v>221054</v>
      </c>
      <c r="P10" s="195">
        <v>232464</v>
      </c>
      <c r="Q10" s="196">
        <f>IFERROR(P10/O10-1,"-")</f>
        <v>5.1616347136898666E-2</v>
      </c>
      <c r="R10" s="196">
        <f t="shared" si="3"/>
        <v>6.7601564178941281E-2</v>
      </c>
      <c r="S10" s="195">
        <v>148750</v>
      </c>
      <c r="T10" s="195">
        <v>332869</v>
      </c>
      <c r="U10" s="195">
        <v>341598</v>
      </c>
      <c r="V10" s="195">
        <v>339395</v>
      </c>
      <c r="W10" s="195">
        <v>341262</v>
      </c>
      <c r="X10" s="196">
        <f>IFERROR(W10/V10-1,"-")</f>
        <v>5.5009649523416471E-3</v>
      </c>
      <c r="Y10" s="196">
        <f>W10/W$8</f>
        <v>8.1275130398830733E-2</v>
      </c>
    </row>
    <row r="11" spans="1:25" x14ac:dyDescent="0.25">
      <c r="A11" s="193"/>
      <c r="B11" s="194" t="s">
        <v>103</v>
      </c>
      <c r="C11" s="195">
        <v>40650</v>
      </c>
      <c r="D11" s="195">
        <v>42935</v>
      </c>
      <c r="E11" s="195">
        <v>76271</v>
      </c>
      <c r="F11" s="195">
        <v>89609</v>
      </c>
      <c r="G11" s="195">
        <v>94492</v>
      </c>
      <c r="H11" s="195">
        <v>94972</v>
      </c>
      <c r="I11" s="196">
        <f>IFERROR(H11/G11-1,"-")</f>
        <v>5.0797951149303966E-3</v>
      </c>
      <c r="J11" s="196">
        <f t="shared" si="1"/>
        <v>0.12494474498494959</v>
      </c>
      <c r="K11" s="195">
        <v>183641</v>
      </c>
      <c r="L11" s="195">
        <v>301179</v>
      </c>
      <c r="M11" s="195">
        <v>452930</v>
      </c>
      <c r="N11" s="195">
        <v>451540</v>
      </c>
      <c r="O11" s="195">
        <v>455294</v>
      </c>
      <c r="P11" s="195">
        <v>445700</v>
      </c>
      <c r="Q11" s="196">
        <f>IFERROR(P11/O11-1,"-")</f>
        <v>-2.1072098468242539E-2</v>
      </c>
      <c r="R11" s="196">
        <f t="shared" si="3"/>
        <v>0.1296115405161837</v>
      </c>
      <c r="S11" s="195">
        <v>224291</v>
      </c>
      <c r="T11" s="195">
        <v>529201</v>
      </c>
      <c r="U11" s="195">
        <v>541149</v>
      </c>
      <c r="V11" s="195">
        <v>549786</v>
      </c>
      <c r="W11" s="195">
        <v>540672</v>
      </c>
      <c r="X11" s="196">
        <f>IFERROR(W11/V11-1,"-")</f>
        <v>-1.657735919066694E-2</v>
      </c>
      <c r="Y11" s="196">
        <f>W11/W$8</f>
        <v>0.12876671678357568</v>
      </c>
    </row>
    <row r="12" spans="1:25" x14ac:dyDescent="0.25">
      <c r="A12" s="1"/>
      <c r="B12" s="190" t="s">
        <v>110</v>
      </c>
      <c r="C12" s="191">
        <v>164486</v>
      </c>
      <c r="D12" s="191">
        <v>213007</v>
      </c>
      <c r="E12" s="191">
        <v>498811</v>
      </c>
      <c r="F12" s="191">
        <v>531690</v>
      </c>
      <c r="G12" s="191">
        <v>547017</v>
      </c>
      <c r="H12" s="191">
        <v>556342</v>
      </c>
      <c r="I12" s="192">
        <f>IFERROR(H12/G12-1,"-")</f>
        <v>1.7047002195544225E-2</v>
      </c>
      <c r="J12" s="192">
        <f t="shared" si="1"/>
        <v>0.73192108531374322</v>
      </c>
      <c r="K12" s="191">
        <v>658292</v>
      </c>
      <c r="L12" s="191">
        <v>975758</v>
      </c>
      <c r="M12" s="191">
        <v>2415992</v>
      </c>
      <c r="N12" s="191">
        <v>2674427</v>
      </c>
      <c r="O12" s="191">
        <v>2846347</v>
      </c>
      <c r="P12" s="191">
        <v>2760573</v>
      </c>
      <c r="Q12" s="192">
        <f>IFERROR(P12/O12-1,"-")</f>
        <v>-3.0134765719007528E-2</v>
      </c>
      <c r="R12" s="192">
        <f t="shared" si="3"/>
        <v>0.80278689530487501</v>
      </c>
      <c r="S12" s="191">
        <v>822778</v>
      </c>
      <c r="T12" s="191">
        <v>2914803</v>
      </c>
      <c r="U12" s="191">
        <v>3206117</v>
      </c>
      <c r="V12" s="191">
        <v>3393364</v>
      </c>
      <c r="W12" s="191">
        <v>3316915</v>
      </c>
      <c r="X12" s="192">
        <f>IFERROR(W12/V12-1,"-")</f>
        <v>-2.2528971250947438E-2</v>
      </c>
      <c r="Y12" s="192">
        <f>W12/W$8</f>
        <v>0.78995815281759363</v>
      </c>
    </row>
    <row r="13" spans="1:25" s="76" customFormat="1" x14ac:dyDescent="0.25">
      <c r="B13" s="194" t="s">
        <v>113</v>
      </c>
      <c r="C13" s="195">
        <v>55957</v>
      </c>
      <c r="D13" s="195">
        <v>51463</v>
      </c>
      <c r="E13" s="195">
        <v>185404</v>
      </c>
      <c r="F13" s="195">
        <v>205697</v>
      </c>
      <c r="G13" s="195">
        <v>204584</v>
      </c>
      <c r="H13" s="195">
        <v>197758</v>
      </c>
      <c r="I13" s="196">
        <f t="shared" ref="I13:I20" si="4">IFERROR(H13/G13-1,"-")</f>
        <v>-3.3365268056152919E-2</v>
      </c>
      <c r="J13" s="196">
        <f t="shared" si="1"/>
        <v>0.26016955396046898</v>
      </c>
      <c r="K13" s="195">
        <v>260391</v>
      </c>
      <c r="L13" s="195">
        <v>284717</v>
      </c>
      <c r="M13" s="195">
        <v>1132692</v>
      </c>
      <c r="N13" s="195">
        <v>1254292</v>
      </c>
      <c r="O13" s="195">
        <v>1327743</v>
      </c>
      <c r="P13" s="195">
        <v>1294002</v>
      </c>
      <c r="Q13" s="196">
        <f t="shared" ref="Q13:Q20" si="5">IFERROR(P13/O13-1,"-")</f>
        <v>-2.5412297409965645E-2</v>
      </c>
      <c r="R13" s="196">
        <f t="shared" si="3"/>
        <v>0.37630153163792401</v>
      </c>
      <c r="S13" s="195">
        <v>316348</v>
      </c>
      <c r="T13" s="195">
        <v>1318096</v>
      </c>
      <c r="U13" s="195">
        <v>1459989</v>
      </c>
      <c r="V13" s="195">
        <v>1532327</v>
      </c>
      <c r="W13" s="195">
        <v>1491760</v>
      </c>
      <c r="X13" s="196">
        <f t="shared" ref="X13:X20" si="6">IFERROR(W13/V13-1,"-")</f>
        <v>-2.6474114206693433E-2</v>
      </c>
      <c r="Y13" s="196">
        <f t="shared" ref="Y13:Y20" si="7">W13/W$8</f>
        <v>0.35527831555743017</v>
      </c>
    </row>
    <row r="14" spans="1:25" s="76" customFormat="1" x14ac:dyDescent="0.25">
      <c r="B14" s="194" t="s">
        <v>116</v>
      </c>
      <c r="C14" s="195">
        <v>24151</v>
      </c>
      <c r="D14" s="195">
        <v>38221</v>
      </c>
      <c r="E14" s="195">
        <v>64721</v>
      </c>
      <c r="F14" s="195">
        <v>72602</v>
      </c>
      <c r="G14" s="195">
        <v>73311</v>
      </c>
      <c r="H14" s="195">
        <v>77383</v>
      </c>
      <c r="I14" s="196">
        <f t="shared" si="4"/>
        <v>5.554418845739395E-2</v>
      </c>
      <c r="J14" s="196">
        <f t="shared" si="1"/>
        <v>0.10180473403919423</v>
      </c>
      <c r="K14" s="195">
        <v>92876</v>
      </c>
      <c r="L14" s="195">
        <v>156330</v>
      </c>
      <c r="M14" s="195">
        <v>274306</v>
      </c>
      <c r="N14" s="195">
        <v>310411</v>
      </c>
      <c r="O14" s="195">
        <v>317945</v>
      </c>
      <c r="P14" s="195">
        <v>307269</v>
      </c>
      <c r="Q14" s="196">
        <f t="shared" si="5"/>
        <v>-3.3578134583025387E-2</v>
      </c>
      <c r="R14" s="196">
        <f t="shared" si="3"/>
        <v>8.9355190583054189E-2</v>
      </c>
      <c r="S14" s="195">
        <v>117027</v>
      </c>
      <c r="T14" s="195">
        <v>339027</v>
      </c>
      <c r="U14" s="195">
        <v>383013</v>
      </c>
      <c r="V14" s="195">
        <v>391256</v>
      </c>
      <c r="W14" s="195">
        <v>384652</v>
      </c>
      <c r="X14" s="196">
        <f t="shared" si="6"/>
        <v>-1.6878974379945566E-2</v>
      </c>
      <c r="Y14" s="196">
        <f t="shared" si="7"/>
        <v>9.1608914728774485E-2</v>
      </c>
    </row>
    <row r="15" spans="1:25" x14ac:dyDescent="0.25">
      <c r="A15" s="1"/>
      <c r="B15" s="194" t="s">
        <v>119</v>
      </c>
      <c r="C15" s="195">
        <v>11033</v>
      </c>
      <c r="D15" s="195">
        <v>21498</v>
      </c>
      <c r="E15" s="195">
        <v>31998</v>
      </c>
      <c r="F15" s="195">
        <v>34481</v>
      </c>
      <c r="G15" s="195">
        <v>33841</v>
      </c>
      <c r="H15" s="195">
        <v>36771</v>
      </c>
      <c r="I15" s="196">
        <f t="shared" si="4"/>
        <v>8.6581365798882981E-2</v>
      </c>
      <c r="J15" s="196">
        <f t="shared" si="1"/>
        <v>4.8375765676637129E-2</v>
      </c>
      <c r="K15" s="195">
        <v>37725</v>
      </c>
      <c r="L15" s="195">
        <v>83736</v>
      </c>
      <c r="M15" s="195">
        <v>134432</v>
      </c>
      <c r="N15" s="195">
        <v>141579</v>
      </c>
      <c r="O15" s="195">
        <v>159005</v>
      </c>
      <c r="P15" s="195">
        <v>147456</v>
      </c>
      <c r="Q15" s="196">
        <f t="shared" si="5"/>
        <v>-7.26329360711927E-2</v>
      </c>
      <c r="R15" s="196">
        <f t="shared" si="3"/>
        <v>4.2880860036693703E-2</v>
      </c>
      <c r="S15" s="195">
        <v>48758</v>
      </c>
      <c r="T15" s="195">
        <v>166430</v>
      </c>
      <c r="U15" s="195">
        <v>176060</v>
      </c>
      <c r="V15" s="195">
        <v>192846</v>
      </c>
      <c r="W15" s="195">
        <v>184227</v>
      </c>
      <c r="X15" s="196">
        <f t="shared" si="6"/>
        <v>-4.469369341339724E-2</v>
      </c>
      <c r="Y15" s="196">
        <f t="shared" si="7"/>
        <v>4.3875595431033601E-2</v>
      </c>
    </row>
    <row r="16" spans="1:25" x14ac:dyDescent="0.25">
      <c r="A16" s="1"/>
      <c r="B16" s="194" t="s">
        <v>126</v>
      </c>
      <c r="C16" s="195">
        <v>4317</v>
      </c>
      <c r="D16" s="195">
        <v>10076</v>
      </c>
      <c r="E16" s="195">
        <v>19335</v>
      </c>
      <c r="F16" s="195">
        <v>14807</v>
      </c>
      <c r="G16" s="195">
        <v>14110</v>
      </c>
      <c r="H16" s="195">
        <v>13807</v>
      </c>
      <c r="I16" s="196">
        <f t="shared" si="4"/>
        <v>-2.1474131821403231E-2</v>
      </c>
      <c r="J16" s="196">
        <f t="shared" si="1"/>
        <v>1.8164428400025259E-2</v>
      </c>
      <c r="K16" s="195">
        <v>23225</v>
      </c>
      <c r="L16" s="195">
        <v>56946</v>
      </c>
      <c r="M16" s="195">
        <v>104116</v>
      </c>
      <c r="N16" s="195">
        <v>103068</v>
      </c>
      <c r="O16" s="195">
        <v>113511</v>
      </c>
      <c r="P16" s="195">
        <v>104063</v>
      </c>
      <c r="Q16" s="196">
        <f t="shared" si="5"/>
        <v>-8.3234223995912293E-2</v>
      </c>
      <c r="R16" s="196">
        <f t="shared" si="3"/>
        <v>3.0261982815202211E-2</v>
      </c>
      <c r="S16" s="195">
        <v>27542</v>
      </c>
      <c r="T16" s="195">
        <v>123451</v>
      </c>
      <c r="U16" s="195">
        <v>117875</v>
      </c>
      <c r="V16" s="195">
        <v>127621</v>
      </c>
      <c r="W16" s="195">
        <v>117870</v>
      </c>
      <c r="X16" s="196">
        <f t="shared" si="6"/>
        <v>-7.6405920655691406E-2</v>
      </c>
      <c r="Y16" s="196">
        <f t="shared" si="7"/>
        <v>2.8071978773230474E-2</v>
      </c>
    </row>
    <row r="17" spans="1:25" x14ac:dyDescent="0.25">
      <c r="A17" s="76"/>
      <c r="B17" s="194" t="s">
        <v>122</v>
      </c>
      <c r="C17" s="195">
        <v>5010</v>
      </c>
      <c r="D17" s="195">
        <v>6294</v>
      </c>
      <c r="E17" s="195">
        <v>10411</v>
      </c>
      <c r="F17" s="195">
        <v>10566</v>
      </c>
      <c r="G17" s="195">
        <v>9886</v>
      </c>
      <c r="H17" s="195">
        <v>10604</v>
      </c>
      <c r="I17" s="196">
        <f t="shared" si="4"/>
        <v>7.262795872951644E-2</v>
      </c>
      <c r="J17" s="196">
        <f t="shared" si="1"/>
        <v>1.3950575704633001E-2</v>
      </c>
      <c r="K17" s="195">
        <v>43633</v>
      </c>
      <c r="L17" s="195">
        <v>77431</v>
      </c>
      <c r="M17" s="195">
        <v>120097</v>
      </c>
      <c r="N17" s="195">
        <v>123521</v>
      </c>
      <c r="O17" s="195">
        <v>130398</v>
      </c>
      <c r="P17" s="195">
        <v>121641</v>
      </c>
      <c r="Q17" s="196">
        <f t="shared" si="5"/>
        <v>-6.7155937974508806E-2</v>
      </c>
      <c r="R17" s="196">
        <f t="shared" si="3"/>
        <v>3.5373743324947506E-2</v>
      </c>
      <c r="S17" s="195">
        <v>48643</v>
      </c>
      <c r="T17" s="195">
        <v>130508</v>
      </c>
      <c r="U17" s="195">
        <v>134087</v>
      </c>
      <c r="V17" s="195">
        <v>140284</v>
      </c>
      <c r="W17" s="195">
        <v>132245</v>
      </c>
      <c r="X17" s="196">
        <f t="shared" si="6"/>
        <v>-5.7305180918707732E-2</v>
      </c>
      <c r="Y17" s="196">
        <f t="shared" si="7"/>
        <v>3.1495536038566758E-2</v>
      </c>
    </row>
    <row r="18" spans="1:25" x14ac:dyDescent="0.25">
      <c r="A18" s="76"/>
      <c r="B18" s="194" t="s">
        <v>131</v>
      </c>
      <c r="C18" s="195">
        <v>3321</v>
      </c>
      <c r="D18" s="195">
        <v>2149</v>
      </c>
      <c r="E18" s="195">
        <v>5595</v>
      </c>
      <c r="F18" s="195">
        <v>6018</v>
      </c>
      <c r="G18" s="195">
        <v>5527</v>
      </c>
      <c r="H18" s="195">
        <v>5989</v>
      </c>
      <c r="I18" s="196">
        <f t="shared" si="4"/>
        <v>8.358965080513836E-2</v>
      </c>
      <c r="J18" s="196"/>
      <c r="K18" s="195">
        <v>14957</v>
      </c>
      <c r="L18" s="195">
        <v>12822</v>
      </c>
      <c r="M18" s="195">
        <v>35340</v>
      </c>
      <c r="N18" s="195">
        <v>38414</v>
      </c>
      <c r="O18" s="195">
        <v>36006</v>
      </c>
      <c r="P18" s="195">
        <v>33961</v>
      </c>
      <c r="Q18" s="196">
        <f t="shared" si="5"/>
        <v>-5.6796089540632089E-2</v>
      </c>
      <c r="R18" s="196">
        <f t="shared" si="3"/>
        <v>9.8760097093787639E-3</v>
      </c>
      <c r="S18" s="195">
        <v>18278</v>
      </c>
      <c r="T18" s="195">
        <v>40935</v>
      </c>
      <c r="U18" s="195">
        <v>44432</v>
      </c>
      <c r="V18" s="195">
        <v>41533</v>
      </c>
      <c r="W18" s="195">
        <v>39950</v>
      </c>
      <c r="X18" s="196">
        <f t="shared" si="6"/>
        <v>-3.8114270580020704E-2</v>
      </c>
      <c r="Y18" s="196">
        <f t="shared" si="7"/>
        <v>9.5145121913171923E-3</v>
      </c>
    </row>
    <row r="19" spans="1:25" x14ac:dyDescent="0.25">
      <c r="A19" s="76"/>
      <c r="B19" s="194" t="s">
        <v>134</v>
      </c>
      <c r="C19" s="195">
        <v>3428</v>
      </c>
      <c r="D19" s="195">
        <v>1763</v>
      </c>
      <c r="E19" s="195">
        <v>3453</v>
      </c>
      <c r="F19" s="195">
        <v>4405</v>
      </c>
      <c r="G19" s="195">
        <v>3651</v>
      </c>
      <c r="H19" s="195">
        <v>3369</v>
      </c>
      <c r="I19" s="196">
        <f t="shared" si="4"/>
        <v>-7.7239112571898083E-2</v>
      </c>
      <c r="J19" s="196">
        <f t="shared" si="1"/>
        <v>4.4322415644010354E-3</v>
      </c>
      <c r="K19" s="195">
        <v>22111</v>
      </c>
      <c r="L19" s="195">
        <v>10721</v>
      </c>
      <c r="M19" s="195">
        <v>31821</v>
      </c>
      <c r="N19" s="195">
        <v>40302</v>
      </c>
      <c r="O19" s="195">
        <v>37275</v>
      </c>
      <c r="P19" s="195">
        <v>32249</v>
      </c>
      <c r="Q19" s="196">
        <f t="shared" si="5"/>
        <v>-0.13483568075117369</v>
      </c>
      <c r="R19" s="196">
        <f t="shared" si="3"/>
        <v>9.3781525019214912E-3</v>
      </c>
      <c r="S19" s="195">
        <v>25539</v>
      </c>
      <c r="T19" s="195">
        <v>35274</v>
      </c>
      <c r="U19" s="195">
        <v>44707</v>
      </c>
      <c r="V19" s="195">
        <v>40926</v>
      </c>
      <c r="W19" s="195">
        <v>35618</v>
      </c>
      <c r="X19" s="196">
        <f t="shared" si="6"/>
        <v>-0.12969750280994963</v>
      </c>
      <c r="Y19" s="196">
        <f t="shared" si="7"/>
        <v>8.4828008818607203E-3</v>
      </c>
    </row>
    <row r="20" spans="1:25" x14ac:dyDescent="0.25">
      <c r="A20" s="76"/>
      <c r="B20" s="199" t="s">
        <v>148</v>
      </c>
      <c r="C20" s="200">
        <f t="shared" ref="C20" si="8">C12-SUM(C13:C19)</f>
        <v>57269</v>
      </c>
      <c r="D20" s="200">
        <f t="shared" ref="D20:H20" si="9">D12-SUM(D13:D19)</f>
        <v>81543</v>
      </c>
      <c r="E20" s="200">
        <f t="shared" si="9"/>
        <v>177894</v>
      </c>
      <c r="F20" s="200">
        <f t="shared" si="9"/>
        <v>183114</v>
      </c>
      <c r="G20" s="200">
        <f t="shared" si="9"/>
        <v>202107</v>
      </c>
      <c r="H20" s="200">
        <f t="shared" si="9"/>
        <v>210661</v>
      </c>
      <c r="I20" s="201">
        <f t="shared" si="4"/>
        <v>4.2324115443799659E-2</v>
      </c>
      <c r="J20" s="201">
        <f t="shared" si="1"/>
        <v>0.27714468394131392</v>
      </c>
      <c r="K20" s="200">
        <f t="shared" ref="K20:P20" si="10">K12-SUM(K13:K19)</f>
        <v>163374</v>
      </c>
      <c r="L20" s="200">
        <f t="shared" si="10"/>
        <v>293055</v>
      </c>
      <c r="M20" s="200">
        <f t="shared" si="10"/>
        <v>583188</v>
      </c>
      <c r="N20" s="200">
        <f t="shared" si="10"/>
        <v>662840</v>
      </c>
      <c r="O20" s="200">
        <f t="shared" si="10"/>
        <v>724464</v>
      </c>
      <c r="P20" s="200">
        <f t="shared" si="10"/>
        <v>719932</v>
      </c>
      <c r="Q20" s="201">
        <f t="shared" si="5"/>
        <v>-6.255659356434573E-3</v>
      </c>
      <c r="R20" s="201">
        <f t="shared" si="3"/>
        <v>0.20935942469575311</v>
      </c>
      <c r="S20" s="200">
        <f>S12-SUM(S13:S19)</f>
        <v>220643</v>
      </c>
      <c r="T20" s="200">
        <f>T12-SUM(T13:T19)</f>
        <v>761082</v>
      </c>
      <c r="U20" s="200">
        <f>U12-SUM(U13:U19)</f>
        <v>845954</v>
      </c>
      <c r="V20" s="200">
        <f>V12-SUM(V13:V19)</f>
        <v>926571</v>
      </c>
      <c r="W20" s="200">
        <f>W12-SUM(W13:W19)</f>
        <v>930593</v>
      </c>
      <c r="X20" s="201">
        <f t="shared" si="6"/>
        <v>4.3407358961158327E-3</v>
      </c>
      <c r="Y20" s="201">
        <f t="shared" si="7"/>
        <v>0.22163049921538022</v>
      </c>
    </row>
    <row r="21" spans="1:25" x14ac:dyDescent="0.25">
      <c r="A21" s="76"/>
      <c r="B21" s="186" t="s">
        <v>47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6"/>
      <c r="B22" s="187" t="s">
        <v>71</v>
      </c>
      <c r="C22" s="209">
        <f t="shared" ref="C22:H22" si="11">C23+C26</f>
        <v>41215</v>
      </c>
      <c r="D22" s="209">
        <f t="shared" si="11"/>
        <v>64946</v>
      </c>
      <c r="E22" s="209">
        <f t="shared" si="11"/>
        <v>165265</v>
      </c>
      <c r="F22" s="209">
        <f t="shared" si="11"/>
        <v>165626</v>
      </c>
      <c r="G22" s="209">
        <f t="shared" si="11"/>
        <v>152899</v>
      </c>
      <c r="H22" s="209">
        <f t="shared" si="11"/>
        <v>160603</v>
      </c>
      <c r="I22" s="210">
        <f>IFERROR(H22/G22-1,"-")</f>
        <v>5.0386202656655721E-2</v>
      </c>
      <c r="J22" s="210">
        <f t="shared" ref="J22:J34" si="12">H22/H$8</f>
        <v>0.21128859957479951</v>
      </c>
      <c r="K22" s="209">
        <f t="shared" ref="K22:P22" si="13">K23+K26</f>
        <v>373186</v>
      </c>
      <c r="L22" s="209">
        <f t="shared" si="13"/>
        <v>687822</v>
      </c>
      <c r="M22" s="209">
        <f t="shared" si="13"/>
        <v>1325364</v>
      </c>
      <c r="N22" s="209">
        <f t="shared" si="13"/>
        <v>1377896</v>
      </c>
      <c r="O22" s="209">
        <f t="shared" si="13"/>
        <v>1421021</v>
      </c>
      <c r="P22" s="209">
        <f t="shared" si="13"/>
        <v>1317842</v>
      </c>
      <c r="Q22" s="210">
        <f>IFERROR(P22/O22-1,"-")</f>
        <v>-7.2609060668350378E-2</v>
      </c>
      <c r="R22" s="210">
        <f t="shared" ref="R22:R34" si="14">P22/P$8</f>
        <v>0.38323430957354399</v>
      </c>
      <c r="S22" s="209">
        <f>S23+S26</f>
        <v>414401</v>
      </c>
      <c r="T22" s="209">
        <f>T23+T26</f>
        <v>1490629</v>
      </c>
      <c r="U22" s="209">
        <f>U23+U26</f>
        <v>1543522</v>
      </c>
      <c r="V22" s="209">
        <f>V23+V26</f>
        <v>1573920</v>
      </c>
      <c r="W22" s="209">
        <f>W23+W26</f>
        <v>1478445</v>
      </c>
      <c r="X22" s="210">
        <f>IFERROR(W22/V22-1,"-")</f>
        <v>-6.0660643488868571E-2</v>
      </c>
      <c r="Y22" s="210">
        <f>W22/W$8</f>
        <v>0.35210720842783344</v>
      </c>
    </row>
    <row r="23" spans="1:25" x14ac:dyDescent="0.25">
      <c r="A23" s="76"/>
      <c r="B23" s="190" t="s">
        <v>100</v>
      </c>
      <c r="C23" s="191">
        <v>2649</v>
      </c>
      <c r="D23" s="191">
        <v>8952</v>
      </c>
      <c r="E23" s="191">
        <v>12689</v>
      </c>
      <c r="F23" s="191">
        <v>11591</v>
      </c>
      <c r="G23" s="191">
        <v>7728</v>
      </c>
      <c r="H23" s="191">
        <v>9219</v>
      </c>
      <c r="I23" s="192">
        <f>IFERROR(H23/G23-1,"-")</f>
        <v>0.19293478260869557</v>
      </c>
      <c r="J23" s="192">
        <f t="shared" si="12"/>
        <v>1.212847580356579E-2</v>
      </c>
      <c r="K23" s="191">
        <v>79064</v>
      </c>
      <c r="L23" s="191">
        <v>198275</v>
      </c>
      <c r="M23" s="191">
        <v>161372</v>
      </c>
      <c r="N23" s="191">
        <v>131439</v>
      </c>
      <c r="O23" s="191">
        <v>120665</v>
      </c>
      <c r="P23" s="191">
        <v>102393</v>
      </c>
      <c r="Q23" s="192">
        <f>IFERROR(P23/O23-1,"-")</f>
        <v>-0.15142750590477771</v>
      </c>
      <c r="R23" s="192">
        <f t="shared" si="14"/>
        <v>2.9776339394376482E-2</v>
      </c>
      <c r="S23" s="191">
        <v>81713</v>
      </c>
      <c r="T23" s="191">
        <v>174061</v>
      </c>
      <c r="U23" s="191">
        <v>143030</v>
      </c>
      <c r="V23" s="191">
        <v>128393</v>
      </c>
      <c r="W23" s="191">
        <v>111612</v>
      </c>
      <c r="X23" s="192">
        <f>IFERROR(W23/V23-1,"-")</f>
        <v>-0.13070027182167254</v>
      </c>
      <c r="Y23" s="192">
        <f>W23/W$8</f>
        <v>2.6581570330345292E-2</v>
      </c>
    </row>
    <row r="24" spans="1:25" x14ac:dyDescent="0.25">
      <c r="A24" s="76"/>
      <c r="B24" s="194" t="s">
        <v>106</v>
      </c>
      <c r="C24" s="195">
        <v>1653</v>
      </c>
      <c r="D24" s="195">
        <v>4418</v>
      </c>
      <c r="E24" s="195">
        <v>6088</v>
      </c>
      <c r="F24" s="195">
        <v>5369</v>
      </c>
      <c r="G24" s="195">
        <v>2401</v>
      </c>
      <c r="H24" s="195">
        <v>3104</v>
      </c>
      <c r="I24" s="196">
        <f>IFERROR(H24/G24-1,"-")</f>
        <v>0.29279466888796324</v>
      </c>
      <c r="J24" s="196">
        <f t="shared" si="12"/>
        <v>4.0836087313448543E-3</v>
      </c>
      <c r="K24" s="195">
        <v>39766</v>
      </c>
      <c r="L24" s="195">
        <v>92809</v>
      </c>
      <c r="M24" s="195">
        <v>62381</v>
      </c>
      <c r="N24" s="195">
        <v>49550</v>
      </c>
      <c r="O24" s="195">
        <v>41611</v>
      </c>
      <c r="P24" s="195">
        <v>46937</v>
      </c>
      <c r="Q24" s="196">
        <f>IFERROR(P24/O24-1,"-")</f>
        <v>0.12799500132176589</v>
      </c>
      <c r="R24" s="196">
        <f t="shared" si="14"/>
        <v>1.3649488169639028E-2</v>
      </c>
      <c r="S24" s="195">
        <v>41419</v>
      </c>
      <c r="T24" s="195">
        <v>68469</v>
      </c>
      <c r="U24" s="195">
        <v>54919</v>
      </c>
      <c r="V24" s="195">
        <v>44012</v>
      </c>
      <c r="W24" s="195">
        <v>50041</v>
      </c>
      <c r="X24" s="196">
        <f>IFERROR(W24/V24-1,"-")</f>
        <v>0.13698536762701075</v>
      </c>
      <c r="Y24" s="196">
        <f>W24/W$8</f>
        <v>1.1917789851456912E-2</v>
      </c>
    </row>
    <row r="25" spans="1:25" x14ac:dyDescent="0.25">
      <c r="A25" s="76"/>
      <c r="B25" s="194" t="s">
        <v>12</v>
      </c>
      <c r="C25" s="195">
        <v>996</v>
      </c>
      <c r="D25" s="195">
        <v>4534</v>
      </c>
      <c r="E25" s="195">
        <v>6601</v>
      </c>
      <c r="F25" s="195">
        <v>6222</v>
      </c>
      <c r="G25" s="195">
        <v>5327</v>
      </c>
      <c r="H25" s="195">
        <v>6115</v>
      </c>
      <c r="I25" s="196">
        <f>IFERROR(H25/G25-1,"-")</f>
        <v>0.14792566172329646</v>
      </c>
      <c r="J25" s="196">
        <f t="shared" si="12"/>
        <v>8.0448670722209365E-3</v>
      </c>
      <c r="K25" s="195">
        <v>39298</v>
      </c>
      <c r="L25" s="195">
        <v>105466</v>
      </c>
      <c r="M25" s="195">
        <v>98991</v>
      </c>
      <c r="N25" s="195">
        <v>81889</v>
      </c>
      <c r="O25" s="195">
        <v>79054</v>
      </c>
      <c r="P25" s="195">
        <v>55456</v>
      </c>
      <c r="Q25" s="196">
        <f>IFERROR(P25/O25-1,"-")</f>
        <v>-0.29850481949047492</v>
      </c>
      <c r="R25" s="196">
        <f t="shared" si="14"/>
        <v>1.6126851224737455E-2</v>
      </c>
      <c r="S25" s="195">
        <v>40294</v>
      </c>
      <c r="T25" s="195">
        <v>105592</v>
      </c>
      <c r="U25" s="195">
        <v>88111</v>
      </c>
      <c r="V25" s="195">
        <v>84381</v>
      </c>
      <c r="W25" s="195">
        <v>61571</v>
      </c>
      <c r="X25" s="196">
        <f>IFERROR(W25/V25-1,"-")</f>
        <v>-0.27032151787724723</v>
      </c>
      <c r="Y25" s="196">
        <f>W25/W$8</f>
        <v>1.4663780478888382E-2</v>
      </c>
    </row>
    <row r="26" spans="1:25" x14ac:dyDescent="0.25">
      <c r="A26" s="76"/>
      <c r="B26" s="190" t="s">
        <v>110</v>
      </c>
      <c r="C26" s="191">
        <v>38566</v>
      </c>
      <c r="D26" s="191">
        <v>55994</v>
      </c>
      <c r="E26" s="191">
        <v>152576</v>
      </c>
      <c r="F26" s="191">
        <v>154035</v>
      </c>
      <c r="G26" s="191">
        <v>145171</v>
      </c>
      <c r="H26" s="191">
        <v>151384</v>
      </c>
      <c r="I26" s="192">
        <f>IFERROR(H26/G26-1,"-")</f>
        <v>4.2797803969112369E-2</v>
      </c>
      <c r="J26" s="192">
        <f t="shared" si="12"/>
        <v>0.19916012377123371</v>
      </c>
      <c r="K26" s="191">
        <v>294122</v>
      </c>
      <c r="L26" s="191">
        <v>489547</v>
      </c>
      <c r="M26" s="191">
        <v>1163992</v>
      </c>
      <c r="N26" s="191">
        <v>1246457</v>
      </c>
      <c r="O26" s="191">
        <v>1300356</v>
      </c>
      <c r="P26" s="191">
        <v>1215449</v>
      </c>
      <c r="Q26" s="192">
        <f>IFERROR(P26/O26-1,"-")</f>
        <v>-6.5295196084764529E-2</v>
      </c>
      <c r="R26" s="192">
        <f t="shared" si="14"/>
        <v>0.35345797017916752</v>
      </c>
      <c r="S26" s="191">
        <v>332688</v>
      </c>
      <c r="T26" s="191">
        <v>1316568</v>
      </c>
      <c r="U26" s="191">
        <v>1400492</v>
      </c>
      <c r="V26" s="191">
        <v>1445527</v>
      </c>
      <c r="W26" s="191">
        <v>1366833</v>
      </c>
      <c r="X26" s="192">
        <f>IFERROR(W26/V26-1,"-")</f>
        <v>-5.44396611062955E-2</v>
      </c>
      <c r="Y26" s="192">
        <f>W26/W$8</f>
        <v>0.32552563809748813</v>
      </c>
    </row>
    <row r="27" spans="1:25" s="76" customFormat="1" x14ac:dyDescent="0.25">
      <c r="B27" s="194" t="s">
        <v>113</v>
      </c>
      <c r="C27" s="195">
        <v>14501</v>
      </c>
      <c r="D27" s="195">
        <v>16270</v>
      </c>
      <c r="E27" s="195">
        <v>66823</v>
      </c>
      <c r="F27" s="195">
        <v>69319</v>
      </c>
      <c r="G27" s="195">
        <v>63618</v>
      </c>
      <c r="H27" s="195">
        <v>64714</v>
      </c>
      <c r="I27" s="196">
        <f t="shared" ref="I27:I34" si="15">IFERROR(H27/G27-1,"-")</f>
        <v>1.7227828601968032E-2</v>
      </c>
      <c r="J27" s="196">
        <f t="shared" si="12"/>
        <v>8.5137453427915885E-2</v>
      </c>
      <c r="K27" s="195">
        <v>123826</v>
      </c>
      <c r="L27" s="195">
        <v>159037</v>
      </c>
      <c r="M27" s="195">
        <v>590382</v>
      </c>
      <c r="N27" s="195">
        <v>640725</v>
      </c>
      <c r="O27" s="195">
        <v>669764</v>
      </c>
      <c r="P27" s="195">
        <v>630571</v>
      </c>
      <c r="Q27" s="196">
        <f t="shared" ref="Q27:Q34" si="16">IFERROR(P27/O27-1,"-")</f>
        <v>-5.8517627104472614E-2</v>
      </c>
      <c r="R27" s="196">
        <f t="shared" si="14"/>
        <v>0.18337284881047897</v>
      </c>
      <c r="S27" s="195">
        <v>138327</v>
      </c>
      <c r="T27" s="195">
        <v>657205</v>
      </c>
      <c r="U27" s="195">
        <v>710044</v>
      </c>
      <c r="V27" s="195">
        <v>733382</v>
      </c>
      <c r="W27" s="195">
        <v>695285</v>
      </c>
      <c r="X27" s="196">
        <f t="shared" ref="X27:X34" si="17">IFERROR(W27/V27-1,"-")</f>
        <v>-5.1947007153161695E-2</v>
      </c>
      <c r="Y27" s="196">
        <f t="shared" ref="Y27:Y34" si="18">W27/W$8</f>
        <v>0.16558942700725843</v>
      </c>
    </row>
    <row r="28" spans="1:25" s="76" customFormat="1" x14ac:dyDescent="0.25">
      <c r="B28" s="194" t="s">
        <v>116</v>
      </c>
      <c r="C28" s="195">
        <v>7166</v>
      </c>
      <c r="D28" s="195">
        <v>14336</v>
      </c>
      <c r="E28" s="195">
        <v>27397</v>
      </c>
      <c r="F28" s="195">
        <v>30224</v>
      </c>
      <c r="G28" s="195">
        <v>29376</v>
      </c>
      <c r="H28" s="195">
        <v>30419</v>
      </c>
      <c r="I28" s="196">
        <f t="shared" si="15"/>
        <v>3.5505174291939001E-2</v>
      </c>
      <c r="J28" s="196">
        <f t="shared" si="12"/>
        <v>4.0019102448060284E-2</v>
      </c>
      <c r="K28" s="195">
        <v>38335</v>
      </c>
      <c r="L28" s="195">
        <v>81095</v>
      </c>
      <c r="M28" s="195">
        <v>128496</v>
      </c>
      <c r="N28" s="195">
        <v>137354</v>
      </c>
      <c r="O28" s="195">
        <v>137486</v>
      </c>
      <c r="P28" s="195">
        <v>125843</v>
      </c>
      <c r="Q28" s="196">
        <f t="shared" si="16"/>
        <v>-8.4684986107676385E-2</v>
      </c>
      <c r="R28" s="196">
        <f t="shared" si="14"/>
        <v>3.6595703596989243E-2</v>
      </c>
      <c r="S28" s="195">
        <v>45501</v>
      </c>
      <c r="T28" s="195">
        <v>155893</v>
      </c>
      <c r="U28" s="195">
        <v>167578</v>
      </c>
      <c r="V28" s="195">
        <v>166862</v>
      </c>
      <c r="W28" s="195">
        <v>156262</v>
      </c>
      <c r="X28" s="196">
        <f t="shared" si="17"/>
        <v>-6.3525548057676406E-2</v>
      </c>
      <c r="Y28" s="196">
        <f t="shared" si="18"/>
        <v>3.7215436897111563E-2</v>
      </c>
    </row>
    <row r="29" spans="1:25" x14ac:dyDescent="0.25">
      <c r="A29" s="76"/>
      <c r="B29" s="194" t="s">
        <v>119</v>
      </c>
      <c r="C29" s="195">
        <v>3102</v>
      </c>
      <c r="D29" s="195">
        <v>4987</v>
      </c>
      <c r="E29" s="195">
        <v>4132</v>
      </c>
      <c r="F29" s="195">
        <v>2982</v>
      </c>
      <c r="G29" s="195">
        <v>3034</v>
      </c>
      <c r="H29" s="195">
        <v>3330</v>
      </c>
      <c r="I29" s="196">
        <f t="shared" si="15"/>
        <v>9.7560975609756184E-2</v>
      </c>
      <c r="J29" s="196">
        <f t="shared" si="12"/>
        <v>4.3809333361399371E-3</v>
      </c>
      <c r="K29" s="195">
        <v>13442</v>
      </c>
      <c r="L29" s="195">
        <v>30800</v>
      </c>
      <c r="M29" s="195">
        <v>48228</v>
      </c>
      <c r="N29" s="195">
        <v>43563</v>
      </c>
      <c r="O29" s="195">
        <v>39137</v>
      </c>
      <c r="P29" s="195">
        <v>36886</v>
      </c>
      <c r="Q29" s="196">
        <f t="shared" si="16"/>
        <v>-5.7515905664716205E-2</v>
      </c>
      <c r="R29" s="196">
        <f t="shared" si="14"/>
        <v>1.0726612706932807E-2</v>
      </c>
      <c r="S29" s="195">
        <v>16544</v>
      </c>
      <c r="T29" s="195">
        <v>52360</v>
      </c>
      <c r="U29" s="195">
        <v>46545</v>
      </c>
      <c r="V29" s="195">
        <v>42171</v>
      </c>
      <c r="W29" s="195">
        <v>40216</v>
      </c>
      <c r="X29" s="196">
        <f t="shared" si="17"/>
        <v>-4.635887221076096E-2</v>
      </c>
      <c r="Y29" s="196">
        <f t="shared" si="18"/>
        <v>9.5778628857575016E-3</v>
      </c>
    </row>
    <row r="30" spans="1:25" x14ac:dyDescent="0.25">
      <c r="A30" s="76"/>
      <c r="B30" s="194" t="s">
        <v>126</v>
      </c>
      <c r="C30" s="195">
        <v>1713</v>
      </c>
      <c r="D30" s="195">
        <v>3938</v>
      </c>
      <c r="E30" s="195">
        <v>7950</v>
      </c>
      <c r="F30" s="195">
        <v>4040</v>
      </c>
      <c r="G30" s="195">
        <v>3255</v>
      </c>
      <c r="H30" s="195">
        <v>3744</v>
      </c>
      <c r="I30" s="196">
        <f t="shared" si="15"/>
        <v>0.15023041474654386</v>
      </c>
      <c r="J30" s="196">
        <f t="shared" si="12"/>
        <v>4.9255899130654429E-3</v>
      </c>
      <c r="K30" s="195">
        <v>11678</v>
      </c>
      <c r="L30" s="195">
        <v>32115</v>
      </c>
      <c r="M30" s="195">
        <v>56445</v>
      </c>
      <c r="N30" s="195">
        <v>53432</v>
      </c>
      <c r="O30" s="195">
        <v>57796</v>
      </c>
      <c r="P30" s="195">
        <v>53210</v>
      </c>
      <c r="Q30" s="196">
        <f t="shared" si="16"/>
        <v>-7.9348051768288408E-2</v>
      </c>
      <c r="R30" s="196">
        <f t="shared" si="14"/>
        <v>1.5473704444393391E-2</v>
      </c>
      <c r="S30" s="195">
        <v>13391</v>
      </c>
      <c r="T30" s="195">
        <v>64395</v>
      </c>
      <c r="U30" s="195">
        <v>57472</v>
      </c>
      <c r="V30" s="195">
        <v>61051</v>
      </c>
      <c r="W30" s="195">
        <v>56954</v>
      </c>
      <c r="X30" s="196">
        <f t="shared" si="17"/>
        <v>-6.7107827881607185E-2</v>
      </c>
      <c r="Y30" s="196">
        <f t="shared" si="18"/>
        <v>1.3564193425388719E-2</v>
      </c>
    </row>
    <row r="31" spans="1:25" x14ac:dyDescent="0.25">
      <c r="A31" s="76"/>
      <c r="B31" s="194" t="s">
        <v>122</v>
      </c>
      <c r="C31" s="195">
        <v>1332</v>
      </c>
      <c r="D31" s="195">
        <v>2232</v>
      </c>
      <c r="E31" s="195">
        <v>4497</v>
      </c>
      <c r="F31" s="195">
        <v>3231</v>
      </c>
      <c r="G31" s="195">
        <v>2567</v>
      </c>
      <c r="H31" s="195">
        <v>2688</v>
      </c>
      <c r="I31" s="196">
        <f t="shared" si="15"/>
        <v>4.713673548889763E-2</v>
      </c>
      <c r="J31" s="196">
        <f t="shared" si="12"/>
        <v>3.536320963226472E-3</v>
      </c>
      <c r="K31" s="195">
        <v>23072</v>
      </c>
      <c r="L31" s="195">
        <v>46414</v>
      </c>
      <c r="M31" s="195">
        <v>73182</v>
      </c>
      <c r="N31" s="195">
        <v>71425</v>
      </c>
      <c r="O31" s="195">
        <v>73828</v>
      </c>
      <c r="P31" s="195">
        <v>70496</v>
      </c>
      <c r="Q31" s="196">
        <f t="shared" si="16"/>
        <v>-4.5131928265698673E-2</v>
      </c>
      <c r="R31" s="196">
        <f t="shared" si="14"/>
        <v>2.0500550056605085E-2</v>
      </c>
      <c r="S31" s="195">
        <v>24404</v>
      </c>
      <c r="T31" s="195">
        <v>77679</v>
      </c>
      <c r="U31" s="195">
        <v>74656</v>
      </c>
      <c r="V31" s="195">
        <v>76395</v>
      </c>
      <c r="W31" s="195">
        <v>73184</v>
      </c>
      <c r="X31" s="196">
        <f t="shared" si="17"/>
        <v>-4.2031546567183664E-2</v>
      </c>
      <c r="Y31" s="196">
        <f t="shared" si="18"/>
        <v>1.7429538428269272E-2</v>
      </c>
    </row>
    <row r="32" spans="1:25" x14ac:dyDescent="0.25">
      <c r="A32" s="76"/>
      <c r="B32" s="194" t="s">
        <v>131</v>
      </c>
      <c r="C32" s="195">
        <v>1374</v>
      </c>
      <c r="D32" s="195">
        <v>590</v>
      </c>
      <c r="E32" s="195">
        <v>1708</v>
      </c>
      <c r="F32" s="195">
        <v>2116</v>
      </c>
      <c r="G32" s="195">
        <v>2577</v>
      </c>
      <c r="H32" s="195">
        <v>2806</v>
      </c>
      <c r="I32" s="196">
        <f t="shared" si="15"/>
        <v>8.886301901435778E-2</v>
      </c>
      <c r="J32" s="196">
        <f t="shared" si="12"/>
        <v>3.6915612436062054E-3</v>
      </c>
      <c r="K32" s="195">
        <v>8188</v>
      </c>
      <c r="L32" s="195">
        <v>5697</v>
      </c>
      <c r="M32" s="195">
        <v>18357</v>
      </c>
      <c r="N32" s="195">
        <v>18855</v>
      </c>
      <c r="O32" s="195">
        <v>18273</v>
      </c>
      <c r="P32" s="195">
        <v>16305</v>
      </c>
      <c r="Q32" s="196">
        <f t="shared" si="16"/>
        <v>-0.10769988507634209</v>
      </c>
      <c r="R32" s="196">
        <f t="shared" si="14"/>
        <v>4.7415664530320286E-3</v>
      </c>
      <c r="S32" s="195">
        <v>9562</v>
      </c>
      <c r="T32" s="195">
        <v>20065</v>
      </c>
      <c r="U32" s="195">
        <v>20971</v>
      </c>
      <c r="V32" s="195">
        <v>20850</v>
      </c>
      <c r="W32" s="195">
        <v>19111</v>
      </c>
      <c r="X32" s="196">
        <f t="shared" si="17"/>
        <v>-8.3405275779376509E-2</v>
      </c>
      <c r="Y32" s="196">
        <f t="shared" si="18"/>
        <v>4.5514854189802967E-3</v>
      </c>
    </row>
    <row r="33" spans="1:25" x14ac:dyDescent="0.25">
      <c r="A33" s="76"/>
      <c r="B33" s="194" t="s">
        <v>134</v>
      </c>
      <c r="C33" s="195">
        <v>669</v>
      </c>
      <c r="D33" s="195">
        <v>195</v>
      </c>
      <c r="E33" s="195">
        <v>794</v>
      </c>
      <c r="F33" s="195">
        <v>833</v>
      </c>
      <c r="G33" s="195">
        <v>620</v>
      </c>
      <c r="H33" s="195">
        <v>522</v>
      </c>
      <c r="I33" s="196">
        <f t="shared" si="15"/>
        <v>-0.15806451612903227</v>
      </c>
      <c r="J33" s="196">
        <f t="shared" si="12"/>
        <v>6.8674090134085506E-4</v>
      </c>
      <c r="K33" s="195">
        <v>10873</v>
      </c>
      <c r="L33" s="195">
        <v>4211</v>
      </c>
      <c r="M33" s="195">
        <v>16482</v>
      </c>
      <c r="N33" s="195">
        <v>21196</v>
      </c>
      <c r="O33" s="195">
        <v>19378</v>
      </c>
      <c r="P33" s="195">
        <v>16679</v>
      </c>
      <c r="Q33" s="196">
        <f t="shared" si="16"/>
        <v>-0.1392816596139953</v>
      </c>
      <c r="R33" s="196">
        <f t="shared" si="14"/>
        <v>4.8503273149415032E-3</v>
      </c>
      <c r="S33" s="195">
        <v>11542</v>
      </c>
      <c r="T33" s="195">
        <v>17276</v>
      </c>
      <c r="U33" s="195">
        <v>22029</v>
      </c>
      <c r="V33" s="195">
        <v>19998</v>
      </c>
      <c r="W33" s="195">
        <v>17201</v>
      </c>
      <c r="X33" s="196">
        <f t="shared" si="17"/>
        <v>-0.13986398639863984</v>
      </c>
      <c r="Y33" s="196">
        <f t="shared" si="18"/>
        <v>4.0965988536382234E-3</v>
      </c>
    </row>
    <row r="34" spans="1:25" x14ac:dyDescent="0.25">
      <c r="A34" s="76"/>
      <c r="B34" s="199" t="s">
        <v>148</v>
      </c>
      <c r="C34" s="200">
        <f t="shared" ref="C34" si="19">C26-SUM(C27:C33)</f>
        <v>8709</v>
      </c>
      <c r="D34" s="200">
        <f t="shared" ref="D34:H34" si="20">D26-SUM(D27:D33)</f>
        <v>13446</v>
      </c>
      <c r="E34" s="200">
        <f t="shared" si="20"/>
        <v>39275</v>
      </c>
      <c r="F34" s="200">
        <f t="shared" si="20"/>
        <v>41290</v>
      </c>
      <c r="G34" s="200">
        <f t="shared" si="20"/>
        <v>40124</v>
      </c>
      <c r="H34" s="200">
        <f t="shared" si="20"/>
        <v>43161</v>
      </c>
      <c r="I34" s="201">
        <f t="shared" si="15"/>
        <v>7.5690359884358571E-2</v>
      </c>
      <c r="J34" s="201">
        <f t="shared" si="12"/>
        <v>5.678242153787863E-2</v>
      </c>
      <c r="K34" s="200">
        <f t="shared" ref="K34:P34" si="21">K26-SUM(K27:K33)</f>
        <v>64708</v>
      </c>
      <c r="L34" s="200">
        <f t="shared" si="21"/>
        <v>130178</v>
      </c>
      <c r="M34" s="200">
        <f t="shared" si="21"/>
        <v>232420</v>
      </c>
      <c r="N34" s="200">
        <f t="shared" si="21"/>
        <v>259907</v>
      </c>
      <c r="O34" s="200">
        <f t="shared" si="21"/>
        <v>284694</v>
      </c>
      <c r="P34" s="200">
        <f t="shared" si="21"/>
        <v>265459</v>
      </c>
      <c r="Q34" s="201">
        <f t="shared" si="16"/>
        <v>-6.7563770223468045E-2</v>
      </c>
      <c r="R34" s="201">
        <f t="shared" si="14"/>
        <v>7.7196656795794502E-2</v>
      </c>
      <c r="S34" s="200">
        <f>S26-SUM(S27:S33)</f>
        <v>73417</v>
      </c>
      <c r="T34" s="200">
        <f>T26-SUM(T27:T33)</f>
        <v>271695</v>
      </c>
      <c r="U34" s="200">
        <f>U26-SUM(U27:U33)</f>
        <v>301197</v>
      </c>
      <c r="V34" s="200">
        <f>V26-SUM(V27:V33)</f>
        <v>324818</v>
      </c>
      <c r="W34" s="200">
        <f>W26-SUM(W27:W33)</f>
        <v>308620</v>
      </c>
      <c r="X34" s="201">
        <f t="shared" si="17"/>
        <v>-4.9867926038581589E-2</v>
      </c>
      <c r="Y34" s="201">
        <f t="shared" si="18"/>
        <v>7.350109518108415E-2</v>
      </c>
    </row>
    <row r="35" spans="1:25" x14ac:dyDescent="0.25">
      <c r="A35" s="76"/>
      <c r="B35" s="186" t="s">
        <v>48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6"/>
      <c r="B36" s="187" t="s">
        <v>71</v>
      </c>
      <c r="C36" s="209">
        <f t="shared" ref="C36:H36" si="22">C37+C40</f>
        <v>50947</v>
      </c>
      <c r="D36" s="209">
        <f t="shared" si="22"/>
        <v>50672</v>
      </c>
      <c r="E36" s="209">
        <f t="shared" si="22"/>
        <v>179190</v>
      </c>
      <c r="F36" s="209">
        <f t="shared" si="22"/>
        <v>201032</v>
      </c>
      <c r="G36" s="209">
        <f t="shared" si="22"/>
        <v>210205</v>
      </c>
      <c r="H36" s="209">
        <f t="shared" si="22"/>
        <v>189976</v>
      </c>
      <c r="I36" s="210">
        <f>IFERROR(H36/G36-1,"-")</f>
        <v>-9.6234628101139363E-2</v>
      </c>
      <c r="J36" s="210">
        <f t="shared" ref="J36:J48" si="23">H36/H$8</f>
        <v>0.24993158902898521</v>
      </c>
      <c r="K36" s="209">
        <f t="shared" ref="K36:P36" si="24">K37+K40</f>
        <v>144560</v>
      </c>
      <c r="L36" s="209">
        <f t="shared" si="24"/>
        <v>206077</v>
      </c>
      <c r="M36" s="209">
        <f t="shared" si="24"/>
        <v>573367</v>
      </c>
      <c r="N36" s="209">
        <f t="shared" si="24"/>
        <v>609879</v>
      </c>
      <c r="O36" s="209">
        <f t="shared" si="24"/>
        <v>651234</v>
      </c>
      <c r="P36" s="209">
        <f t="shared" si="24"/>
        <v>686791</v>
      </c>
      <c r="Q36" s="210">
        <f>IFERROR(P36/O36-1,"-")</f>
        <v>5.4599422020348953E-2</v>
      </c>
      <c r="R36" s="210">
        <f t="shared" ref="R36:R48" si="25">P36/P$8</f>
        <v>0.19972187463013311</v>
      </c>
      <c r="S36" s="209">
        <f>S37+S40</f>
        <v>195507</v>
      </c>
      <c r="T36" s="209">
        <f>T37+T40</f>
        <v>752557</v>
      </c>
      <c r="U36" s="209">
        <f>U37+U40</f>
        <v>810911</v>
      </c>
      <c r="V36" s="209">
        <f>V37+V40</f>
        <v>861439</v>
      </c>
      <c r="W36" s="209">
        <f>W37+W40</f>
        <v>876767</v>
      </c>
      <c r="X36" s="210">
        <f>IFERROR(W36/V36-1,"-")</f>
        <v>1.7793482765465773E-2</v>
      </c>
      <c r="Y36" s="210">
        <f>W36/W$8</f>
        <v>0.20881127185092868</v>
      </c>
    </row>
    <row r="37" spans="1:25" x14ac:dyDescent="0.25">
      <c r="A37" s="76"/>
      <c r="B37" s="190" t="s">
        <v>100</v>
      </c>
      <c r="C37" s="191">
        <v>4883</v>
      </c>
      <c r="D37" s="191">
        <v>6062</v>
      </c>
      <c r="E37" s="191">
        <v>22234</v>
      </c>
      <c r="F37" s="191">
        <v>28199</v>
      </c>
      <c r="G37" s="191">
        <v>31522</v>
      </c>
      <c r="H37" s="191">
        <v>21772</v>
      </c>
      <c r="I37" s="192">
        <f>IFERROR(H37/G37-1,"-")</f>
        <v>-0.30930778503902034</v>
      </c>
      <c r="J37" s="192">
        <f t="shared" si="23"/>
        <v>2.8643147325657273E-2</v>
      </c>
      <c r="K37" s="191">
        <v>17106</v>
      </c>
      <c r="L37" s="191">
        <v>33772</v>
      </c>
      <c r="M37" s="191">
        <v>60854</v>
      </c>
      <c r="N37" s="191">
        <v>53463</v>
      </c>
      <c r="O37" s="191">
        <v>49257</v>
      </c>
      <c r="P37" s="191">
        <v>58204</v>
      </c>
      <c r="Q37" s="192">
        <f>IFERROR(P37/O37-1,"-")</f>
        <v>0.18163915788618867</v>
      </c>
      <c r="R37" s="192">
        <f t="shared" si="25"/>
        <v>1.6925981835772843E-2</v>
      </c>
      <c r="S37" s="191">
        <v>21989</v>
      </c>
      <c r="T37" s="191">
        <v>83088</v>
      </c>
      <c r="U37" s="191">
        <v>81662</v>
      </c>
      <c r="V37" s="191">
        <v>80779</v>
      </c>
      <c r="W37" s="191">
        <v>79976</v>
      </c>
      <c r="X37" s="192">
        <f>IFERROR(W37/V37-1,"-")</f>
        <v>-9.9407024102798891E-3</v>
      </c>
      <c r="Y37" s="192">
        <f>W37/W$8</f>
        <v>1.9047124581045901E-2</v>
      </c>
    </row>
    <row r="38" spans="1:25" x14ac:dyDescent="0.25">
      <c r="A38" s="76"/>
      <c r="B38" s="194" t="s">
        <v>106</v>
      </c>
      <c r="C38" s="195">
        <v>1992</v>
      </c>
      <c r="D38" s="195">
        <v>4351</v>
      </c>
      <c r="E38" s="195">
        <v>9363</v>
      </c>
      <c r="F38" s="195">
        <v>15617</v>
      </c>
      <c r="G38" s="195">
        <v>21291</v>
      </c>
      <c r="H38" s="195">
        <v>11825</v>
      </c>
      <c r="I38" s="196">
        <f>IFERROR(H38/G38-1,"-")</f>
        <v>-0.44460100511953404</v>
      </c>
      <c r="J38" s="196">
        <f t="shared" si="23"/>
        <v>1.5556917927884311E-2</v>
      </c>
      <c r="K38" s="195">
        <v>1625</v>
      </c>
      <c r="L38" s="195">
        <v>4726</v>
      </c>
      <c r="M38" s="195">
        <v>9315</v>
      </c>
      <c r="N38" s="195">
        <v>14016</v>
      </c>
      <c r="O38" s="195">
        <v>10087</v>
      </c>
      <c r="P38" s="195">
        <v>18014</v>
      </c>
      <c r="Q38" s="196">
        <f>IFERROR(P38/O38-1,"-")</f>
        <v>0.78586299196986209</v>
      </c>
      <c r="R38" s="196">
        <f t="shared" si="25"/>
        <v>5.238551247158477E-3</v>
      </c>
      <c r="S38" s="195">
        <v>3617</v>
      </c>
      <c r="T38" s="195">
        <v>18678</v>
      </c>
      <c r="U38" s="195">
        <v>29633</v>
      </c>
      <c r="V38" s="195">
        <v>31378</v>
      </c>
      <c r="W38" s="195">
        <v>29839</v>
      </c>
      <c r="X38" s="196">
        <f>IFERROR(W38/V38-1,"-")</f>
        <v>-4.9047103065842257E-2</v>
      </c>
      <c r="Y38" s="196">
        <f>W38/W$8</f>
        <v>7.1064713210691787E-3</v>
      </c>
    </row>
    <row r="39" spans="1:25" x14ac:dyDescent="0.25">
      <c r="A39" s="76"/>
      <c r="B39" s="194" t="s">
        <v>103</v>
      </c>
      <c r="C39" s="195">
        <v>2891</v>
      </c>
      <c r="D39" s="195">
        <v>1711</v>
      </c>
      <c r="E39" s="195">
        <v>12871</v>
      </c>
      <c r="F39" s="195">
        <v>12582</v>
      </c>
      <c r="G39" s="195">
        <v>10231</v>
      </c>
      <c r="H39" s="195">
        <v>9947</v>
      </c>
      <c r="I39" s="196">
        <f>IFERROR(H39/G39-1,"-")</f>
        <v>-2.7758772358518202E-2</v>
      </c>
      <c r="J39" s="196">
        <f t="shared" si="23"/>
        <v>1.308622939777296E-2</v>
      </c>
      <c r="K39" s="195">
        <v>15481</v>
      </c>
      <c r="L39" s="195">
        <v>29046</v>
      </c>
      <c r="M39" s="195">
        <v>51539</v>
      </c>
      <c r="N39" s="195">
        <v>39447</v>
      </c>
      <c r="O39" s="195">
        <v>39170</v>
      </c>
      <c r="P39" s="195">
        <v>40190</v>
      </c>
      <c r="Q39" s="196">
        <f>IFERROR(P39/O39-1,"-")</f>
        <v>2.6040336992596336E-2</v>
      </c>
      <c r="R39" s="196">
        <f t="shared" si="25"/>
        <v>1.1687430588614366E-2</v>
      </c>
      <c r="S39" s="195">
        <v>18372</v>
      </c>
      <c r="T39" s="195">
        <v>64410</v>
      </c>
      <c r="U39" s="195">
        <v>52029</v>
      </c>
      <c r="V39" s="195">
        <v>49401</v>
      </c>
      <c r="W39" s="195">
        <v>50137</v>
      </c>
      <c r="X39" s="196">
        <f>IFERROR(W39/V39-1,"-")</f>
        <v>1.48984838363595E-2</v>
      </c>
      <c r="Y39" s="196">
        <f>W39/W$8</f>
        <v>1.1940653259976721E-2</v>
      </c>
    </row>
    <row r="40" spans="1:25" x14ac:dyDescent="0.25">
      <c r="A40" s="76"/>
      <c r="B40" s="190" t="s">
        <v>110</v>
      </c>
      <c r="C40" s="191">
        <v>46064</v>
      </c>
      <c r="D40" s="191">
        <v>44610</v>
      </c>
      <c r="E40" s="191">
        <v>156956</v>
      </c>
      <c r="F40" s="191">
        <v>172833</v>
      </c>
      <c r="G40" s="191">
        <v>178683</v>
      </c>
      <c r="H40" s="191">
        <v>168204</v>
      </c>
      <c r="I40" s="192">
        <f>IFERROR(H40/G40-1,"-")</f>
        <v>-5.8645758130320136E-2</v>
      </c>
      <c r="J40" s="192">
        <f t="shared" si="23"/>
        <v>0.22128844170332793</v>
      </c>
      <c r="K40" s="191">
        <v>127454</v>
      </c>
      <c r="L40" s="191">
        <v>172305</v>
      </c>
      <c r="M40" s="191">
        <v>512513</v>
      </c>
      <c r="N40" s="191">
        <v>556416</v>
      </c>
      <c r="O40" s="191">
        <v>601977</v>
      </c>
      <c r="P40" s="191">
        <v>628587</v>
      </c>
      <c r="Q40" s="192">
        <f>IFERROR(P40/O40-1,"-")</f>
        <v>4.4204346677696904E-2</v>
      </c>
      <c r="R40" s="192">
        <f t="shared" si="25"/>
        <v>0.18279589279436026</v>
      </c>
      <c r="S40" s="191">
        <v>173518</v>
      </c>
      <c r="T40" s="191">
        <v>669469</v>
      </c>
      <c r="U40" s="191">
        <v>729249</v>
      </c>
      <c r="V40" s="191">
        <v>780660</v>
      </c>
      <c r="W40" s="191">
        <v>796791</v>
      </c>
      <c r="X40" s="192">
        <f>IFERROR(W40/V40-1,"-")</f>
        <v>2.0663284912766144E-2</v>
      </c>
      <c r="Y40" s="192">
        <f>W40/W$8</f>
        <v>0.18976414726988278</v>
      </c>
    </row>
    <row r="41" spans="1:25" s="76" customFormat="1" x14ac:dyDescent="0.25">
      <c r="B41" s="194" t="s">
        <v>113</v>
      </c>
      <c r="C41" s="195">
        <v>23313</v>
      </c>
      <c r="D41" s="195">
        <v>17021</v>
      </c>
      <c r="E41" s="195">
        <v>75160</v>
      </c>
      <c r="F41" s="195">
        <v>74704</v>
      </c>
      <c r="G41" s="195">
        <v>75962</v>
      </c>
      <c r="H41" s="195">
        <v>64357</v>
      </c>
      <c r="I41" s="196">
        <f t="shared" ref="I41:I48" si="26">IFERROR(H41/G41-1,"-")</f>
        <v>-0.15277375529870196</v>
      </c>
      <c r="J41" s="196">
        <f t="shared" si="23"/>
        <v>8.4667785799987363E-2</v>
      </c>
      <c r="K41" s="195">
        <v>60908</v>
      </c>
      <c r="L41" s="195">
        <v>63769</v>
      </c>
      <c r="M41" s="195">
        <v>269103</v>
      </c>
      <c r="N41" s="195">
        <v>299592</v>
      </c>
      <c r="O41" s="195">
        <v>337098</v>
      </c>
      <c r="P41" s="195">
        <v>344030</v>
      </c>
      <c r="Q41" s="196">
        <f t="shared" ref="Q41:Q48" si="27">IFERROR(P41/O41-1,"-")</f>
        <v>2.0563752973912663E-2</v>
      </c>
      <c r="R41" s="196">
        <f t="shared" si="25"/>
        <v>0.10004545273453597</v>
      </c>
      <c r="S41" s="195">
        <v>84221</v>
      </c>
      <c r="T41" s="195">
        <v>344263</v>
      </c>
      <c r="U41" s="195">
        <v>374296</v>
      </c>
      <c r="V41" s="195">
        <v>413060</v>
      </c>
      <c r="W41" s="195">
        <v>408387</v>
      </c>
      <c r="X41" s="196">
        <f t="shared" ref="X41:X48" si="28">IFERROR(W41/V41-1,"-")</f>
        <v>-1.1313126422311526E-2</v>
      </c>
      <c r="Y41" s="196">
        <f t="shared" ref="Y41:Y48" si="29">W41/W$8</f>
        <v>9.7261654324792349E-2</v>
      </c>
    </row>
    <row r="42" spans="1:25" s="76" customFormat="1" x14ac:dyDescent="0.25">
      <c r="B42" s="194" t="s">
        <v>116</v>
      </c>
      <c r="C42" s="195">
        <v>3106</v>
      </c>
      <c r="D42" s="195">
        <v>2578</v>
      </c>
      <c r="E42" s="195">
        <v>7845</v>
      </c>
      <c r="F42" s="195">
        <v>10851</v>
      </c>
      <c r="G42" s="195">
        <v>11127</v>
      </c>
      <c r="H42" s="195">
        <v>12948</v>
      </c>
      <c r="I42" s="196">
        <f t="shared" si="26"/>
        <v>0.16365597196009696</v>
      </c>
      <c r="J42" s="196">
        <f t="shared" si="23"/>
        <v>1.7034331782684656E-2</v>
      </c>
      <c r="K42" s="195">
        <v>7249</v>
      </c>
      <c r="L42" s="195">
        <v>10918</v>
      </c>
      <c r="M42" s="195">
        <v>19949</v>
      </c>
      <c r="N42" s="195">
        <v>22563</v>
      </c>
      <c r="O42" s="195">
        <v>20333</v>
      </c>
      <c r="P42" s="195">
        <v>21621</v>
      </c>
      <c r="Q42" s="196">
        <f t="shared" si="27"/>
        <v>6.3345300742635224E-2</v>
      </c>
      <c r="R42" s="196">
        <f t="shared" si="25"/>
        <v>6.2874828752533269E-3</v>
      </c>
      <c r="S42" s="195">
        <v>10355</v>
      </c>
      <c r="T42" s="195">
        <v>27794</v>
      </c>
      <c r="U42" s="195">
        <v>33414</v>
      </c>
      <c r="V42" s="195">
        <v>31460</v>
      </c>
      <c r="W42" s="195">
        <v>34569</v>
      </c>
      <c r="X42" s="196">
        <f t="shared" si="28"/>
        <v>9.8823903369357868E-2</v>
      </c>
      <c r="Y42" s="196">
        <f t="shared" si="29"/>
        <v>8.2329705116807005E-3</v>
      </c>
    </row>
    <row r="43" spans="1:25" x14ac:dyDescent="0.25">
      <c r="A43" s="76"/>
      <c r="B43" s="194" t="s">
        <v>119</v>
      </c>
      <c r="C43" s="195">
        <v>1962</v>
      </c>
      <c r="D43" s="195">
        <v>1781</v>
      </c>
      <c r="E43" s="195">
        <v>5675</v>
      </c>
      <c r="F43" s="195">
        <v>7845</v>
      </c>
      <c r="G43" s="195">
        <v>8232</v>
      </c>
      <c r="H43" s="195">
        <v>8794</v>
      </c>
      <c r="I43" s="196">
        <f t="shared" si="26"/>
        <v>6.8270165208940803E-2</v>
      </c>
      <c r="J43" s="196">
        <f t="shared" si="23"/>
        <v>1.1569347675079462E-2</v>
      </c>
      <c r="K43" s="195">
        <v>3852</v>
      </c>
      <c r="L43" s="195">
        <v>8252</v>
      </c>
      <c r="M43" s="195">
        <v>12032</v>
      </c>
      <c r="N43" s="195">
        <v>11886</v>
      </c>
      <c r="O43" s="195">
        <v>11380</v>
      </c>
      <c r="P43" s="195">
        <v>13384</v>
      </c>
      <c r="Q43" s="196">
        <f t="shared" si="27"/>
        <v>0.17609841827768014</v>
      </c>
      <c r="R43" s="196">
        <f t="shared" si="25"/>
        <v>3.8921266732524179E-3</v>
      </c>
      <c r="S43" s="195">
        <v>5814</v>
      </c>
      <c r="T43" s="195">
        <v>17707</v>
      </c>
      <c r="U43" s="195">
        <v>19731</v>
      </c>
      <c r="V43" s="195">
        <v>19612</v>
      </c>
      <c r="W43" s="195">
        <v>22178</v>
      </c>
      <c r="X43" s="196">
        <f t="shared" si="28"/>
        <v>0.13083826228839479</v>
      </c>
      <c r="Y43" s="196">
        <f t="shared" si="29"/>
        <v>5.2819236890871762E-3</v>
      </c>
    </row>
    <row r="44" spans="1:25" x14ac:dyDescent="0.25">
      <c r="A44" s="76"/>
      <c r="B44" s="194" t="s">
        <v>126</v>
      </c>
      <c r="C44" s="195">
        <v>781</v>
      </c>
      <c r="D44" s="195">
        <v>1430</v>
      </c>
      <c r="E44" s="195">
        <v>3236</v>
      </c>
      <c r="F44" s="195">
        <v>3478</v>
      </c>
      <c r="G44" s="195">
        <v>3809</v>
      </c>
      <c r="H44" s="195">
        <v>3286</v>
      </c>
      <c r="I44" s="196">
        <f t="shared" si="26"/>
        <v>-0.13730637962719872</v>
      </c>
      <c r="J44" s="196">
        <f t="shared" si="23"/>
        <v>4.3230471298966464E-3</v>
      </c>
      <c r="K44" s="195">
        <v>5930</v>
      </c>
      <c r="L44" s="195">
        <v>13570</v>
      </c>
      <c r="M44" s="195">
        <v>27358</v>
      </c>
      <c r="N44" s="195">
        <v>26160</v>
      </c>
      <c r="O44" s="195">
        <v>28369</v>
      </c>
      <c r="P44" s="195">
        <v>25403</v>
      </c>
      <c r="Q44" s="196">
        <f t="shared" si="27"/>
        <v>-0.10455074200712045</v>
      </c>
      <c r="R44" s="196">
        <f t="shared" si="25"/>
        <v>7.3873052809796157E-3</v>
      </c>
      <c r="S44" s="195">
        <v>6711</v>
      </c>
      <c r="T44" s="195">
        <v>30594</v>
      </c>
      <c r="U44" s="195">
        <v>29638</v>
      </c>
      <c r="V44" s="195">
        <v>32178</v>
      </c>
      <c r="W44" s="195">
        <v>28689</v>
      </c>
      <c r="X44" s="196">
        <f t="shared" si="28"/>
        <v>-0.10842811859034118</v>
      </c>
      <c r="Y44" s="196">
        <f t="shared" si="29"/>
        <v>6.8325867398422759E-3</v>
      </c>
    </row>
    <row r="45" spans="1:25" x14ac:dyDescent="0.25">
      <c r="A45" s="76"/>
      <c r="B45" s="194" t="s">
        <v>122</v>
      </c>
      <c r="C45" s="195">
        <v>1043</v>
      </c>
      <c r="D45" s="195">
        <v>722</v>
      </c>
      <c r="E45" s="195">
        <v>1778</v>
      </c>
      <c r="F45" s="195">
        <v>2265</v>
      </c>
      <c r="G45" s="195">
        <v>2413</v>
      </c>
      <c r="H45" s="195">
        <v>3459</v>
      </c>
      <c r="I45" s="196">
        <f t="shared" si="26"/>
        <v>0.43348528802320763</v>
      </c>
      <c r="J45" s="196">
        <f t="shared" si="23"/>
        <v>4.5506451680804938E-3</v>
      </c>
      <c r="K45" s="195">
        <v>10410</v>
      </c>
      <c r="L45" s="195">
        <v>16968</v>
      </c>
      <c r="M45" s="195">
        <v>29000</v>
      </c>
      <c r="N45" s="195">
        <v>33231</v>
      </c>
      <c r="O45" s="195">
        <v>33087</v>
      </c>
      <c r="P45" s="195">
        <v>29103</v>
      </c>
      <c r="Q45" s="196">
        <f t="shared" si="27"/>
        <v>-0.12040982863360228</v>
      </c>
      <c r="R45" s="196">
        <f t="shared" si="25"/>
        <v>8.4632817223300304E-3</v>
      </c>
      <c r="S45" s="195">
        <v>11453</v>
      </c>
      <c r="T45" s="195">
        <v>30778</v>
      </c>
      <c r="U45" s="195">
        <v>35496</v>
      </c>
      <c r="V45" s="195">
        <v>35500</v>
      </c>
      <c r="W45" s="195">
        <v>32562</v>
      </c>
      <c r="X45" s="196">
        <f t="shared" si="28"/>
        <v>-8.2760563380281704E-2</v>
      </c>
      <c r="Y45" s="196">
        <f t="shared" si="29"/>
        <v>7.7549823773134016E-3</v>
      </c>
    </row>
    <row r="46" spans="1:25" x14ac:dyDescent="0.25">
      <c r="A46" s="76"/>
      <c r="B46" s="194" t="s">
        <v>131</v>
      </c>
      <c r="C46" s="195">
        <v>1099</v>
      </c>
      <c r="D46" s="195">
        <v>749</v>
      </c>
      <c r="E46" s="195">
        <v>2218</v>
      </c>
      <c r="F46" s="195">
        <v>2217</v>
      </c>
      <c r="G46" s="195">
        <v>1673</v>
      </c>
      <c r="H46" s="195">
        <v>1722</v>
      </c>
      <c r="I46" s="196">
        <f t="shared" si="26"/>
        <v>2.9288702928870203E-2</v>
      </c>
      <c r="J46" s="196">
        <f t="shared" si="23"/>
        <v>2.2654556170669587E-3</v>
      </c>
      <c r="K46" s="195">
        <v>2290</v>
      </c>
      <c r="L46" s="195">
        <v>2639</v>
      </c>
      <c r="M46" s="195">
        <v>6605</v>
      </c>
      <c r="N46" s="195">
        <v>7002</v>
      </c>
      <c r="O46" s="195">
        <v>6960</v>
      </c>
      <c r="P46" s="195">
        <v>8257</v>
      </c>
      <c r="Q46" s="196">
        <f t="shared" si="27"/>
        <v>0.18635057471264371</v>
      </c>
      <c r="R46" s="196">
        <f t="shared" si="25"/>
        <v>2.4011722908730735E-3</v>
      </c>
      <c r="S46" s="195">
        <v>3389</v>
      </c>
      <c r="T46" s="195">
        <v>8823</v>
      </c>
      <c r="U46" s="195">
        <v>9219</v>
      </c>
      <c r="V46" s="195">
        <v>8633</v>
      </c>
      <c r="W46" s="195">
        <v>9979</v>
      </c>
      <c r="X46" s="196">
        <f t="shared" si="28"/>
        <v>0.15591335572802034</v>
      </c>
      <c r="Y46" s="196">
        <f t="shared" si="29"/>
        <v>2.3766036835332731E-3</v>
      </c>
    </row>
    <row r="47" spans="1:25" x14ac:dyDescent="0.25">
      <c r="A47" s="76"/>
      <c r="B47" s="194" t="s">
        <v>134</v>
      </c>
      <c r="C47" s="195">
        <v>1080</v>
      </c>
      <c r="D47" s="195">
        <v>761</v>
      </c>
      <c r="E47" s="195">
        <v>1311</v>
      </c>
      <c r="F47" s="195">
        <v>1982</v>
      </c>
      <c r="G47" s="195">
        <v>1393</v>
      </c>
      <c r="H47" s="195">
        <v>1019</v>
      </c>
      <c r="I47" s="196">
        <f t="shared" si="26"/>
        <v>-0.26848528356066048</v>
      </c>
      <c r="J47" s="196">
        <f t="shared" si="23"/>
        <v>1.3405919127707495E-3</v>
      </c>
      <c r="K47" s="195">
        <v>4129</v>
      </c>
      <c r="L47" s="195">
        <v>3019</v>
      </c>
      <c r="M47" s="195">
        <v>6804</v>
      </c>
      <c r="N47" s="195">
        <v>8431</v>
      </c>
      <c r="O47" s="195">
        <v>7038</v>
      </c>
      <c r="P47" s="195">
        <v>6780</v>
      </c>
      <c r="Q47" s="196">
        <f t="shared" si="27"/>
        <v>-3.6658141517476595E-2</v>
      </c>
      <c r="R47" s="196">
        <f t="shared" si="25"/>
        <v>1.9716541276637322E-3</v>
      </c>
      <c r="S47" s="195">
        <v>5209</v>
      </c>
      <c r="T47" s="195">
        <v>8115</v>
      </c>
      <c r="U47" s="195">
        <v>10413</v>
      </c>
      <c r="V47" s="195">
        <v>8431</v>
      </c>
      <c r="W47" s="195">
        <v>7799</v>
      </c>
      <c r="X47" s="196">
        <f t="shared" si="28"/>
        <v>-7.4961451785078848E-2</v>
      </c>
      <c r="Y47" s="196">
        <f t="shared" si="29"/>
        <v>1.8574137817292311E-3</v>
      </c>
    </row>
    <row r="48" spans="1:25" x14ac:dyDescent="0.25">
      <c r="A48" s="76"/>
      <c r="B48" s="199" t="s">
        <v>148</v>
      </c>
      <c r="C48" s="200">
        <f t="shared" ref="C48" si="30">C40-SUM(C41:C47)</f>
        <v>13680</v>
      </c>
      <c r="D48" s="200">
        <f t="shared" ref="D48:H48" si="31">D40-SUM(D41:D47)</f>
        <v>19568</v>
      </c>
      <c r="E48" s="200">
        <f t="shared" si="31"/>
        <v>59733</v>
      </c>
      <c r="F48" s="200">
        <f t="shared" si="31"/>
        <v>69491</v>
      </c>
      <c r="G48" s="200">
        <f t="shared" si="31"/>
        <v>74074</v>
      </c>
      <c r="H48" s="200">
        <f t="shared" si="31"/>
        <v>72619</v>
      </c>
      <c r="I48" s="201">
        <f t="shared" si="26"/>
        <v>-1.9642519642519618E-2</v>
      </c>
      <c r="J48" s="201">
        <f t="shared" si="23"/>
        <v>9.5537236617761589E-2</v>
      </c>
      <c r="K48" s="200">
        <f t="shared" ref="K48:P48" si="32">K40-SUM(K41:K47)</f>
        <v>32686</v>
      </c>
      <c r="L48" s="200">
        <f t="shared" si="32"/>
        <v>53170</v>
      </c>
      <c r="M48" s="200">
        <f t="shared" si="32"/>
        <v>141662</v>
      </c>
      <c r="N48" s="200">
        <f t="shared" si="32"/>
        <v>147551</v>
      </c>
      <c r="O48" s="200">
        <f t="shared" si="32"/>
        <v>157712</v>
      </c>
      <c r="P48" s="200">
        <f t="shared" si="32"/>
        <v>180009</v>
      </c>
      <c r="Q48" s="201">
        <f t="shared" si="27"/>
        <v>0.14137795475296744</v>
      </c>
      <c r="R48" s="201">
        <f t="shared" si="25"/>
        <v>5.2347417089472097E-2</v>
      </c>
      <c r="S48" s="200">
        <f>S40-SUM(S41:S47)</f>
        <v>46366</v>
      </c>
      <c r="T48" s="200">
        <f>T40-SUM(T41:T47)</f>
        <v>201395</v>
      </c>
      <c r="U48" s="200">
        <f>U40-SUM(U41:U47)</f>
        <v>217042</v>
      </c>
      <c r="V48" s="200">
        <f>V40-SUM(V41:V47)</f>
        <v>231786</v>
      </c>
      <c r="W48" s="200">
        <f>W40-SUM(W41:W47)</f>
        <v>252628</v>
      </c>
      <c r="X48" s="201">
        <f t="shared" si="28"/>
        <v>8.9919149560370393E-2</v>
      </c>
      <c r="Y48" s="201">
        <f t="shared" si="29"/>
        <v>6.016601216190437E-2</v>
      </c>
    </row>
    <row r="49" spans="1:25" x14ac:dyDescent="0.25">
      <c r="A49" s="76"/>
      <c r="B49" s="186" t="s">
        <v>49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6"/>
      <c r="B50" s="187" t="s">
        <v>71</v>
      </c>
      <c r="C50" s="209">
        <f t="shared" ref="C50:H50" si="33">C51+C54</f>
        <v>2479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10671</v>
      </c>
      <c r="T50" s="209">
        <f>T51+T54</f>
        <v>37638</v>
      </c>
      <c r="U50" s="209">
        <f>U51+U54</f>
        <v>50566</v>
      </c>
      <c r="V50" s="209">
        <f>V51+V54</f>
        <v>44389</v>
      </c>
      <c r="W50" s="209">
        <f>W51+W54</f>
        <v>43817</v>
      </c>
      <c r="X50" s="210">
        <f>IFERROR(W50/V50-1,"-")</f>
        <v>-1.28860753790353E-2</v>
      </c>
      <c r="Y50" s="210">
        <f>W50/W$8</f>
        <v>1.043547886575583E-2</v>
      </c>
    </row>
    <row r="51" spans="1:25" x14ac:dyDescent="0.25">
      <c r="A51" s="76"/>
      <c r="B51" s="190" t="s">
        <v>100</v>
      </c>
      <c r="C51" s="191">
        <v>1212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1985</v>
      </c>
      <c r="T51" s="191">
        <v>6738</v>
      </c>
      <c r="U51" s="191">
        <v>20123</v>
      </c>
      <c r="V51" s="191">
        <v>11822</v>
      </c>
      <c r="W51" s="191">
        <v>9889</v>
      </c>
      <c r="X51" s="192">
        <f>IFERROR(W51/V51-1,"-")</f>
        <v>-0.16350871256978516</v>
      </c>
      <c r="Y51" s="192">
        <f>W51/W$8</f>
        <v>2.3551692380459504E-3</v>
      </c>
    </row>
    <row r="52" spans="1:25" x14ac:dyDescent="0.25">
      <c r="A52" s="76"/>
      <c r="B52" s="194" t="s">
        <v>106</v>
      </c>
      <c r="C52" s="195">
        <v>1116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1483</v>
      </c>
      <c r="T52" s="195">
        <v>3508</v>
      </c>
      <c r="U52" s="195">
        <v>14745</v>
      </c>
      <c r="V52" s="195">
        <v>7661</v>
      </c>
      <c r="W52" s="195">
        <v>5821</v>
      </c>
      <c r="X52" s="196">
        <f>IFERROR(W52/V52-1,"-")</f>
        <v>-0.24017752251664271</v>
      </c>
      <c r="Y52" s="196">
        <f>W52/W$8</f>
        <v>1.3863323020189581E-3</v>
      </c>
    </row>
    <row r="53" spans="1:25" x14ac:dyDescent="0.25">
      <c r="A53" s="76"/>
      <c r="B53" s="194" t="s">
        <v>103</v>
      </c>
      <c r="C53" s="195">
        <v>96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502</v>
      </c>
      <c r="T53" s="195">
        <v>3230</v>
      </c>
      <c r="U53" s="195">
        <v>5378</v>
      </c>
      <c r="V53" s="195">
        <v>4161</v>
      </c>
      <c r="W53" s="195">
        <v>4068</v>
      </c>
      <c r="X53" s="196">
        <f>IFERROR(W53/V53-1,"-")</f>
        <v>-2.2350396539293493E-2</v>
      </c>
      <c r="Y53" s="196">
        <f>W53/W$8</f>
        <v>9.6883693602699218E-4</v>
      </c>
    </row>
    <row r="54" spans="1:25" x14ac:dyDescent="0.25">
      <c r="A54" s="76"/>
      <c r="B54" s="190" t="s">
        <v>110</v>
      </c>
      <c r="C54" s="191">
        <v>1267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8686</v>
      </c>
      <c r="T54" s="191">
        <v>30900</v>
      </c>
      <c r="U54" s="191">
        <v>30443</v>
      </c>
      <c r="V54" s="191">
        <v>32567</v>
      </c>
      <c r="W54" s="191">
        <v>33928</v>
      </c>
      <c r="X54" s="192">
        <f>IFERROR(W54/V54-1,"-")</f>
        <v>4.1790769797647842E-2</v>
      </c>
      <c r="Y54" s="192">
        <f>W54/W$8</f>
        <v>8.0803096277098797E-3</v>
      </c>
    </row>
    <row r="55" spans="1:25" s="76" customFormat="1" x14ac:dyDescent="0.25">
      <c r="B55" s="194" t="s">
        <v>113</v>
      </c>
      <c r="C55" s="195">
        <v>146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2447</v>
      </c>
      <c r="T55" s="195">
        <v>10329</v>
      </c>
      <c r="U55" s="195">
        <v>9247</v>
      </c>
      <c r="V55" s="195">
        <v>10964</v>
      </c>
      <c r="W55" s="195">
        <v>11677</v>
      </c>
      <c r="X55" s="196">
        <f t="shared" ref="X55:X62" si="39">IFERROR(W55/V55-1,"-")</f>
        <v>6.5031010580080206E-2</v>
      </c>
      <c r="Y55" s="196">
        <f t="shared" ref="Y55:Y62" si="40">W55/W$8</f>
        <v>2.7810002217274307E-3</v>
      </c>
    </row>
    <row r="56" spans="1:25" s="76" customFormat="1" x14ac:dyDescent="0.25">
      <c r="B56" s="194" t="s">
        <v>116</v>
      </c>
      <c r="C56" s="195">
        <v>609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2773</v>
      </c>
      <c r="T56" s="195">
        <v>6783</v>
      </c>
      <c r="U56" s="195">
        <v>6068</v>
      </c>
      <c r="V56" s="195">
        <v>6166</v>
      </c>
      <c r="W56" s="195">
        <v>6797</v>
      </c>
      <c r="X56" s="196">
        <f t="shared" si="39"/>
        <v>0.10233538760947125</v>
      </c>
      <c r="Y56" s="196">
        <f t="shared" si="40"/>
        <v>1.6187769553037035E-3</v>
      </c>
    </row>
    <row r="57" spans="1:25" x14ac:dyDescent="0.25">
      <c r="A57" s="76"/>
      <c r="B57" s="194" t="s">
        <v>119</v>
      </c>
      <c r="C57" s="195">
        <v>80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473</v>
      </c>
      <c r="T57" s="195">
        <v>2739</v>
      </c>
      <c r="U57" s="195">
        <v>2907</v>
      </c>
      <c r="V57" s="195">
        <v>2482</v>
      </c>
      <c r="W57" s="195">
        <v>2768</v>
      </c>
      <c r="X57" s="196">
        <f t="shared" si="39"/>
        <v>0.11522965350523773</v>
      </c>
      <c r="Y57" s="196">
        <f t="shared" si="40"/>
        <v>6.5922827898788454E-4</v>
      </c>
    </row>
    <row r="58" spans="1:25" x14ac:dyDescent="0.25">
      <c r="A58" s="76"/>
      <c r="B58" s="194" t="s">
        <v>126</v>
      </c>
      <c r="C58" s="195">
        <v>54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259</v>
      </c>
      <c r="T58" s="195">
        <v>866</v>
      </c>
      <c r="U58" s="195">
        <v>806</v>
      </c>
      <c r="V58" s="195">
        <v>1053</v>
      </c>
      <c r="W58" s="195">
        <v>1113</v>
      </c>
      <c r="X58" s="196">
        <f t="shared" si="39"/>
        <v>5.6980056980056926E-2</v>
      </c>
      <c r="Y58" s="196">
        <f t="shared" si="40"/>
        <v>2.6507264252655907E-4</v>
      </c>
    </row>
    <row r="59" spans="1:25" x14ac:dyDescent="0.25">
      <c r="A59" s="76"/>
      <c r="B59" s="194" t="s">
        <v>122</v>
      </c>
      <c r="C59" s="195">
        <v>40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175</v>
      </c>
      <c r="T59" s="195">
        <v>649</v>
      </c>
      <c r="U59" s="195">
        <v>683</v>
      </c>
      <c r="V59" s="195">
        <v>736</v>
      </c>
      <c r="W59" s="195">
        <v>908</v>
      </c>
      <c r="X59" s="196">
        <f t="shared" si="39"/>
        <v>0.23369565217391308</v>
      </c>
      <c r="Y59" s="196">
        <f t="shared" si="40"/>
        <v>2.1624973891654593E-4</v>
      </c>
    </row>
    <row r="60" spans="1:25" x14ac:dyDescent="0.25">
      <c r="A60" s="76"/>
      <c r="B60" s="194" t="s">
        <v>131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132</v>
      </c>
      <c r="U60" s="195">
        <v>239</v>
      </c>
      <c r="V60" s="195">
        <v>145</v>
      </c>
      <c r="W60" s="195">
        <v>206</v>
      </c>
      <c r="X60" s="196">
        <f t="shared" si="39"/>
        <v>0.42068965517241375</v>
      </c>
      <c r="Y60" s="196">
        <f t="shared" si="40"/>
        <v>4.9061064115427821E-5</v>
      </c>
    </row>
    <row r="61" spans="1:25" x14ac:dyDescent="0.25">
      <c r="A61" s="76"/>
      <c r="B61" s="194" t="s">
        <v>134</v>
      </c>
      <c r="C61" s="195">
        <v>14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119</v>
      </c>
      <c r="T61" s="195">
        <v>153</v>
      </c>
      <c r="U61" s="195">
        <v>195</v>
      </c>
      <c r="V61" s="195">
        <v>158</v>
      </c>
      <c r="W61" s="195">
        <v>477</v>
      </c>
      <c r="X61" s="196">
        <f t="shared" si="39"/>
        <v>2.018987341772152</v>
      </c>
      <c r="Y61" s="196">
        <f t="shared" si="40"/>
        <v>1.1360256108281103E-4</v>
      </c>
    </row>
    <row r="62" spans="1:25" x14ac:dyDescent="0.25">
      <c r="A62" s="76"/>
      <c r="B62" s="199" t="s">
        <v>148</v>
      </c>
      <c r="C62" s="200">
        <f t="shared" ref="C62" si="41">C54-SUM(C55:C61)</f>
        <v>324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2364</v>
      </c>
      <c r="T62" s="200">
        <f>T54-SUM(T55:T61)</f>
        <v>9249</v>
      </c>
      <c r="U62" s="200">
        <f>U54-SUM(U55:U61)</f>
        <v>10298</v>
      </c>
      <c r="V62" s="200">
        <f>V54-SUM(V55:V61)</f>
        <v>10863</v>
      </c>
      <c r="W62" s="200">
        <f>W54-SUM(W55:W61)</f>
        <v>9982</v>
      </c>
      <c r="X62" s="201">
        <f t="shared" si="39"/>
        <v>-8.1100984994936898E-2</v>
      </c>
      <c r="Y62" s="201">
        <f t="shared" si="40"/>
        <v>2.3773181650495172E-3</v>
      </c>
    </row>
    <row r="63" spans="1:25" x14ac:dyDescent="0.25">
      <c r="A63" s="76"/>
      <c r="B63" s="186" t="s">
        <v>50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6"/>
      <c r="B64" s="187" t="s">
        <v>71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38963</v>
      </c>
      <c r="L64" s="209">
        <f t="shared" si="46"/>
        <v>44291</v>
      </c>
      <c r="M64" s="209">
        <f t="shared" si="46"/>
        <v>0</v>
      </c>
      <c r="N64" s="209">
        <f t="shared" si="46"/>
        <v>85182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51640</v>
      </c>
      <c r="T64" s="209">
        <f>T65+T68</f>
        <v>151473</v>
      </c>
      <c r="U64" s="209">
        <f>U65+U68</f>
        <v>164769</v>
      </c>
      <c r="V64" s="209">
        <f>V65+V68</f>
        <v>191595</v>
      </c>
      <c r="W64" s="209">
        <f>W65+W68</f>
        <v>151475</v>
      </c>
      <c r="X64" s="210">
        <f>IFERROR(W64/V64-1,"-")</f>
        <v>-0.20940003653540018</v>
      </c>
      <c r="Y64" s="210">
        <f>W64/W$8</f>
        <v>3.6075362557691407E-2</v>
      </c>
    </row>
    <row r="65" spans="1:25" x14ac:dyDescent="0.25">
      <c r="A65" s="76"/>
      <c r="B65" s="190" t="s">
        <v>100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13336</v>
      </c>
      <c r="L65" s="191">
        <v>23633</v>
      </c>
      <c r="M65" s="191">
        <v>0</v>
      </c>
      <c r="N65" s="191">
        <v>32207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22085</v>
      </c>
      <c r="T65" s="191">
        <v>30941</v>
      </c>
      <c r="U65" s="191">
        <v>42327</v>
      </c>
      <c r="V65" s="191">
        <v>58550</v>
      </c>
      <c r="W65" s="191">
        <v>40777</v>
      </c>
      <c r="X65" s="192">
        <f>IFERROR(W65/V65-1,"-")</f>
        <v>-0.30355251921434667</v>
      </c>
      <c r="Y65" s="192">
        <f>W65/W$8</f>
        <v>9.7114709292951476E-3</v>
      </c>
    </row>
    <row r="66" spans="1:25" x14ac:dyDescent="0.25">
      <c r="A66" s="76"/>
      <c r="B66" s="194" t="s">
        <v>106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4777</v>
      </c>
      <c r="L66" s="195">
        <v>20260</v>
      </c>
      <c r="M66" s="195">
        <v>0</v>
      </c>
      <c r="N66" s="195">
        <v>22733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7922</v>
      </c>
      <c r="T66" s="195">
        <v>22920</v>
      </c>
      <c r="U66" s="195">
        <v>28864</v>
      </c>
      <c r="V66" s="195">
        <v>34800</v>
      </c>
      <c r="W66" s="195">
        <v>14323</v>
      </c>
      <c r="X66" s="196">
        <f>IFERROR(W66/V66-1,"-")</f>
        <v>-0.58841954022988507</v>
      </c>
      <c r="Y66" s="196">
        <f>W66/W$8</f>
        <v>3.4111729190547217E-3</v>
      </c>
    </row>
    <row r="67" spans="1:25" x14ac:dyDescent="0.25">
      <c r="A67" s="76"/>
      <c r="B67" s="194" t="s">
        <v>103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8559</v>
      </c>
      <c r="L67" s="195">
        <v>3373</v>
      </c>
      <c r="M67" s="195">
        <v>0</v>
      </c>
      <c r="N67" s="195">
        <v>9474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14163</v>
      </c>
      <c r="T67" s="195">
        <v>8021</v>
      </c>
      <c r="U67" s="195">
        <v>13463</v>
      </c>
      <c r="V67" s="195">
        <v>23750</v>
      </c>
      <c r="W67" s="195">
        <v>26454</v>
      </c>
      <c r="X67" s="196">
        <f>IFERROR(W67/V67-1,"-")</f>
        <v>0.11385263157894743</v>
      </c>
      <c r="Y67" s="196">
        <f>W67/W$8</f>
        <v>6.300298010240425E-3</v>
      </c>
    </row>
    <row r="68" spans="1:25" x14ac:dyDescent="0.25">
      <c r="A68" s="76"/>
      <c r="B68" s="190" t="s">
        <v>110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25627</v>
      </c>
      <c r="L68" s="191">
        <v>20658</v>
      </c>
      <c r="M68" s="191">
        <v>0</v>
      </c>
      <c r="N68" s="191">
        <v>52975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29555</v>
      </c>
      <c r="T68" s="191">
        <v>120532</v>
      </c>
      <c r="U68" s="191">
        <v>122442</v>
      </c>
      <c r="V68" s="191">
        <v>133045</v>
      </c>
      <c r="W68" s="191">
        <v>110698</v>
      </c>
      <c r="X68" s="192">
        <f>IFERROR(W68/V68-1,"-")</f>
        <v>-0.16796572588222025</v>
      </c>
      <c r="Y68" s="192">
        <f>W68/W$8</f>
        <v>2.6363891628396259E-2</v>
      </c>
    </row>
    <row r="69" spans="1:25" s="76" customFormat="1" x14ac:dyDescent="0.25">
      <c r="B69" s="194" t="s">
        <v>113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12352</v>
      </c>
      <c r="L69" s="195">
        <v>5486</v>
      </c>
      <c r="M69" s="195">
        <v>0</v>
      </c>
      <c r="N69" s="195">
        <v>21133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13310</v>
      </c>
      <c r="T69" s="195">
        <v>52809</v>
      </c>
      <c r="U69" s="195">
        <v>47522</v>
      </c>
      <c r="V69" s="195">
        <v>45250</v>
      </c>
      <c r="W69" s="195">
        <v>46430</v>
      </c>
      <c r="X69" s="196">
        <f t="shared" ref="X69:X76" si="50">IFERROR(W69/V69-1,"-")</f>
        <v>2.6077348066298356E-2</v>
      </c>
      <c r="Y69" s="196">
        <f t="shared" ref="Y69:Y76" si="51">W69/W$8</f>
        <v>1.1057792266404435E-2</v>
      </c>
    </row>
    <row r="70" spans="1:25" s="76" customFormat="1" x14ac:dyDescent="0.25">
      <c r="B70" s="194" t="s">
        <v>116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2792</v>
      </c>
      <c r="L70" s="195">
        <v>2729</v>
      </c>
      <c r="M70" s="195">
        <v>0</v>
      </c>
      <c r="N70" s="195">
        <v>6139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3222</v>
      </c>
      <c r="T70" s="195">
        <v>7009</v>
      </c>
      <c r="U70" s="195">
        <v>10647</v>
      </c>
      <c r="V70" s="195">
        <v>9892</v>
      </c>
      <c r="W70" s="195">
        <v>10514</v>
      </c>
      <c r="X70" s="196">
        <f t="shared" si="50"/>
        <v>6.2879094217549447E-2</v>
      </c>
      <c r="Y70" s="196">
        <f t="shared" si="51"/>
        <v>2.5040195539301367E-3</v>
      </c>
    </row>
    <row r="71" spans="1:25" x14ac:dyDescent="0.25">
      <c r="A71" s="76"/>
      <c r="B71" s="194" t="s">
        <v>119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2470</v>
      </c>
      <c r="L71" s="195">
        <v>3553</v>
      </c>
      <c r="M71" s="195">
        <v>0</v>
      </c>
      <c r="N71" s="195">
        <v>5477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3375</v>
      </c>
      <c r="T71" s="195">
        <v>17604</v>
      </c>
      <c r="U71" s="195">
        <v>14089</v>
      </c>
      <c r="V71" s="195">
        <v>19078</v>
      </c>
      <c r="W71" s="195">
        <v>9779</v>
      </c>
      <c r="X71" s="196">
        <f t="shared" si="50"/>
        <v>-0.48742006499633084</v>
      </c>
      <c r="Y71" s="196">
        <f t="shared" si="51"/>
        <v>2.3289715824503336E-3</v>
      </c>
    </row>
    <row r="72" spans="1:25" x14ac:dyDescent="0.25">
      <c r="A72" s="76"/>
      <c r="B72" s="194" t="s">
        <v>126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422</v>
      </c>
      <c r="L72" s="195">
        <v>818</v>
      </c>
      <c r="M72" s="195">
        <v>0</v>
      </c>
      <c r="N72" s="195">
        <v>1639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459</v>
      </c>
      <c r="T72" s="195">
        <v>2468</v>
      </c>
      <c r="U72" s="195">
        <v>3450</v>
      </c>
      <c r="V72" s="195">
        <v>4281</v>
      </c>
      <c r="W72" s="195">
        <v>2636</v>
      </c>
      <c r="X72" s="196">
        <f t="shared" si="50"/>
        <v>-0.38425601494977812</v>
      </c>
      <c r="Y72" s="196">
        <f t="shared" si="51"/>
        <v>6.2779109227314436E-4</v>
      </c>
    </row>
    <row r="73" spans="1:25" x14ac:dyDescent="0.25">
      <c r="A73" s="76"/>
      <c r="B73" s="194" t="s">
        <v>122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923</v>
      </c>
      <c r="L73" s="195">
        <v>1017</v>
      </c>
      <c r="M73" s="195">
        <v>0</v>
      </c>
      <c r="N73" s="195">
        <v>582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1163</v>
      </c>
      <c r="T73" s="195">
        <v>2853</v>
      </c>
      <c r="U73" s="195">
        <v>1813</v>
      </c>
      <c r="V73" s="195">
        <v>3870</v>
      </c>
      <c r="W73" s="195">
        <v>3064</v>
      </c>
      <c r="X73" s="196">
        <f t="shared" si="50"/>
        <v>-0.20826873385012923</v>
      </c>
      <c r="Y73" s="196">
        <f t="shared" si="51"/>
        <v>7.2972378859063522E-4</v>
      </c>
    </row>
    <row r="74" spans="1:25" x14ac:dyDescent="0.25">
      <c r="A74" s="76"/>
      <c r="B74" s="194" t="s">
        <v>131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566</v>
      </c>
      <c r="L74" s="195">
        <v>128</v>
      </c>
      <c r="M74" s="195">
        <v>0</v>
      </c>
      <c r="N74" s="195">
        <v>422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651</v>
      </c>
      <c r="T74" s="195">
        <v>2685</v>
      </c>
      <c r="U74" s="195">
        <v>3726</v>
      </c>
      <c r="V74" s="195">
        <v>2300</v>
      </c>
      <c r="W74" s="195">
        <v>1042</v>
      </c>
      <c r="X74" s="196">
        <f t="shared" si="50"/>
        <v>-0.54695652173913045</v>
      </c>
      <c r="Y74" s="196">
        <f t="shared" si="51"/>
        <v>2.4816324664211551E-4</v>
      </c>
    </row>
    <row r="75" spans="1:25" x14ac:dyDescent="0.25">
      <c r="A75" s="76"/>
      <c r="B75" s="194" t="s">
        <v>134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762</v>
      </c>
      <c r="L75" s="195">
        <v>59</v>
      </c>
      <c r="M75" s="195">
        <v>0</v>
      </c>
      <c r="N75" s="195">
        <v>93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907</v>
      </c>
      <c r="T75" s="195">
        <v>799</v>
      </c>
      <c r="U75" s="195">
        <v>1020</v>
      </c>
      <c r="V75" s="195">
        <v>628</v>
      </c>
      <c r="W75" s="195">
        <v>935</v>
      </c>
      <c r="X75" s="196">
        <f t="shared" si="50"/>
        <v>0.48885350318471343</v>
      </c>
      <c r="Y75" s="196">
        <f t="shared" si="51"/>
        <v>2.2268007256274279E-4</v>
      </c>
    </row>
    <row r="76" spans="1:25" x14ac:dyDescent="0.25">
      <c r="A76" s="76"/>
      <c r="B76" s="199" t="s">
        <v>148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5340</v>
      </c>
      <c r="L76" s="200">
        <f t="shared" si="54"/>
        <v>6868</v>
      </c>
      <c r="M76" s="200">
        <f t="shared" si="54"/>
        <v>0</v>
      </c>
      <c r="N76" s="200">
        <f t="shared" si="54"/>
        <v>17490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6468</v>
      </c>
      <c r="T76" s="200">
        <f>T68-SUM(T69:T75)</f>
        <v>34305</v>
      </c>
      <c r="U76" s="200">
        <f>U68-SUM(U69:U75)</f>
        <v>40175</v>
      </c>
      <c r="V76" s="200">
        <f>V68-SUM(V69:V75)</f>
        <v>47746</v>
      </c>
      <c r="W76" s="200">
        <f>W68-SUM(W69:W75)</f>
        <v>36298</v>
      </c>
      <c r="X76" s="201">
        <f t="shared" si="50"/>
        <v>-0.23976877644200556</v>
      </c>
      <c r="Y76" s="201">
        <f t="shared" si="51"/>
        <v>8.6447500255427134E-3</v>
      </c>
    </row>
    <row r="77" spans="1:25" x14ac:dyDescent="0.25">
      <c r="A77" s="76"/>
      <c r="B77" s="186" t="s">
        <v>51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6"/>
      <c r="B78" s="187" t="s">
        <v>71</v>
      </c>
      <c r="C78" s="209">
        <f t="shared" ref="C78:H78" si="55">C79+C82</f>
        <v>32788</v>
      </c>
      <c r="D78" s="209">
        <f t="shared" si="55"/>
        <v>70827</v>
      </c>
      <c r="E78" s="209">
        <f t="shared" si="55"/>
        <v>98456</v>
      </c>
      <c r="F78" s="209">
        <f t="shared" si="55"/>
        <v>104893</v>
      </c>
      <c r="G78" s="209">
        <f t="shared" si="55"/>
        <v>118842</v>
      </c>
      <c r="H78" s="209">
        <f t="shared" si="55"/>
        <v>127700</v>
      </c>
      <c r="I78" s="210">
        <f>IFERROR(H78/G78-1,"-")</f>
        <v>7.4535938472930496E-2</v>
      </c>
      <c r="J78" s="210">
        <f t="shared" ref="J78:J90" si="56">H78/H$8</f>
        <v>0.16800155766518618</v>
      </c>
      <c r="K78" s="209">
        <f t="shared" ref="K78:P78" si="57">K79+K82</f>
        <v>135144</v>
      </c>
      <c r="L78" s="209">
        <f t="shared" si="57"/>
        <v>214429</v>
      </c>
      <c r="M78" s="209">
        <f t="shared" si="57"/>
        <v>476344</v>
      </c>
      <c r="N78" s="209">
        <f t="shared" si="57"/>
        <v>550170</v>
      </c>
      <c r="O78" s="209">
        <f t="shared" si="57"/>
        <v>623703</v>
      </c>
      <c r="P78" s="209">
        <f t="shared" si="57"/>
        <v>619427</v>
      </c>
      <c r="Q78" s="210">
        <f>IFERROR(P78/O78-1,"-")</f>
        <v>-6.8558272126316711E-3</v>
      </c>
      <c r="R78" s="210">
        <f t="shared" ref="R78:R90" si="58">P78/P$8</f>
        <v>0.18013212409090895</v>
      </c>
      <c r="S78" s="209">
        <f>S79+S82</f>
        <v>167932</v>
      </c>
      <c r="T78" s="209">
        <f>T79+T82</f>
        <v>574800</v>
      </c>
      <c r="U78" s="209">
        <f>U79+U82</f>
        <v>655063</v>
      </c>
      <c r="V78" s="209">
        <f>V79+V82</f>
        <v>742545</v>
      </c>
      <c r="W78" s="209">
        <f>W79+W82</f>
        <v>747127</v>
      </c>
      <c r="X78" s="210">
        <f>IFERROR(W78/V78-1,"-")</f>
        <v>6.1706697910564046E-3</v>
      </c>
      <c r="Y78" s="210">
        <f>W78/W$8</f>
        <v>0.1779361439289672</v>
      </c>
    </row>
    <row r="79" spans="1:25" x14ac:dyDescent="0.25">
      <c r="A79" s="76"/>
      <c r="B79" s="190" t="s">
        <v>100</v>
      </c>
      <c r="C79" s="191">
        <v>14350</v>
      </c>
      <c r="D79" s="191">
        <v>38077</v>
      </c>
      <c r="E79" s="191">
        <v>48839</v>
      </c>
      <c r="F79" s="191">
        <v>50783</v>
      </c>
      <c r="G79" s="191">
        <v>56114</v>
      </c>
      <c r="H79" s="191">
        <v>64071</v>
      </c>
      <c r="I79" s="192">
        <f>IFERROR(H79/G79-1,"-")</f>
        <v>0.14180062016609041</v>
      </c>
      <c r="J79" s="192">
        <f t="shared" si="56"/>
        <v>8.4291525459405978E-2</v>
      </c>
      <c r="K79" s="191">
        <v>62185</v>
      </c>
      <c r="L79" s="191">
        <v>109519</v>
      </c>
      <c r="M79" s="191">
        <v>230615</v>
      </c>
      <c r="N79" s="191">
        <v>229750</v>
      </c>
      <c r="O79" s="191">
        <v>243834</v>
      </c>
      <c r="P79" s="191">
        <v>244197</v>
      </c>
      <c r="Q79" s="192">
        <f>IFERROR(P79/O79-1,"-")</f>
        <v>1.4887177341962321E-3</v>
      </c>
      <c r="R79" s="192">
        <f t="shared" si="58"/>
        <v>7.101357271579653E-2</v>
      </c>
      <c r="S79" s="191">
        <v>76535</v>
      </c>
      <c r="T79" s="191">
        <v>279454</v>
      </c>
      <c r="U79" s="191">
        <v>280533</v>
      </c>
      <c r="V79" s="191">
        <v>299948</v>
      </c>
      <c r="W79" s="191">
        <v>308268</v>
      </c>
      <c r="X79" s="192">
        <f>IFERROR(W79/V79-1,"-")</f>
        <v>2.7738141277821482E-2</v>
      </c>
      <c r="Y79" s="192">
        <f>W79/W$8</f>
        <v>7.3417262683178178E-2</v>
      </c>
    </row>
    <row r="80" spans="1:25" x14ac:dyDescent="0.25">
      <c r="A80" s="76"/>
      <c r="B80" s="194" t="s">
        <v>106</v>
      </c>
      <c r="C80" s="195">
        <v>7027</v>
      </c>
      <c r="D80" s="195">
        <v>24218</v>
      </c>
      <c r="E80" s="195">
        <v>29828</v>
      </c>
      <c r="F80" s="195">
        <v>31545</v>
      </c>
      <c r="G80" s="195">
        <v>30462</v>
      </c>
      <c r="H80" s="195">
        <v>32705</v>
      </c>
      <c r="I80" s="196">
        <f>IFERROR(H80/G80-1,"-")</f>
        <v>7.3632722736524103E-2</v>
      </c>
      <c r="J80" s="196">
        <f t="shared" si="56"/>
        <v>4.3026553981518514E-2</v>
      </c>
      <c r="K80" s="195">
        <v>11101</v>
      </c>
      <c r="L80" s="195">
        <v>24585</v>
      </c>
      <c r="M80" s="195">
        <v>36378</v>
      </c>
      <c r="N80" s="195">
        <v>29406</v>
      </c>
      <c r="O80" s="195">
        <v>41998</v>
      </c>
      <c r="P80" s="195">
        <v>39469</v>
      </c>
      <c r="Q80" s="196">
        <f>IFERROR(P80/O80-1,"-")</f>
        <v>-6.0217153197771323E-2</v>
      </c>
      <c r="R80" s="196">
        <f t="shared" si="58"/>
        <v>1.147776058477284E-2</v>
      </c>
      <c r="S80" s="195">
        <v>18128</v>
      </c>
      <c r="T80" s="195">
        <v>66206</v>
      </c>
      <c r="U80" s="195">
        <v>60951</v>
      </c>
      <c r="V80" s="195">
        <v>72460</v>
      </c>
      <c r="W80" s="195">
        <v>72174</v>
      </c>
      <c r="X80" s="196">
        <f>IFERROR(W80/V80-1,"-")</f>
        <v>-3.9470052442727166E-3</v>
      </c>
      <c r="Y80" s="196">
        <f>W80/W$8</f>
        <v>1.7188996317800426E-2</v>
      </c>
    </row>
    <row r="81" spans="1:25" x14ac:dyDescent="0.25">
      <c r="A81" s="76"/>
      <c r="B81" s="194" t="s">
        <v>103</v>
      </c>
      <c r="C81" s="195">
        <v>7323</v>
      </c>
      <c r="D81" s="195">
        <v>13859</v>
      </c>
      <c r="E81" s="195">
        <v>19011</v>
      </c>
      <c r="F81" s="195">
        <v>19238</v>
      </c>
      <c r="G81" s="195">
        <v>25652</v>
      </c>
      <c r="H81" s="195">
        <v>31366</v>
      </c>
      <c r="I81" s="196">
        <f>IFERROR(H81/G81-1,"-")</f>
        <v>0.22275066271635735</v>
      </c>
      <c r="J81" s="196">
        <f t="shared" si="56"/>
        <v>4.126497147788747E-2</v>
      </c>
      <c r="K81" s="195">
        <v>51084</v>
      </c>
      <c r="L81" s="195">
        <v>84934</v>
      </c>
      <c r="M81" s="195">
        <v>194237</v>
      </c>
      <c r="N81" s="195">
        <v>200344</v>
      </c>
      <c r="O81" s="195">
        <v>201836</v>
      </c>
      <c r="P81" s="195">
        <v>204728</v>
      </c>
      <c r="Q81" s="196">
        <f>IFERROR(P81/O81-1,"-")</f>
        <v>1.4328464694107979E-2</v>
      </c>
      <c r="R81" s="196">
        <f t="shared" si="58"/>
        <v>5.9535812131023685E-2</v>
      </c>
      <c r="S81" s="195">
        <v>58407</v>
      </c>
      <c r="T81" s="195">
        <v>213248</v>
      </c>
      <c r="U81" s="195">
        <v>219582</v>
      </c>
      <c r="V81" s="195">
        <v>227488</v>
      </c>
      <c r="W81" s="195">
        <v>236094</v>
      </c>
      <c r="X81" s="196">
        <f>IFERROR(W81/V81-1,"-")</f>
        <v>3.783056688704467E-2</v>
      </c>
      <c r="Y81" s="196">
        <f>W81/W$8</f>
        <v>5.6228266365377748E-2</v>
      </c>
    </row>
    <row r="82" spans="1:25" x14ac:dyDescent="0.25">
      <c r="A82" s="76"/>
      <c r="B82" s="190" t="s">
        <v>110</v>
      </c>
      <c r="C82" s="191">
        <v>18438</v>
      </c>
      <c r="D82" s="191">
        <v>32750</v>
      </c>
      <c r="E82" s="191">
        <v>49617</v>
      </c>
      <c r="F82" s="191">
        <v>54110</v>
      </c>
      <c r="G82" s="191">
        <v>62728</v>
      </c>
      <c r="H82" s="191">
        <v>63629</v>
      </c>
      <c r="I82" s="192">
        <f>IFERROR(H82/G82-1,"-")</f>
        <v>1.4363601581431018E-2</v>
      </c>
      <c r="J82" s="192">
        <f t="shared" si="56"/>
        <v>8.3710032205780202E-2</v>
      </c>
      <c r="K82" s="191">
        <v>72959</v>
      </c>
      <c r="L82" s="191">
        <v>104910</v>
      </c>
      <c r="M82" s="191">
        <v>245729</v>
      </c>
      <c r="N82" s="191">
        <v>320420</v>
      </c>
      <c r="O82" s="191">
        <v>379869</v>
      </c>
      <c r="P82" s="191">
        <v>375230</v>
      </c>
      <c r="Q82" s="192">
        <f>IFERROR(P82/O82-1,"-")</f>
        <v>-1.2212104699251602E-2</v>
      </c>
      <c r="R82" s="192">
        <f t="shared" si="58"/>
        <v>0.10911855137511244</v>
      </c>
      <c r="S82" s="191">
        <v>91397</v>
      </c>
      <c r="T82" s="191">
        <v>295346</v>
      </c>
      <c r="U82" s="191">
        <v>374530</v>
      </c>
      <c r="V82" s="191">
        <v>442597</v>
      </c>
      <c r="W82" s="191">
        <v>438859</v>
      </c>
      <c r="X82" s="192">
        <f>IFERROR(W82/V82-1,"-")</f>
        <v>-8.4456062738789139E-3</v>
      </c>
      <c r="Y82" s="192">
        <f>W82/W$8</f>
        <v>0.10451888124578902</v>
      </c>
    </row>
    <row r="83" spans="1:25" s="76" customFormat="1" x14ac:dyDescent="0.25">
      <c r="B83" s="194" t="s">
        <v>113</v>
      </c>
      <c r="C83" s="195">
        <v>2533</v>
      </c>
      <c r="D83" s="195">
        <v>3228</v>
      </c>
      <c r="E83" s="195">
        <v>5828</v>
      </c>
      <c r="F83" s="195">
        <v>7066</v>
      </c>
      <c r="G83" s="195">
        <v>9146</v>
      </c>
      <c r="H83" s="195">
        <v>9299</v>
      </c>
      <c r="I83" s="196">
        <f t="shared" ref="I83:I90" si="59">IFERROR(H83/G83-1,"-")</f>
        <v>1.6728624535315983E-2</v>
      </c>
      <c r="J83" s="196">
        <f t="shared" si="56"/>
        <v>1.2233723451280864E-2</v>
      </c>
      <c r="K83" s="195">
        <v>14912</v>
      </c>
      <c r="L83" s="195">
        <v>11210</v>
      </c>
      <c r="M83" s="195">
        <v>56300</v>
      </c>
      <c r="N83" s="195">
        <v>75623</v>
      </c>
      <c r="O83" s="195">
        <v>87361</v>
      </c>
      <c r="P83" s="195">
        <v>91968</v>
      </c>
      <c r="Q83" s="196">
        <f t="shared" ref="Q83:Q90" si="60">IFERROR(P83/O83-1,"-")</f>
        <v>5.2735202206934506E-2</v>
      </c>
      <c r="R83" s="196">
        <f t="shared" si="58"/>
        <v>2.6744703069760786E-2</v>
      </c>
      <c r="S83" s="195">
        <v>17445</v>
      </c>
      <c r="T83" s="195">
        <v>62128</v>
      </c>
      <c r="U83" s="195">
        <v>82689</v>
      </c>
      <c r="V83" s="195">
        <v>96507</v>
      </c>
      <c r="W83" s="195">
        <v>101267</v>
      </c>
      <c r="X83" s="196">
        <f t="shared" ref="X83:X90" si="61">IFERROR(W83/V83-1,"-")</f>
        <v>4.9322847047364338E-2</v>
      </c>
      <c r="Y83" s="196">
        <f t="shared" ref="Y83:Y90" si="62">W83/W$8</f>
        <v>2.4117799901830241E-2</v>
      </c>
    </row>
    <row r="84" spans="1:25" s="76" customFormat="1" x14ac:dyDescent="0.25">
      <c r="B84" s="194" t="s">
        <v>116</v>
      </c>
      <c r="C84" s="195">
        <v>5333</v>
      </c>
      <c r="D84" s="195">
        <v>8563</v>
      </c>
      <c r="E84" s="195">
        <v>13220</v>
      </c>
      <c r="F84" s="195">
        <v>14970</v>
      </c>
      <c r="G84" s="195">
        <v>15604</v>
      </c>
      <c r="H84" s="195">
        <v>14631</v>
      </c>
      <c r="I84" s="196">
        <f t="shared" si="59"/>
        <v>-6.2355806203537534E-2</v>
      </c>
      <c r="J84" s="196">
        <f t="shared" si="56"/>
        <v>1.9248479171490519E-2</v>
      </c>
      <c r="K84" s="195">
        <v>26597</v>
      </c>
      <c r="L84" s="195">
        <v>36097</v>
      </c>
      <c r="M84" s="195">
        <v>84214</v>
      </c>
      <c r="N84" s="195">
        <v>97137</v>
      </c>
      <c r="O84" s="195">
        <v>107979</v>
      </c>
      <c r="P84" s="195">
        <v>105125</v>
      </c>
      <c r="Q84" s="196">
        <f t="shared" si="60"/>
        <v>-2.6431065299734158E-2</v>
      </c>
      <c r="R84" s="196">
        <f t="shared" si="58"/>
        <v>3.057081713431414E-2</v>
      </c>
      <c r="S84" s="195">
        <v>31930</v>
      </c>
      <c r="T84" s="195">
        <v>97434</v>
      </c>
      <c r="U84" s="195">
        <v>112107</v>
      </c>
      <c r="V84" s="195">
        <v>123583</v>
      </c>
      <c r="W84" s="195">
        <v>119756</v>
      </c>
      <c r="X84" s="196">
        <f t="shared" si="61"/>
        <v>-3.0967042392562094E-2</v>
      </c>
      <c r="Y84" s="196">
        <f t="shared" si="62"/>
        <v>2.8521149486442594E-2</v>
      </c>
    </row>
    <row r="85" spans="1:25" x14ac:dyDescent="0.25">
      <c r="A85" s="76"/>
      <c r="B85" s="194" t="s">
        <v>119</v>
      </c>
      <c r="C85" s="195">
        <v>1687</v>
      </c>
      <c r="D85" s="195">
        <v>5280</v>
      </c>
      <c r="E85" s="195">
        <v>5870</v>
      </c>
      <c r="F85" s="195">
        <v>5310</v>
      </c>
      <c r="G85" s="195">
        <v>6020</v>
      </c>
      <c r="H85" s="195">
        <v>6184</v>
      </c>
      <c r="I85" s="196">
        <f t="shared" si="59"/>
        <v>2.7242524916943456E-2</v>
      </c>
      <c r="J85" s="196">
        <f t="shared" si="56"/>
        <v>8.1356431683751868E-3</v>
      </c>
      <c r="K85" s="195">
        <v>5090</v>
      </c>
      <c r="L85" s="195">
        <v>11108</v>
      </c>
      <c r="M85" s="195">
        <v>20133</v>
      </c>
      <c r="N85" s="195">
        <v>32432</v>
      </c>
      <c r="O85" s="195">
        <v>46149</v>
      </c>
      <c r="P85" s="195">
        <v>40975</v>
      </c>
      <c r="Q85" s="196">
        <f t="shared" si="60"/>
        <v>-0.11211510541940239</v>
      </c>
      <c r="R85" s="196">
        <f t="shared" si="58"/>
        <v>1.1915712076846819E-2</v>
      </c>
      <c r="S85" s="195">
        <v>6777</v>
      </c>
      <c r="T85" s="195">
        <v>26003</v>
      </c>
      <c r="U85" s="195">
        <v>37742</v>
      </c>
      <c r="V85" s="195">
        <v>52169</v>
      </c>
      <c r="W85" s="195">
        <v>47159</v>
      </c>
      <c r="X85" s="196">
        <f t="shared" si="61"/>
        <v>-9.6034043205735165E-2</v>
      </c>
      <c r="Y85" s="196">
        <f t="shared" si="62"/>
        <v>1.1231411274851751E-2</v>
      </c>
    </row>
    <row r="86" spans="1:25" x14ac:dyDescent="0.25">
      <c r="A86" s="76"/>
      <c r="B86" s="194" t="s">
        <v>126</v>
      </c>
      <c r="C86" s="195">
        <v>271</v>
      </c>
      <c r="D86" s="195">
        <v>921</v>
      </c>
      <c r="E86" s="195">
        <v>1133</v>
      </c>
      <c r="F86" s="195">
        <v>1155</v>
      </c>
      <c r="G86" s="195">
        <v>1481</v>
      </c>
      <c r="H86" s="195">
        <v>1612</v>
      </c>
      <c r="I86" s="196">
        <f t="shared" si="59"/>
        <v>8.8453747467927002E-2</v>
      </c>
      <c r="J86" s="196">
        <f t="shared" si="56"/>
        <v>2.1207401014587323E-3</v>
      </c>
      <c r="K86" s="195">
        <v>1175</v>
      </c>
      <c r="L86" s="195">
        <v>2935</v>
      </c>
      <c r="M86" s="195">
        <v>4473</v>
      </c>
      <c r="N86" s="195">
        <v>6846</v>
      </c>
      <c r="O86" s="195">
        <v>11371</v>
      </c>
      <c r="P86" s="195">
        <v>11141</v>
      </c>
      <c r="Q86" s="196">
        <f t="shared" si="60"/>
        <v>-2.0226892973353228E-2</v>
      </c>
      <c r="R86" s="196">
        <f t="shared" si="58"/>
        <v>3.2398523062391804E-3</v>
      </c>
      <c r="S86" s="195">
        <v>1446</v>
      </c>
      <c r="T86" s="195">
        <v>5606</v>
      </c>
      <c r="U86" s="195">
        <v>8001</v>
      </c>
      <c r="V86" s="195">
        <v>12852</v>
      </c>
      <c r="W86" s="195">
        <v>12753</v>
      </c>
      <c r="X86" s="196">
        <f t="shared" si="61"/>
        <v>-7.7030812324929698E-3</v>
      </c>
      <c r="Y86" s="196">
        <f t="shared" si="62"/>
        <v>3.0372609255536458E-3</v>
      </c>
    </row>
    <row r="87" spans="1:25" x14ac:dyDescent="0.25">
      <c r="A87" s="76"/>
      <c r="B87" s="194" t="s">
        <v>122</v>
      </c>
      <c r="C87" s="195">
        <v>232</v>
      </c>
      <c r="D87" s="195">
        <v>804</v>
      </c>
      <c r="E87" s="195">
        <v>921</v>
      </c>
      <c r="F87" s="195">
        <v>774</v>
      </c>
      <c r="G87" s="195">
        <v>909</v>
      </c>
      <c r="H87" s="195">
        <v>892</v>
      </c>
      <c r="I87" s="196">
        <f t="shared" si="59"/>
        <v>-1.8701870187018743E-2</v>
      </c>
      <c r="J87" s="196">
        <f t="shared" si="56"/>
        <v>1.1735112720230702E-3</v>
      </c>
      <c r="K87" s="195">
        <v>1562</v>
      </c>
      <c r="L87" s="195">
        <v>3904</v>
      </c>
      <c r="M87" s="195">
        <v>4162</v>
      </c>
      <c r="N87" s="195">
        <v>5572</v>
      </c>
      <c r="O87" s="195">
        <v>7126</v>
      </c>
      <c r="P87" s="195">
        <v>7672</v>
      </c>
      <c r="Q87" s="196">
        <f t="shared" si="60"/>
        <v>7.6620825147347693E-2</v>
      </c>
      <c r="R87" s="196">
        <f t="shared" si="58"/>
        <v>2.2310516913622647E-3</v>
      </c>
      <c r="S87" s="195">
        <v>1794</v>
      </c>
      <c r="T87" s="195">
        <v>5083</v>
      </c>
      <c r="U87" s="195">
        <v>6346</v>
      </c>
      <c r="V87" s="195">
        <v>8035</v>
      </c>
      <c r="W87" s="195">
        <v>8564</v>
      </c>
      <c r="X87" s="196">
        <f t="shared" si="61"/>
        <v>6.5836963285625494E-2</v>
      </c>
      <c r="Y87" s="196">
        <f t="shared" si="62"/>
        <v>2.0396065683714751E-3</v>
      </c>
    </row>
    <row r="88" spans="1:25" x14ac:dyDescent="0.25">
      <c r="A88" s="76"/>
      <c r="B88" s="194" t="s">
        <v>131</v>
      </c>
      <c r="C88" s="195">
        <v>286</v>
      </c>
      <c r="D88" s="195">
        <v>296</v>
      </c>
      <c r="E88" s="195">
        <v>433</v>
      </c>
      <c r="F88" s="195">
        <v>451</v>
      </c>
      <c r="G88" s="195">
        <v>500</v>
      </c>
      <c r="H88" s="195">
        <v>595</v>
      </c>
      <c r="I88" s="196">
        <f t="shared" si="59"/>
        <v>0.18999999999999995</v>
      </c>
      <c r="J88" s="196">
        <f t="shared" si="56"/>
        <v>7.8277937988085967E-4</v>
      </c>
      <c r="K88" s="195">
        <v>1422</v>
      </c>
      <c r="L88" s="195">
        <v>781</v>
      </c>
      <c r="M88" s="195">
        <v>2952</v>
      </c>
      <c r="N88" s="195">
        <v>3352</v>
      </c>
      <c r="O88" s="195">
        <v>3068</v>
      </c>
      <c r="P88" s="195">
        <v>3215</v>
      </c>
      <c r="Q88" s="196">
        <f t="shared" si="60"/>
        <v>4.7913950456323295E-2</v>
      </c>
      <c r="R88" s="196">
        <f t="shared" si="58"/>
        <v>9.3493628620042765E-4</v>
      </c>
      <c r="S88" s="195">
        <v>1708</v>
      </c>
      <c r="T88" s="195">
        <v>3385</v>
      </c>
      <c r="U88" s="195">
        <v>3803</v>
      </c>
      <c r="V88" s="195">
        <v>3568</v>
      </c>
      <c r="W88" s="195">
        <v>3810</v>
      </c>
      <c r="X88" s="196">
        <f t="shared" si="61"/>
        <v>6.7825112107623209E-2</v>
      </c>
      <c r="Y88" s="196">
        <f t="shared" si="62"/>
        <v>9.0739152563000004E-4</v>
      </c>
    </row>
    <row r="89" spans="1:25" x14ac:dyDescent="0.25">
      <c r="A89" s="76"/>
      <c r="B89" s="194" t="s">
        <v>134</v>
      </c>
      <c r="C89" s="195">
        <v>403</v>
      </c>
      <c r="D89" s="195">
        <v>385</v>
      </c>
      <c r="E89" s="195">
        <v>658</v>
      </c>
      <c r="F89" s="195">
        <v>678</v>
      </c>
      <c r="G89" s="195">
        <v>636</v>
      </c>
      <c r="H89" s="195">
        <v>767</v>
      </c>
      <c r="I89" s="196">
        <f t="shared" si="59"/>
        <v>0.20597484276729561</v>
      </c>
      <c r="J89" s="196">
        <f t="shared" si="56"/>
        <v>1.0090618224682679E-3</v>
      </c>
      <c r="K89" s="195">
        <v>1920</v>
      </c>
      <c r="L89" s="195">
        <v>947</v>
      </c>
      <c r="M89" s="195">
        <v>3040</v>
      </c>
      <c r="N89" s="195">
        <v>3739</v>
      </c>
      <c r="O89" s="195">
        <v>4092</v>
      </c>
      <c r="P89" s="195">
        <v>2810</v>
      </c>
      <c r="Q89" s="196">
        <f t="shared" si="60"/>
        <v>-0.31329423264907141</v>
      </c>
      <c r="R89" s="196">
        <f t="shared" si="58"/>
        <v>8.1716048653909855E-4</v>
      </c>
      <c r="S89" s="195">
        <v>2323</v>
      </c>
      <c r="T89" s="195">
        <v>3698</v>
      </c>
      <c r="U89" s="195">
        <v>4417</v>
      </c>
      <c r="V89" s="195">
        <v>4728</v>
      </c>
      <c r="W89" s="195">
        <v>3577</v>
      </c>
      <c r="X89" s="196">
        <f t="shared" si="61"/>
        <v>-0.24344331641285955</v>
      </c>
      <c r="Y89" s="196">
        <f t="shared" si="62"/>
        <v>8.5190012786837534E-4</v>
      </c>
    </row>
    <row r="90" spans="1:25" x14ac:dyDescent="0.25">
      <c r="A90" s="76"/>
      <c r="B90" s="199" t="s">
        <v>148</v>
      </c>
      <c r="C90" s="200">
        <f t="shared" ref="C90" si="63">C82-SUM(C83:C89)</f>
        <v>7693</v>
      </c>
      <c r="D90" s="200">
        <f t="shared" ref="D90:H90" si="64">D82-SUM(D83:D89)</f>
        <v>13273</v>
      </c>
      <c r="E90" s="200">
        <f t="shared" si="64"/>
        <v>21554</v>
      </c>
      <c r="F90" s="200">
        <f t="shared" si="64"/>
        <v>23706</v>
      </c>
      <c r="G90" s="200">
        <f t="shared" si="64"/>
        <v>28432</v>
      </c>
      <c r="H90" s="200">
        <f t="shared" si="64"/>
        <v>29649</v>
      </c>
      <c r="I90" s="201">
        <f t="shared" si="59"/>
        <v>4.2803882948790006E-2</v>
      </c>
      <c r="J90" s="201">
        <f t="shared" si="56"/>
        <v>3.90060938388027E-2</v>
      </c>
      <c r="K90" s="200">
        <f t="shared" ref="K90:P90" si="65">K82-SUM(K83:K89)</f>
        <v>20281</v>
      </c>
      <c r="L90" s="200">
        <f t="shared" si="65"/>
        <v>37928</v>
      </c>
      <c r="M90" s="200">
        <f t="shared" si="65"/>
        <v>70455</v>
      </c>
      <c r="N90" s="200">
        <f t="shared" si="65"/>
        <v>95719</v>
      </c>
      <c r="O90" s="200">
        <f t="shared" si="65"/>
        <v>112723</v>
      </c>
      <c r="P90" s="200">
        <f t="shared" si="65"/>
        <v>112324</v>
      </c>
      <c r="Q90" s="201">
        <f t="shared" si="60"/>
        <v>-3.5396502931965834E-3</v>
      </c>
      <c r="R90" s="201">
        <f t="shared" si="58"/>
        <v>3.2664318323849716E-2</v>
      </c>
      <c r="S90" s="200">
        <f>S82-SUM(S83:S89)</f>
        <v>27974</v>
      </c>
      <c r="T90" s="200">
        <f>T82-SUM(T83:T89)</f>
        <v>92009</v>
      </c>
      <c r="U90" s="200">
        <f>U82-SUM(U83:U89)</f>
        <v>119425</v>
      </c>
      <c r="V90" s="200">
        <f>V82-SUM(V83:V89)</f>
        <v>141155</v>
      </c>
      <c r="W90" s="200">
        <f>W82-SUM(W83:W89)</f>
        <v>141973</v>
      </c>
      <c r="X90" s="201">
        <f t="shared" si="61"/>
        <v>5.7950479968829072E-3</v>
      </c>
      <c r="Y90" s="201">
        <f t="shared" si="62"/>
        <v>3.3812361435240947E-2</v>
      </c>
    </row>
    <row r="91" spans="1:25" x14ac:dyDescent="0.25">
      <c r="A91" s="76"/>
      <c r="B91" s="186" t="s">
        <v>52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6"/>
      <c r="B92" s="187" t="s">
        <v>71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4766</v>
      </c>
      <c r="F92" s="209">
        <f t="shared" si="66"/>
        <v>7355</v>
      </c>
      <c r="G92" s="209">
        <f t="shared" si="66"/>
        <v>7923</v>
      </c>
      <c r="H92" s="209">
        <f t="shared" si="66"/>
        <v>8662</v>
      </c>
      <c r="I92" s="210">
        <f>IFERROR(H92/G92-1,"-")</f>
        <v>9.3272750220875889E-2</v>
      </c>
      <c r="J92" s="210">
        <f t="shared" ref="J92:J104" si="67">H92/H$8</f>
        <v>1.139568905634959E-2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34275</v>
      </c>
      <c r="N92" s="209">
        <f t="shared" si="68"/>
        <v>46157</v>
      </c>
      <c r="O92" s="209">
        <f t="shared" si="68"/>
        <v>49465</v>
      </c>
      <c r="P92" s="209">
        <f t="shared" si="68"/>
        <v>47923</v>
      </c>
      <c r="Q92" s="210">
        <f>IFERROR(P92/O92-1,"-")</f>
        <v>-3.1173557060547807E-2</v>
      </c>
      <c r="R92" s="210">
        <f t="shared" ref="R92:R104" si="69">P92/P$8</f>
        <v>1.3936221351036733E-2</v>
      </c>
      <c r="S92" s="209">
        <f>S93+S96</f>
        <v>22616</v>
      </c>
      <c r="T92" s="209">
        <f>T93+T96</f>
        <v>51485</v>
      </c>
      <c r="U92" s="209">
        <f>U93+U96</f>
        <v>58157</v>
      </c>
      <c r="V92" s="209">
        <f>V93+V96</f>
        <v>57388</v>
      </c>
      <c r="W92" s="209">
        <f>W93+W96</f>
        <v>56585</v>
      </c>
      <c r="X92" s="210">
        <f>IFERROR(W92/V92-1,"-")</f>
        <v>-1.3992472293859359E-2</v>
      </c>
      <c r="Y92" s="210">
        <f>W92/W$8</f>
        <v>1.3476312198890696E-2</v>
      </c>
    </row>
    <row r="93" spans="1:25" x14ac:dyDescent="0.25">
      <c r="A93" s="76"/>
      <c r="B93" s="190" t="s">
        <v>100</v>
      </c>
      <c r="C93" s="191">
        <v>2731</v>
      </c>
      <c r="D93" s="191">
        <v>0</v>
      </c>
      <c r="E93" s="191">
        <v>3679</v>
      </c>
      <c r="F93" s="191">
        <v>5156</v>
      </c>
      <c r="G93" s="191">
        <v>5742</v>
      </c>
      <c r="H93" s="191">
        <v>6217</v>
      </c>
      <c r="I93" s="192">
        <f>IFERROR(H93/G93-1,"-")</f>
        <v>8.2723789620341437E-2</v>
      </c>
      <c r="J93" s="192">
        <f t="shared" si="67"/>
        <v>8.179057823057655E-3</v>
      </c>
      <c r="K93" s="191">
        <v>4723</v>
      </c>
      <c r="L93" s="191">
        <v>0</v>
      </c>
      <c r="M93" s="191">
        <v>23427</v>
      </c>
      <c r="N93" s="191">
        <v>29194</v>
      </c>
      <c r="O93" s="191">
        <v>30079</v>
      </c>
      <c r="P93" s="191">
        <v>29348</v>
      </c>
      <c r="Q93" s="192">
        <f>IFERROR(P93/O93-1,"-")</f>
        <v>-2.4302669636623531E-2</v>
      </c>
      <c r="R93" s="192">
        <f t="shared" si="69"/>
        <v>8.5345288110140437E-3</v>
      </c>
      <c r="S93" s="191">
        <v>14777</v>
      </c>
      <c r="T93" s="191">
        <v>33809</v>
      </c>
      <c r="U93" s="191">
        <v>37722</v>
      </c>
      <c r="V93" s="191">
        <v>35821</v>
      </c>
      <c r="W93" s="191">
        <v>35565</v>
      </c>
      <c r="X93" s="192">
        <f>IFERROR(W93/V93-1,"-")</f>
        <v>-7.146645822282971E-3</v>
      </c>
      <c r="Y93" s="192">
        <f>W93/W$8</f>
        <v>8.4701783750737412E-3</v>
      </c>
    </row>
    <row r="94" spans="1:25" x14ac:dyDescent="0.25">
      <c r="A94" s="76"/>
      <c r="B94" s="194" t="s">
        <v>106</v>
      </c>
      <c r="C94" s="195">
        <v>2063</v>
      </c>
      <c r="D94" s="195">
        <v>0</v>
      </c>
      <c r="E94" s="195">
        <v>2699</v>
      </c>
      <c r="F94" s="195">
        <v>3692</v>
      </c>
      <c r="G94" s="195">
        <v>4202</v>
      </c>
      <c r="H94" s="195">
        <v>4481</v>
      </c>
      <c r="I94" s="196">
        <f>IFERROR(H94/G94-1,"-")</f>
        <v>6.6396953831508787E-2</v>
      </c>
      <c r="J94" s="196">
        <f t="shared" si="67"/>
        <v>5.8951838676405584E-3</v>
      </c>
      <c r="K94" s="195">
        <v>2176</v>
      </c>
      <c r="L94" s="195">
        <v>0</v>
      </c>
      <c r="M94" s="195">
        <v>10356</v>
      </c>
      <c r="N94" s="195">
        <v>6893</v>
      </c>
      <c r="O94" s="195">
        <v>7675</v>
      </c>
      <c r="P94" s="195">
        <v>9206</v>
      </c>
      <c r="Q94" s="196">
        <f>IFERROR(P94/O94-1,"-")</f>
        <v>0.19947882736156353</v>
      </c>
      <c r="R94" s="196">
        <f t="shared" si="69"/>
        <v>2.6771457078572742E-3</v>
      </c>
      <c r="S94" s="195">
        <v>8025</v>
      </c>
      <c r="T94" s="195">
        <v>16289</v>
      </c>
      <c r="U94" s="195">
        <v>12024</v>
      </c>
      <c r="V94" s="195">
        <v>11877</v>
      </c>
      <c r="W94" s="195">
        <v>13687</v>
      </c>
      <c r="X94" s="196">
        <f>IFERROR(W94/V94-1,"-")</f>
        <v>0.15239538604024583</v>
      </c>
      <c r="Y94" s="196">
        <f>W94/W$8</f>
        <v>3.2597028376109738E-3</v>
      </c>
    </row>
    <row r="95" spans="1:25" x14ac:dyDescent="0.25">
      <c r="A95" s="76"/>
      <c r="B95" s="194" t="s">
        <v>103</v>
      </c>
      <c r="C95" s="195">
        <v>668</v>
      </c>
      <c r="D95" s="195">
        <v>0</v>
      </c>
      <c r="E95" s="195">
        <v>980</v>
      </c>
      <c r="F95" s="195">
        <v>1464</v>
      </c>
      <c r="G95" s="195">
        <v>1540</v>
      </c>
      <c r="H95" s="195">
        <v>1736</v>
      </c>
      <c r="I95" s="196">
        <f>IFERROR(H95/G95-1,"-")</f>
        <v>0.1272727272727272</v>
      </c>
      <c r="J95" s="196">
        <f t="shared" si="67"/>
        <v>2.2838739554170966E-3</v>
      </c>
      <c r="K95" s="195">
        <v>2547</v>
      </c>
      <c r="L95" s="195">
        <v>0</v>
      </c>
      <c r="M95" s="195">
        <v>13071</v>
      </c>
      <c r="N95" s="195">
        <v>22301</v>
      </c>
      <c r="O95" s="195">
        <v>22404</v>
      </c>
      <c r="P95" s="195">
        <v>20142</v>
      </c>
      <c r="Q95" s="196">
        <f>IFERROR(P95/O95-1,"-")</f>
        <v>-0.10096411355115154</v>
      </c>
      <c r="R95" s="196">
        <f t="shared" si="69"/>
        <v>5.8573831031567694E-3</v>
      </c>
      <c r="S95" s="195">
        <v>6752</v>
      </c>
      <c r="T95" s="195">
        <v>17520</v>
      </c>
      <c r="U95" s="195">
        <v>25698</v>
      </c>
      <c r="V95" s="195">
        <v>23944</v>
      </c>
      <c r="W95" s="195">
        <v>21878</v>
      </c>
      <c r="X95" s="196">
        <f>IFERROR(W95/V95-1,"-")</f>
        <v>-8.6284664216505158E-2</v>
      </c>
      <c r="Y95" s="196">
        <f>W95/W$8</f>
        <v>5.210475537462767E-3</v>
      </c>
    </row>
    <row r="96" spans="1:25" x14ac:dyDescent="0.25">
      <c r="A96" s="76"/>
      <c r="B96" s="190" t="s">
        <v>110</v>
      </c>
      <c r="C96" s="191">
        <v>1330</v>
      </c>
      <c r="D96" s="191">
        <v>0</v>
      </c>
      <c r="E96" s="191">
        <v>1087</v>
      </c>
      <c r="F96" s="191">
        <v>2199</v>
      </c>
      <c r="G96" s="191">
        <v>2181</v>
      </c>
      <c r="H96" s="191">
        <v>2445</v>
      </c>
      <c r="I96" s="192">
        <f>IFERROR(H96/G96-1,"-")</f>
        <v>0.12104539202200826</v>
      </c>
      <c r="J96" s="192">
        <f t="shared" si="67"/>
        <v>3.2166312332919359E-3</v>
      </c>
      <c r="K96" s="191">
        <v>3970</v>
      </c>
      <c r="L96" s="191">
        <v>0</v>
      </c>
      <c r="M96" s="191">
        <v>10848</v>
      </c>
      <c r="N96" s="191">
        <v>16963</v>
      </c>
      <c r="O96" s="191">
        <v>19386</v>
      </c>
      <c r="P96" s="191">
        <v>18575</v>
      </c>
      <c r="Q96" s="192">
        <f>IFERROR(P96/O96-1,"-")</f>
        <v>-4.1834313422057123E-2</v>
      </c>
      <c r="R96" s="192">
        <f t="shared" si="69"/>
        <v>5.4016925400226885E-3</v>
      </c>
      <c r="S96" s="191">
        <v>7839</v>
      </c>
      <c r="T96" s="191">
        <v>17676</v>
      </c>
      <c r="U96" s="191">
        <v>20435</v>
      </c>
      <c r="V96" s="191">
        <v>21567</v>
      </c>
      <c r="W96" s="191">
        <v>21020</v>
      </c>
      <c r="X96" s="192">
        <f>IFERROR(W96/V96-1,"-")</f>
        <v>-2.5362822831177301E-2</v>
      </c>
      <c r="Y96" s="192">
        <f>W96/W$8</f>
        <v>5.0061338238169559E-3</v>
      </c>
    </row>
    <row r="97" spans="1:25" s="76" customFormat="1" x14ac:dyDescent="0.25">
      <c r="B97" s="194" t="s">
        <v>113</v>
      </c>
      <c r="C97" s="195">
        <v>79</v>
      </c>
      <c r="D97" s="195">
        <v>0</v>
      </c>
      <c r="E97" s="195">
        <v>41</v>
      </c>
      <c r="F97" s="195">
        <v>169</v>
      </c>
      <c r="G97" s="195">
        <v>203</v>
      </c>
      <c r="H97" s="195">
        <v>174</v>
      </c>
      <c r="I97" s="196">
        <f t="shared" ref="I97:I104" si="70">IFERROR(H97/G97-1,"-")</f>
        <v>-0.1428571428571429</v>
      </c>
      <c r="J97" s="196">
        <f t="shared" si="67"/>
        <v>2.28913633780285E-4</v>
      </c>
      <c r="K97" s="195">
        <v>915</v>
      </c>
      <c r="L97" s="195">
        <v>0</v>
      </c>
      <c r="M97" s="195">
        <v>1447</v>
      </c>
      <c r="N97" s="195">
        <v>2473</v>
      </c>
      <c r="O97" s="195">
        <v>2827</v>
      </c>
      <c r="P97" s="195">
        <v>2377</v>
      </c>
      <c r="Q97" s="196">
        <f t="shared" ref="Q97:Q104" si="71">IFERROR(P97/O97-1,"-")</f>
        <v>-0.15917934205871953</v>
      </c>
      <c r="R97" s="196">
        <f t="shared" si="69"/>
        <v>6.9124216245673926E-4</v>
      </c>
      <c r="S97" s="195">
        <v>1262</v>
      </c>
      <c r="T97" s="195">
        <v>2403</v>
      </c>
      <c r="U97" s="195">
        <v>2795</v>
      </c>
      <c r="V97" s="195">
        <v>3030</v>
      </c>
      <c r="W97" s="195">
        <v>2551</v>
      </c>
      <c r="X97" s="196">
        <f t="shared" ref="X97:X104" si="72">IFERROR(W97/V97-1,"-")</f>
        <v>-0.15808580858085808</v>
      </c>
      <c r="Y97" s="196">
        <f t="shared" ref="Y97:Y104" si="73">W97/W$8</f>
        <v>6.07547449312895E-4</v>
      </c>
    </row>
    <row r="98" spans="1:25" s="76" customFormat="1" x14ac:dyDescent="0.25">
      <c r="B98" s="194" t="s">
        <v>116</v>
      </c>
      <c r="C98" s="195">
        <v>299</v>
      </c>
      <c r="D98" s="195">
        <v>0</v>
      </c>
      <c r="E98" s="195">
        <v>152</v>
      </c>
      <c r="F98" s="195">
        <v>308</v>
      </c>
      <c r="G98" s="195">
        <v>341</v>
      </c>
      <c r="H98" s="195">
        <v>375</v>
      </c>
      <c r="I98" s="196">
        <f t="shared" si="70"/>
        <v>9.9706744868035102E-2</v>
      </c>
      <c r="J98" s="196">
        <f t="shared" si="67"/>
        <v>4.9334834866440736E-4</v>
      </c>
      <c r="K98" s="195">
        <v>772</v>
      </c>
      <c r="L98" s="195">
        <v>0</v>
      </c>
      <c r="M98" s="195">
        <v>2200</v>
      </c>
      <c r="N98" s="195">
        <v>3271</v>
      </c>
      <c r="O98" s="195">
        <v>3893</v>
      </c>
      <c r="P98" s="195">
        <v>3556</v>
      </c>
      <c r="Q98" s="196">
        <f t="shared" si="71"/>
        <v>-8.6565630619059863E-2</v>
      </c>
      <c r="R98" s="196">
        <f t="shared" si="69"/>
        <v>1.0341006014708306E-3</v>
      </c>
      <c r="S98" s="195">
        <v>1429</v>
      </c>
      <c r="T98" s="195">
        <v>3482</v>
      </c>
      <c r="U98" s="195">
        <v>3814</v>
      </c>
      <c r="V98" s="195">
        <v>4234</v>
      </c>
      <c r="W98" s="195">
        <v>3931</v>
      </c>
      <c r="X98" s="196">
        <f t="shared" si="72"/>
        <v>-7.1563533301842175E-2</v>
      </c>
      <c r="Y98" s="196">
        <f t="shared" si="73"/>
        <v>9.3620894678517847E-4</v>
      </c>
    </row>
    <row r="99" spans="1:25" x14ac:dyDescent="0.25">
      <c r="A99" s="76"/>
      <c r="B99" s="194" t="s">
        <v>119</v>
      </c>
      <c r="C99" s="195">
        <v>539</v>
      </c>
      <c r="D99" s="195">
        <v>0</v>
      </c>
      <c r="E99" s="195">
        <v>335</v>
      </c>
      <c r="F99" s="195">
        <v>747</v>
      </c>
      <c r="G99" s="195">
        <v>574</v>
      </c>
      <c r="H99" s="195">
        <v>737</v>
      </c>
      <c r="I99" s="196">
        <f t="shared" si="70"/>
        <v>0.28397212543554007</v>
      </c>
      <c r="J99" s="196">
        <f t="shared" si="67"/>
        <v>9.6959395457511528E-4</v>
      </c>
      <c r="K99" s="195">
        <v>622</v>
      </c>
      <c r="L99" s="195">
        <v>0</v>
      </c>
      <c r="M99" s="195">
        <v>1981</v>
      </c>
      <c r="N99" s="195">
        <v>2810</v>
      </c>
      <c r="O99" s="195">
        <v>3111</v>
      </c>
      <c r="P99" s="195">
        <v>2964</v>
      </c>
      <c r="Q99" s="196">
        <f t="shared" si="71"/>
        <v>-4.7251687560269984E-2</v>
      </c>
      <c r="R99" s="196">
        <f t="shared" si="69"/>
        <v>8.6194437085476445E-4</v>
      </c>
      <c r="S99" s="195">
        <v>1899</v>
      </c>
      <c r="T99" s="195">
        <v>3412</v>
      </c>
      <c r="U99" s="195">
        <v>3885</v>
      </c>
      <c r="V99" s="195">
        <v>3685</v>
      </c>
      <c r="W99" s="195">
        <v>3701</v>
      </c>
      <c r="X99" s="196">
        <f t="shared" si="72"/>
        <v>4.3419267299864561E-3</v>
      </c>
      <c r="Y99" s="196">
        <f t="shared" si="73"/>
        <v>8.8143203053979793E-4</v>
      </c>
    </row>
    <row r="100" spans="1:25" x14ac:dyDescent="0.25">
      <c r="A100" s="76"/>
      <c r="B100" s="194" t="s">
        <v>126</v>
      </c>
      <c r="C100" s="195">
        <v>55</v>
      </c>
      <c r="D100" s="195">
        <v>0</v>
      </c>
      <c r="E100" s="195">
        <v>32</v>
      </c>
      <c r="F100" s="195">
        <v>58</v>
      </c>
      <c r="G100" s="195">
        <v>90</v>
      </c>
      <c r="H100" s="195">
        <v>62</v>
      </c>
      <c r="I100" s="196">
        <f t="shared" si="70"/>
        <v>-0.31111111111111112</v>
      </c>
      <c r="J100" s="196">
        <f t="shared" si="67"/>
        <v>8.1566926979182011E-5</v>
      </c>
      <c r="K100" s="195">
        <v>210</v>
      </c>
      <c r="L100" s="195">
        <v>0</v>
      </c>
      <c r="M100" s="195">
        <v>738</v>
      </c>
      <c r="N100" s="195">
        <v>834</v>
      </c>
      <c r="O100" s="195">
        <v>843</v>
      </c>
      <c r="P100" s="195">
        <v>838</v>
      </c>
      <c r="Q100" s="196">
        <f t="shared" si="71"/>
        <v>-5.9311981020165883E-3</v>
      </c>
      <c r="R100" s="196">
        <f t="shared" si="69"/>
        <v>2.4369412374368845E-4</v>
      </c>
      <c r="S100" s="195">
        <v>316</v>
      </c>
      <c r="T100" s="195">
        <v>1172</v>
      </c>
      <c r="U100" s="195">
        <v>938</v>
      </c>
      <c r="V100" s="195">
        <v>933</v>
      </c>
      <c r="W100" s="195">
        <v>900</v>
      </c>
      <c r="X100" s="196">
        <f t="shared" si="72"/>
        <v>-3.5369774919614128E-2</v>
      </c>
      <c r="Y100" s="196">
        <f t="shared" si="73"/>
        <v>2.1434445487322835E-4</v>
      </c>
    </row>
    <row r="101" spans="1:25" x14ac:dyDescent="0.25">
      <c r="A101" s="76"/>
      <c r="B101" s="194" t="s">
        <v>122</v>
      </c>
      <c r="C101" s="195">
        <v>30</v>
      </c>
      <c r="D101" s="195">
        <v>0</v>
      </c>
      <c r="E101" s="195">
        <v>15</v>
      </c>
      <c r="F101" s="195">
        <v>84</v>
      </c>
      <c r="G101" s="195">
        <v>64</v>
      </c>
      <c r="H101" s="195">
        <v>78</v>
      </c>
      <c r="I101" s="196">
        <f t="shared" si="70"/>
        <v>0.21875</v>
      </c>
      <c r="J101" s="196">
        <f t="shared" si="67"/>
        <v>1.0261645652219672E-4</v>
      </c>
      <c r="K101" s="195">
        <v>102</v>
      </c>
      <c r="L101" s="195">
        <v>0</v>
      </c>
      <c r="M101" s="195">
        <v>417</v>
      </c>
      <c r="N101" s="195">
        <v>517</v>
      </c>
      <c r="O101" s="195">
        <v>839</v>
      </c>
      <c r="P101" s="195">
        <v>761</v>
      </c>
      <c r="Q101" s="196">
        <f t="shared" si="71"/>
        <v>-9.2967818831942828E-2</v>
      </c>
      <c r="R101" s="196">
        <f t="shared" si="69"/>
        <v>2.213021815858555E-4</v>
      </c>
      <c r="S101" s="195">
        <v>327</v>
      </c>
      <c r="T101" s="195">
        <v>682</v>
      </c>
      <c r="U101" s="195">
        <v>650</v>
      </c>
      <c r="V101" s="195">
        <v>903</v>
      </c>
      <c r="W101" s="195">
        <v>839</v>
      </c>
      <c r="X101" s="196">
        <f t="shared" si="72"/>
        <v>-7.0874861572535974E-2</v>
      </c>
      <c r="Y101" s="196">
        <f t="shared" si="73"/>
        <v>1.9981666404293177E-4</v>
      </c>
    </row>
    <row r="102" spans="1:25" x14ac:dyDescent="0.25">
      <c r="A102" s="76"/>
      <c r="B102" s="194" t="s">
        <v>131</v>
      </c>
      <c r="C102" s="195">
        <v>22</v>
      </c>
      <c r="D102" s="195">
        <v>0</v>
      </c>
      <c r="E102" s="195">
        <v>3</v>
      </c>
      <c r="F102" s="195">
        <v>22</v>
      </c>
      <c r="G102" s="195">
        <v>28</v>
      </c>
      <c r="H102" s="195">
        <v>12</v>
      </c>
      <c r="I102" s="196">
        <f t="shared" si="70"/>
        <v>-0.5714285714285714</v>
      </c>
      <c r="J102" s="196">
        <f t="shared" si="67"/>
        <v>1.5787147157261037E-5</v>
      </c>
      <c r="K102" s="195">
        <v>90</v>
      </c>
      <c r="L102" s="195">
        <v>0</v>
      </c>
      <c r="M102" s="195">
        <v>108</v>
      </c>
      <c r="N102" s="195">
        <v>125</v>
      </c>
      <c r="O102" s="195">
        <v>202</v>
      </c>
      <c r="P102" s="195">
        <v>173</v>
      </c>
      <c r="Q102" s="196">
        <f t="shared" si="71"/>
        <v>-0.14356435643564358</v>
      </c>
      <c r="R102" s="196">
        <f t="shared" si="69"/>
        <v>5.0309168744222082E-5</v>
      </c>
      <c r="S102" s="195">
        <v>120</v>
      </c>
      <c r="T102" s="195">
        <v>270</v>
      </c>
      <c r="U102" s="195">
        <v>153</v>
      </c>
      <c r="V102" s="195">
        <v>230</v>
      </c>
      <c r="W102" s="195">
        <v>185</v>
      </c>
      <c r="X102" s="196">
        <f t="shared" si="72"/>
        <v>-0.19565217391304346</v>
      </c>
      <c r="Y102" s="196">
        <f t="shared" si="73"/>
        <v>4.4059693501719158E-5</v>
      </c>
    </row>
    <row r="103" spans="1:25" x14ac:dyDescent="0.25">
      <c r="A103" s="76"/>
      <c r="B103" s="194" t="s">
        <v>134</v>
      </c>
      <c r="C103" s="195">
        <v>0</v>
      </c>
      <c r="D103" s="195">
        <v>0</v>
      </c>
      <c r="E103" s="195">
        <v>0</v>
      </c>
      <c r="F103" s="195">
        <v>10</v>
      </c>
      <c r="G103" s="195">
        <v>25</v>
      </c>
      <c r="H103" s="195">
        <v>8</v>
      </c>
      <c r="I103" s="196">
        <f t="shared" si="70"/>
        <v>-0.67999999999999994</v>
      </c>
      <c r="J103" s="196">
        <f t="shared" si="67"/>
        <v>1.0524764771507357E-5</v>
      </c>
      <c r="K103" s="195">
        <v>61</v>
      </c>
      <c r="L103" s="195">
        <v>0</v>
      </c>
      <c r="M103" s="195">
        <v>99</v>
      </c>
      <c r="N103" s="195">
        <v>246</v>
      </c>
      <c r="O103" s="195">
        <v>359</v>
      </c>
      <c r="P103" s="195">
        <v>231</v>
      </c>
      <c r="Q103" s="196">
        <f t="shared" si="71"/>
        <v>-0.35654596100278546</v>
      </c>
      <c r="R103" s="196">
        <f t="shared" si="69"/>
        <v>6.7175826473498844E-5</v>
      </c>
      <c r="S103" s="195">
        <v>87</v>
      </c>
      <c r="T103" s="195">
        <v>168</v>
      </c>
      <c r="U103" s="195">
        <v>270</v>
      </c>
      <c r="V103" s="195">
        <v>384</v>
      </c>
      <c r="W103" s="195">
        <v>239</v>
      </c>
      <c r="X103" s="196">
        <f t="shared" si="72"/>
        <v>-0.37760416666666663</v>
      </c>
      <c r="Y103" s="196">
        <f t="shared" si="73"/>
        <v>5.6920360794112865E-5</v>
      </c>
    </row>
    <row r="104" spans="1:25" x14ac:dyDescent="0.25">
      <c r="A104" s="76"/>
      <c r="B104" s="199" t="s">
        <v>148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509</v>
      </c>
      <c r="F104" s="200">
        <f t="shared" si="75"/>
        <v>801</v>
      </c>
      <c r="G104" s="200">
        <f t="shared" si="75"/>
        <v>856</v>
      </c>
      <c r="H104" s="200">
        <f t="shared" si="75"/>
        <v>999</v>
      </c>
      <c r="I104" s="201">
        <f t="shared" si="70"/>
        <v>0.1670560747663552</v>
      </c>
      <c r="J104" s="201">
        <f t="shared" si="67"/>
        <v>1.3142800008419811E-3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3858</v>
      </c>
      <c r="N104" s="200">
        <f t="shared" si="76"/>
        <v>6687</v>
      </c>
      <c r="O104" s="200">
        <f t="shared" si="76"/>
        <v>7312</v>
      </c>
      <c r="P104" s="200">
        <f t="shared" si="76"/>
        <v>7675</v>
      </c>
      <c r="Q104" s="201">
        <f t="shared" si="71"/>
        <v>4.9644420131291112E-2</v>
      </c>
      <c r="R104" s="201">
        <f t="shared" si="69"/>
        <v>2.2319241046930894E-3</v>
      </c>
      <c r="S104" s="200">
        <f>S96-SUM(S97:S103)</f>
        <v>2399</v>
      </c>
      <c r="T104" s="200">
        <f>T96-SUM(T97:T103)</f>
        <v>6087</v>
      </c>
      <c r="U104" s="200">
        <f>U96-SUM(U97:U103)</f>
        <v>7930</v>
      </c>
      <c r="V104" s="200">
        <f>V96-SUM(V97:V103)</f>
        <v>8168</v>
      </c>
      <c r="W104" s="200">
        <f>W96-SUM(W97:W103)</f>
        <v>8674</v>
      </c>
      <c r="X104" s="201">
        <f t="shared" si="72"/>
        <v>6.1949069539666946E-2</v>
      </c>
      <c r="Y104" s="201">
        <f t="shared" si="73"/>
        <v>2.0658042239670919E-3</v>
      </c>
    </row>
    <row r="105" spans="1:25" x14ac:dyDescent="0.25">
      <c r="A105" s="76"/>
      <c r="B105" s="186" t="s">
        <v>53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6"/>
      <c r="B106" s="187" t="s">
        <v>71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62298</v>
      </c>
      <c r="T106" s="209">
        <f>T107+T110</f>
        <v>169794</v>
      </c>
      <c r="U106" s="209">
        <f>U107+U110</f>
        <v>220761</v>
      </c>
      <c r="V106" s="209">
        <f>V107+V110</f>
        <v>207278</v>
      </c>
      <c r="W106" s="209">
        <f>W107+W110</f>
        <v>217984</v>
      </c>
      <c r="X106" s="210">
        <f>IFERROR(W106/V106-1,"-")</f>
        <v>5.1650440471251224E-2</v>
      </c>
      <c r="Y106" s="210">
        <f>W106/W$8</f>
        <v>5.1915179612317564E-2</v>
      </c>
    </row>
    <row r="107" spans="1:25" x14ac:dyDescent="0.25">
      <c r="A107" s="76"/>
      <c r="B107" s="190" t="s">
        <v>100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28280</v>
      </c>
      <c r="T107" s="191">
        <v>41132</v>
      </c>
      <c r="U107" s="191">
        <v>48543</v>
      </c>
      <c r="V107" s="191">
        <v>43479</v>
      </c>
      <c r="W107" s="191">
        <v>46333</v>
      </c>
      <c r="X107" s="192">
        <f>IFERROR(W107/V107-1,"-")</f>
        <v>6.5640884104970265E-2</v>
      </c>
      <c r="Y107" s="192">
        <f>W107/W$8</f>
        <v>1.103469069737921E-2</v>
      </c>
    </row>
    <row r="108" spans="1:25" x14ac:dyDescent="0.25">
      <c r="A108" s="76"/>
      <c r="B108" s="194" t="s">
        <v>106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3378</v>
      </c>
      <c r="T108" s="195">
        <v>11031</v>
      </c>
      <c r="U108" s="195">
        <v>14560</v>
      </c>
      <c r="V108" s="195">
        <v>12208</v>
      </c>
      <c r="W108" s="195">
        <v>17174</v>
      </c>
      <c r="X108" s="196">
        <f>IFERROR(W108/V108-1,"-")</f>
        <v>0.40678243774574052</v>
      </c>
      <c r="Y108" s="196">
        <f>W108/W$8</f>
        <v>4.0901685199920268E-3</v>
      </c>
    </row>
    <row r="109" spans="1:25" x14ac:dyDescent="0.25">
      <c r="A109" s="76"/>
      <c r="B109" s="194" t="s">
        <v>103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24902</v>
      </c>
      <c r="T109" s="195">
        <v>30101</v>
      </c>
      <c r="U109" s="195">
        <v>33983</v>
      </c>
      <c r="V109" s="195">
        <v>31271</v>
      </c>
      <c r="W109" s="195">
        <v>29159</v>
      </c>
      <c r="X109" s="196">
        <f>IFERROR(W109/V109-1,"-")</f>
        <v>-6.7538614051357526E-2</v>
      </c>
      <c r="Y109" s="196">
        <f>W109/W$8</f>
        <v>6.9445221773871838E-3</v>
      </c>
    </row>
    <row r="110" spans="1:25" x14ac:dyDescent="0.25">
      <c r="A110" s="76"/>
      <c r="B110" s="190" t="s">
        <v>110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34018</v>
      </c>
      <c r="T110" s="191">
        <v>128662</v>
      </c>
      <c r="U110" s="191">
        <v>172218</v>
      </c>
      <c r="V110" s="191">
        <v>163799</v>
      </c>
      <c r="W110" s="191">
        <v>171651</v>
      </c>
      <c r="X110" s="192">
        <f>IFERROR(W110/V110-1,"-")</f>
        <v>4.7936800590968165E-2</v>
      </c>
      <c r="Y110" s="192">
        <f>W110/W$8</f>
        <v>4.0880488914938354E-2</v>
      </c>
    </row>
    <row r="111" spans="1:25" s="76" customFormat="1" x14ac:dyDescent="0.25">
      <c r="B111" s="194" t="s">
        <v>113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19439</v>
      </c>
      <c r="T111" s="195">
        <v>77726</v>
      </c>
      <c r="U111" s="195">
        <v>113230</v>
      </c>
      <c r="V111" s="195">
        <v>102157</v>
      </c>
      <c r="W111" s="195">
        <v>102824</v>
      </c>
      <c r="X111" s="196">
        <f t="shared" ref="X111:X118" si="83">IFERROR(W111/V111-1,"-")</f>
        <v>6.5291658917157047E-3</v>
      </c>
      <c r="Y111" s="196">
        <f t="shared" ref="Y111:Y118" si="84">W111/W$8</f>
        <v>2.4488615808760925E-2</v>
      </c>
    </row>
    <row r="112" spans="1:25" s="76" customFormat="1" x14ac:dyDescent="0.25">
      <c r="B112" s="194" t="s">
        <v>116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2695</v>
      </c>
      <c r="T112" s="195">
        <v>5917</v>
      </c>
      <c r="U112" s="195">
        <v>7594</v>
      </c>
      <c r="V112" s="195">
        <v>7215</v>
      </c>
      <c r="W112" s="195">
        <v>8179</v>
      </c>
      <c r="X112" s="196">
        <f t="shared" si="83"/>
        <v>0.13361053361053354</v>
      </c>
      <c r="Y112" s="196">
        <f t="shared" si="84"/>
        <v>1.9479147737868163E-3</v>
      </c>
    </row>
    <row r="113" spans="1:25" x14ac:dyDescent="0.25">
      <c r="A113" s="76"/>
      <c r="B113" s="194" t="s">
        <v>119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1859</v>
      </c>
      <c r="T113" s="195">
        <v>8638</v>
      </c>
      <c r="U113" s="195">
        <v>12056</v>
      </c>
      <c r="V113" s="195">
        <v>12800</v>
      </c>
      <c r="W113" s="195">
        <v>14175</v>
      </c>
      <c r="X113" s="196">
        <f t="shared" si="83"/>
        <v>0.107421875</v>
      </c>
      <c r="Y113" s="196">
        <f t="shared" si="84"/>
        <v>3.3759251642533467E-3</v>
      </c>
    </row>
    <row r="114" spans="1:25" x14ac:dyDescent="0.25">
      <c r="A114" s="76"/>
      <c r="B114" s="194" t="s">
        <v>126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1095</v>
      </c>
      <c r="T114" s="195">
        <v>5894</v>
      </c>
      <c r="U114" s="195">
        <v>6032</v>
      </c>
      <c r="V114" s="195">
        <v>5918</v>
      </c>
      <c r="W114" s="195">
        <v>5786</v>
      </c>
      <c r="X114" s="196">
        <f t="shared" si="83"/>
        <v>-2.2304832713754608E-2</v>
      </c>
      <c r="Y114" s="196">
        <f t="shared" si="84"/>
        <v>1.3779966843294436E-3</v>
      </c>
    </row>
    <row r="115" spans="1:25" x14ac:dyDescent="0.25">
      <c r="A115" s="76"/>
      <c r="B115" s="194" t="s">
        <v>122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2545</v>
      </c>
      <c r="T115" s="195">
        <v>4317</v>
      </c>
      <c r="U115" s="195">
        <v>4916</v>
      </c>
      <c r="V115" s="195">
        <v>4686</v>
      </c>
      <c r="W115" s="195">
        <v>4352</v>
      </c>
      <c r="X115" s="196">
        <f t="shared" si="83"/>
        <v>-7.1276141698676909E-2</v>
      </c>
      <c r="Y115" s="196">
        <f t="shared" si="84"/>
        <v>1.0364745195647665E-3</v>
      </c>
    </row>
    <row r="116" spans="1:25" x14ac:dyDescent="0.25">
      <c r="A116" s="76"/>
      <c r="B116" s="194" t="s">
        <v>131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226</v>
      </c>
      <c r="T116" s="195">
        <v>1123</v>
      </c>
      <c r="U116" s="195">
        <v>1300</v>
      </c>
      <c r="V116" s="195">
        <v>1069</v>
      </c>
      <c r="W116" s="195">
        <v>1258</v>
      </c>
      <c r="X116" s="196">
        <f t="shared" si="83"/>
        <v>0.17680074836295612</v>
      </c>
      <c r="Y116" s="196">
        <f t="shared" si="84"/>
        <v>2.9960591581169031E-4</v>
      </c>
    </row>
    <row r="117" spans="1:25" x14ac:dyDescent="0.25">
      <c r="A117" s="76"/>
      <c r="B117" s="194" t="s">
        <v>134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549</v>
      </c>
      <c r="T117" s="195">
        <v>840</v>
      </c>
      <c r="U117" s="195">
        <v>770</v>
      </c>
      <c r="V117" s="195">
        <v>1368</v>
      </c>
      <c r="W117" s="195">
        <v>921</v>
      </c>
      <c r="X117" s="196">
        <f t="shared" si="83"/>
        <v>-0.32675438596491224</v>
      </c>
      <c r="Y117" s="196">
        <f t="shared" si="84"/>
        <v>2.1934582548693702E-4</v>
      </c>
    </row>
    <row r="118" spans="1:25" x14ac:dyDescent="0.25">
      <c r="A118" s="76"/>
      <c r="B118" s="199" t="s">
        <v>148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5610</v>
      </c>
      <c r="T118" s="200">
        <f>T110-SUM(T111:T117)</f>
        <v>24207</v>
      </c>
      <c r="U118" s="200">
        <f>U110-SUM(U111:U117)</f>
        <v>26320</v>
      </c>
      <c r="V118" s="200">
        <f>V110-SUM(V111:V117)</f>
        <v>28586</v>
      </c>
      <c r="W118" s="200">
        <f>W110-SUM(W111:W117)</f>
        <v>34156</v>
      </c>
      <c r="X118" s="201">
        <f t="shared" si="83"/>
        <v>0.19485062618064797</v>
      </c>
      <c r="Y118" s="201">
        <f t="shared" si="84"/>
        <v>8.1346102229444307E-3</v>
      </c>
    </row>
    <row r="119" spans="1:25" x14ac:dyDescent="0.25">
      <c r="A119" s="76"/>
      <c r="B119" s="186" t="s">
        <v>54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6"/>
      <c r="B120" s="187" t="s">
        <v>71</v>
      </c>
      <c r="C120" s="209">
        <f t="shared" ref="C120:H120" si="88">C121+C124</f>
        <v>44475</v>
      </c>
      <c r="D120" s="209">
        <f t="shared" si="88"/>
        <v>61314</v>
      </c>
      <c r="E120" s="209">
        <f t="shared" si="88"/>
        <v>93434</v>
      </c>
      <c r="F120" s="209">
        <f t="shared" si="88"/>
        <v>94365</v>
      </c>
      <c r="G120" s="209">
        <f t="shared" si="88"/>
        <v>99219</v>
      </c>
      <c r="H120" s="209">
        <f t="shared" si="88"/>
        <v>96001</v>
      </c>
      <c r="I120" s="210">
        <f>IFERROR(H120/G120-1,"-")</f>
        <v>-3.2433304105060512E-2</v>
      </c>
      <c r="J120" s="210">
        <f t="shared" ref="J120:J132" si="89">H120/H$8</f>
        <v>0.12629849285368472</v>
      </c>
      <c r="K120" s="209">
        <f t="shared" ref="K120:P120" si="90">K121+K124</f>
        <v>46941</v>
      </c>
      <c r="L120" s="209">
        <f t="shared" si="90"/>
        <v>102944</v>
      </c>
      <c r="M120" s="209">
        <f t="shared" si="90"/>
        <v>135697</v>
      </c>
      <c r="N120" s="209">
        <f t="shared" si="90"/>
        <v>145679</v>
      </c>
      <c r="O120" s="209">
        <f t="shared" si="90"/>
        <v>151188</v>
      </c>
      <c r="P120" s="209">
        <f t="shared" si="90"/>
        <v>186600</v>
      </c>
      <c r="Q120" s="210">
        <f>IFERROR(P120/O120-1,"-")</f>
        <v>0.23422493848718151</v>
      </c>
      <c r="R120" s="210">
        <f t="shared" ref="R120:R132" si="91">P120/P$8</f>
        <v>5.4264109177293872E-2</v>
      </c>
      <c r="S120" s="209">
        <f>S121+S124</f>
        <v>91416</v>
      </c>
      <c r="T120" s="209">
        <f>T121+T124</f>
        <v>229131</v>
      </c>
      <c r="U120" s="209">
        <f>U121+U124</f>
        <v>240044</v>
      </c>
      <c r="V120" s="209">
        <f>V121+V124</f>
        <v>250407</v>
      </c>
      <c r="W120" s="209">
        <f>W121+W124</f>
        <v>282601</v>
      </c>
      <c r="X120" s="210">
        <f>IFERROR(W120/V120-1,"-")</f>
        <v>0.12856669342310711</v>
      </c>
      <c r="Y120" s="210">
        <f>W120/W$8</f>
        <v>6.7304396990699122E-2</v>
      </c>
    </row>
    <row r="121" spans="1:25" x14ac:dyDescent="0.25">
      <c r="A121" s="76"/>
      <c r="B121" s="190" t="s">
        <v>100</v>
      </c>
      <c r="C121" s="191">
        <v>21565</v>
      </c>
      <c r="D121" s="191">
        <v>32824</v>
      </c>
      <c r="E121" s="191">
        <v>51574</v>
      </c>
      <c r="F121" s="191">
        <v>61454</v>
      </c>
      <c r="G121" s="191">
        <v>66290</v>
      </c>
      <c r="H121" s="191">
        <v>61164</v>
      </c>
      <c r="I121" s="192">
        <f>IFERROR(H121/G121-1,"-")</f>
        <v>-7.732689696786843E-2</v>
      </c>
      <c r="J121" s="192">
        <f t="shared" si="89"/>
        <v>8.0467089060559494E-2</v>
      </c>
      <c r="K121" s="191">
        <v>31314</v>
      </c>
      <c r="L121" s="191">
        <v>71733</v>
      </c>
      <c r="M121" s="191">
        <v>83312</v>
      </c>
      <c r="N121" s="191">
        <v>85760</v>
      </c>
      <c r="O121" s="191">
        <v>89698</v>
      </c>
      <c r="P121" s="191">
        <v>117239</v>
      </c>
      <c r="Q121" s="192">
        <f>IFERROR(P121/O121-1,"-")</f>
        <v>0.30704140560547621</v>
      </c>
      <c r="R121" s="192">
        <f t="shared" si="91"/>
        <v>3.4093622164184115E-2</v>
      </c>
      <c r="S121" s="191">
        <v>52879</v>
      </c>
      <c r="T121" s="191">
        <v>134886</v>
      </c>
      <c r="U121" s="191">
        <v>147214</v>
      </c>
      <c r="V121" s="191">
        <v>155988</v>
      </c>
      <c r="W121" s="191">
        <v>178403</v>
      </c>
      <c r="X121" s="192">
        <f>IFERROR(W121/V121-1,"-")</f>
        <v>0.14369695104751656</v>
      </c>
      <c r="Y121" s="192">
        <f>W121/W$8</f>
        <v>4.2488548647498396E-2</v>
      </c>
    </row>
    <row r="122" spans="1:25" x14ac:dyDescent="0.25">
      <c r="A122" s="76"/>
      <c r="B122" s="194" t="s">
        <v>106</v>
      </c>
      <c r="C122" s="195">
        <v>10392</v>
      </c>
      <c r="D122" s="195">
        <v>15693</v>
      </c>
      <c r="E122" s="195">
        <v>29334</v>
      </c>
      <c r="F122" s="195">
        <v>30291</v>
      </c>
      <c r="G122" s="195">
        <v>37901</v>
      </c>
      <c r="H122" s="195">
        <v>37417</v>
      </c>
      <c r="I122" s="196">
        <f>IFERROR(H122/G122-1,"-")</f>
        <v>-1.2770111606553947E-2</v>
      </c>
      <c r="J122" s="196">
        <f t="shared" si="89"/>
        <v>4.9225640431936349E-2</v>
      </c>
      <c r="K122" s="195">
        <v>13684</v>
      </c>
      <c r="L122" s="195">
        <v>37554</v>
      </c>
      <c r="M122" s="195">
        <v>40531</v>
      </c>
      <c r="N122" s="195">
        <v>36734</v>
      </c>
      <c r="O122" s="195">
        <v>37287</v>
      </c>
      <c r="P122" s="195">
        <v>56045</v>
      </c>
      <c r="Q122" s="196">
        <f>IFERROR(P122/O122-1,"-")</f>
        <v>0.50307077533724898</v>
      </c>
      <c r="R122" s="196">
        <f t="shared" si="91"/>
        <v>1.6298135042022696E-2</v>
      </c>
      <c r="S122" s="195">
        <v>24076</v>
      </c>
      <c r="T122" s="195">
        <v>69865</v>
      </c>
      <c r="U122" s="195">
        <v>67025</v>
      </c>
      <c r="V122" s="195">
        <v>75188</v>
      </c>
      <c r="W122" s="195">
        <v>93462</v>
      </c>
      <c r="X122" s="196">
        <f>IFERROR(W122/V122-1,"-")</f>
        <v>0.24304410278235888</v>
      </c>
      <c r="Y122" s="196">
        <f>W122/W$8</f>
        <v>2.2258957157068521E-2</v>
      </c>
    </row>
    <row r="123" spans="1:25" x14ac:dyDescent="0.25">
      <c r="A123" s="76"/>
      <c r="B123" s="194" t="s">
        <v>103</v>
      </c>
      <c r="C123" s="195">
        <v>11173</v>
      </c>
      <c r="D123" s="195">
        <v>17131</v>
      </c>
      <c r="E123" s="195">
        <v>22240</v>
      </c>
      <c r="F123" s="195">
        <v>31163</v>
      </c>
      <c r="G123" s="195">
        <v>28389</v>
      </c>
      <c r="H123" s="195">
        <v>23747</v>
      </c>
      <c r="I123" s="196">
        <f>IFERROR(H123/G123-1,"-")</f>
        <v>-0.16351403712705626</v>
      </c>
      <c r="J123" s="196">
        <f t="shared" si="89"/>
        <v>3.1241448628623152E-2</v>
      </c>
      <c r="K123" s="195">
        <v>17630</v>
      </c>
      <c r="L123" s="195">
        <v>34179</v>
      </c>
      <c r="M123" s="195">
        <v>42781</v>
      </c>
      <c r="N123" s="195">
        <v>49026</v>
      </c>
      <c r="O123" s="195">
        <v>52411</v>
      </c>
      <c r="P123" s="195">
        <v>61194</v>
      </c>
      <c r="Q123" s="196">
        <f>IFERROR(P123/O123-1,"-")</f>
        <v>0.16757932495086902</v>
      </c>
      <c r="R123" s="196">
        <f t="shared" si="91"/>
        <v>1.7795487122161422E-2</v>
      </c>
      <c r="S123" s="195">
        <v>28803</v>
      </c>
      <c r="T123" s="195">
        <v>65021</v>
      </c>
      <c r="U123" s="195">
        <v>80189</v>
      </c>
      <c r="V123" s="195">
        <v>80800</v>
      </c>
      <c r="W123" s="195">
        <v>84941</v>
      </c>
      <c r="X123" s="196">
        <f>IFERROR(W123/V123-1,"-")</f>
        <v>5.1250000000000018E-2</v>
      </c>
      <c r="Y123" s="196">
        <f>W123/W$8</f>
        <v>2.0229591490429879E-2</v>
      </c>
    </row>
    <row r="124" spans="1:25" x14ac:dyDescent="0.25">
      <c r="A124" s="76"/>
      <c r="B124" s="190" t="s">
        <v>110</v>
      </c>
      <c r="C124" s="191">
        <v>22910</v>
      </c>
      <c r="D124" s="191">
        <v>28490</v>
      </c>
      <c r="E124" s="191">
        <v>41860</v>
      </c>
      <c r="F124" s="191">
        <v>32911</v>
      </c>
      <c r="G124" s="191">
        <v>32929</v>
      </c>
      <c r="H124" s="191">
        <v>34837</v>
      </c>
      <c r="I124" s="192">
        <f>IFERROR(H124/G124-1,"-")</f>
        <v>5.7942846730845154E-2</v>
      </c>
      <c r="J124" s="192">
        <f t="shared" si="89"/>
        <v>4.5831403793125225E-2</v>
      </c>
      <c r="K124" s="191">
        <v>15627</v>
      </c>
      <c r="L124" s="191">
        <v>31211</v>
      </c>
      <c r="M124" s="191">
        <v>52385</v>
      </c>
      <c r="N124" s="191">
        <v>59919</v>
      </c>
      <c r="O124" s="191">
        <v>61490</v>
      </c>
      <c r="P124" s="191">
        <v>69361</v>
      </c>
      <c r="Q124" s="192">
        <f>IFERROR(P124/O124-1,"-")</f>
        <v>0.12800455358594887</v>
      </c>
      <c r="R124" s="192">
        <f t="shared" si="91"/>
        <v>2.0170487013109754E-2</v>
      </c>
      <c r="S124" s="191">
        <v>38537</v>
      </c>
      <c r="T124" s="191">
        <v>94245</v>
      </c>
      <c r="U124" s="191">
        <v>92830</v>
      </c>
      <c r="V124" s="191">
        <v>94419</v>
      </c>
      <c r="W124" s="191">
        <v>104198</v>
      </c>
      <c r="X124" s="192">
        <f>IFERROR(W124/V124-1,"-")</f>
        <v>0.10357025598661296</v>
      </c>
      <c r="Y124" s="192">
        <f>W124/W$8</f>
        <v>2.4815848343200719E-2</v>
      </c>
    </row>
    <row r="125" spans="1:25" s="76" customFormat="1" x14ac:dyDescent="0.25">
      <c r="B125" s="194" t="s">
        <v>113</v>
      </c>
      <c r="C125" s="195">
        <v>1377</v>
      </c>
      <c r="D125" s="195">
        <v>653</v>
      </c>
      <c r="E125" s="195">
        <v>2495</v>
      </c>
      <c r="F125" s="195">
        <v>3075</v>
      </c>
      <c r="G125" s="195">
        <v>2418</v>
      </c>
      <c r="H125" s="195">
        <v>2592</v>
      </c>
      <c r="I125" s="196">
        <f t="shared" ref="I125:I132" si="92">IFERROR(H125/G125-1,"-")</f>
        <v>7.1960297766749282E-2</v>
      </c>
      <c r="J125" s="196">
        <f t="shared" si="89"/>
        <v>3.4100237859683836E-3</v>
      </c>
      <c r="K125" s="195">
        <v>2329</v>
      </c>
      <c r="L125" s="195">
        <v>2683</v>
      </c>
      <c r="M125" s="195">
        <v>7422</v>
      </c>
      <c r="N125" s="195">
        <v>8579</v>
      </c>
      <c r="O125" s="195">
        <v>8260</v>
      </c>
      <c r="P125" s="195">
        <v>7864</v>
      </c>
      <c r="Q125" s="196">
        <f t="shared" ref="Q125:Q132" si="93">IFERROR(P125/O125-1,"-")</f>
        <v>-4.7941888619854711E-2</v>
      </c>
      <c r="R125" s="196">
        <f t="shared" si="91"/>
        <v>2.2868861445350429E-3</v>
      </c>
      <c r="S125" s="195">
        <v>3706</v>
      </c>
      <c r="T125" s="195">
        <v>9917</v>
      </c>
      <c r="U125" s="195">
        <v>11654</v>
      </c>
      <c r="V125" s="195">
        <v>10678</v>
      </c>
      <c r="W125" s="195">
        <v>10456</v>
      </c>
      <c r="X125" s="196">
        <f t="shared" ref="X125:X132" si="94">IFERROR(W125/V125-1,"-")</f>
        <v>-2.0790410189174047E-2</v>
      </c>
      <c r="Y125" s="196">
        <f t="shared" ref="Y125:Y132" si="95">W125/W$8</f>
        <v>2.4902062446160839E-3</v>
      </c>
    </row>
    <row r="126" spans="1:25" s="76" customFormat="1" x14ac:dyDescent="0.25">
      <c r="B126" s="194" t="s">
        <v>116</v>
      </c>
      <c r="C126" s="195">
        <v>1696</v>
      </c>
      <c r="D126" s="195">
        <v>2401</v>
      </c>
      <c r="E126" s="195">
        <v>4143</v>
      </c>
      <c r="F126" s="195">
        <v>4499</v>
      </c>
      <c r="G126" s="195">
        <v>4518</v>
      </c>
      <c r="H126" s="195">
        <v>5144</v>
      </c>
      <c r="I126" s="196">
        <f t="shared" si="92"/>
        <v>0.13855688357680385</v>
      </c>
      <c r="J126" s="196">
        <f t="shared" si="89"/>
        <v>6.7674237480792303E-3</v>
      </c>
      <c r="K126" s="195">
        <v>2180</v>
      </c>
      <c r="L126" s="195">
        <v>4913</v>
      </c>
      <c r="M126" s="195">
        <v>7118</v>
      </c>
      <c r="N126" s="195">
        <v>8816</v>
      </c>
      <c r="O126" s="195">
        <v>8623</v>
      </c>
      <c r="P126" s="195">
        <v>10273</v>
      </c>
      <c r="Q126" s="196">
        <f t="shared" si="93"/>
        <v>0.19134871854343038</v>
      </c>
      <c r="R126" s="196">
        <f t="shared" si="91"/>
        <v>2.9874340491872452E-3</v>
      </c>
      <c r="S126" s="195">
        <v>3876</v>
      </c>
      <c r="T126" s="195">
        <v>11261</v>
      </c>
      <c r="U126" s="195">
        <v>13315</v>
      </c>
      <c r="V126" s="195">
        <v>13141</v>
      </c>
      <c r="W126" s="195">
        <v>15417</v>
      </c>
      <c r="X126" s="196">
        <f t="shared" si="94"/>
        <v>0.17319838672855936</v>
      </c>
      <c r="Y126" s="196">
        <f t="shared" si="95"/>
        <v>3.6717205119784018E-3</v>
      </c>
    </row>
    <row r="127" spans="1:25" x14ac:dyDescent="0.25">
      <c r="A127" s="76"/>
      <c r="B127" s="194" t="s">
        <v>119</v>
      </c>
      <c r="C127" s="195">
        <v>1277</v>
      </c>
      <c r="D127" s="195">
        <v>2102</v>
      </c>
      <c r="E127" s="195">
        <v>2821</v>
      </c>
      <c r="F127" s="195">
        <v>3024</v>
      </c>
      <c r="G127" s="195">
        <v>2762</v>
      </c>
      <c r="H127" s="195">
        <v>2930</v>
      </c>
      <c r="I127" s="196">
        <f t="shared" si="92"/>
        <v>6.0825488776249159E-2</v>
      </c>
      <c r="J127" s="196">
        <f t="shared" si="89"/>
        <v>3.8546950975645693E-3</v>
      </c>
      <c r="K127" s="195">
        <v>1497</v>
      </c>
      <c r="L127" s="195">
        <v>5032</v>
      </c>
      <c r="M127" s="195">
        <v>5703</v>
      </c>
      <c r="N127" s="195">
        <v>5756</v>
      </c>
      <c r="O127" s="195">
        <v>5825</v>
      </c>
      <c r="P127" s="195">
        <v>6604</v>
      </c>
      <c r="Q127" s="196">
        <f t="shared" si="93"/>
        <v>0.13373390557939913</v>
      </c>
      <c r="R127" s="196">
        <f t="shared" si="91"/>
        <v>1.9204725455886857E-3</v>
      </c>
      <c r="S127" s="195">
        <v>2774</v>
      </c>
      <c r="T127" s="195">
        <v>8524</v>
      </c>
      <c r="U127" s="195">
        <v>8780</v>
      </c>
      <c r="V127" s="195">
        <v>8587</v>
      </c>
      <c r="W127" s="195">
        <v>9534</v>
      </c>
      <c r="X127" s="196">
        <f t="shared" si="94"/>
        <v>0.11028298590893204</v>
      </c>
      <c r="Y127" s="196">
        <f t="shared" si="95"/>
        <v>2.2706222586237322E-3</v>
      </c>
    </row>
    <row r="128" spans="1:25" x14ac:dyDescent="0.25">
      <c r="A128" s="76"/>
      <c r="B128" s="194" t="s">
        <v>126</v>
      </c>
      <c r="C128" s="195">
        <v>359</v>
      </c>
      <c r="D128" s="195">
        <v>359</v>
      </c>
      <c r="E128" s="195">
        <v>801</v>
      </c>
      <c r="F128" s="195">
        <v>649</v>
      </c>
      <c r="G128" s="195">
        <v>650</v>
      </c>
      <c r="H128" s="195">
        <v>829</v>
      </c>
      <c r="I128" s="196">
        <f t="shared" si="92"/>
        <v>0.27538461538461534</v>
      </c>
      <c r="J128" s="196">
        <f t="shared" si="89"/>
        <v>1.0906287494474498E-3</v>
      </c>
      <c r="K128" s="195">
        <v>356</v>
      </c>
      <c r="L128" s="195">
        <v>974</v>
      </c>
      <c r="M128" s="195">
        <v>1772</v>
      </c>
      <c r="N128" s="195">
        <v>1988</v>
      </c>
      <c r="O128" s="195">
        <v>1706</v>
      </c>
      <c r="P128" s="195">
        <v>1937</v>
      </c>
      <c r="Q128" s="196">
        <f t="shared" si="93"/>
        <v>0.13540445486518182</v>
      </c>
      <c r="R128" s="196">
        <f t="shared" si="91"/>
        <v>5.6328820726912233E-4</v>
      </c>
      <c r="S128" s="195">
        <v>715</v>
      </c>
      <c r="T128" s="195">
        <v>2573</v>
      </c>
      <c r="U128" s="195">
        <v>2637</v>
      </c>
      <c r="V128" s="195">
        <v>2356</v>
      </c>
      <c r="W128" s="195">
        <v>2766</v>
      </c>
      <c r="X128" s="196">
        <f t="shared" si="94"/>
        <v>0.17402376910016981</v>
      </c>
      <c r="Y128" s="196">
        <f t="shared" si="95"/>
        <v>6.5875195797705517E-4</v>
      </c>
    </row>
    <row r="129" spans="1:25" x14ac:dyDescent="0.25">
      <c r="A129" s="76"/>
      <c r="B129" s="194" t="s">
        <v>122</v>
      </c>
      <c r="C129" s="195">
        <v>303</v>
      </c>
      <c r="D129" s="195">
        <v>312</v>
      </c>
      <c r="E129" s="195">
        <v>635</v>
      </c>
      <c r="F129" s="195">
        <v>527</v>
      </c>
      <c r="G129" s="195">
        <v>600</v>
      </c>
      <c r="H129" s="195">
        <v>555</v>
      </c>
      <c r="I129" s="196">
        <f t="shared" si="92"/>
        <v>-7.4999999999999956E-2</v>
      </c>
      <c r="J129" s="196">
        <f t="shared" si="89"/>
        <v>7.3015555602332289E-4</v>
      </c>
      <c r="K129" s="195">
        <v>453</v>
      </c>
      <c r="L129" s="195">
        <v>1045</v>
      </c>
      <c r="M129" s="195">
        <v>1201</v>
      </c>
      <c r="N129" s="195">
        <v>1408</v>
      </c>
      <c r="O129" s="195">
        <v>1497</v>
      </c>
      <c r="P129" s="195">
        <v>1985</v>
      </c>
      <c r="Q129" s="196">
        <f t="shared" si="93"/>
        <v>0.32598530394121572</v>
      </c>
      <c r="R129" s="196">
        <f t="shared" si="91"/>
        <v>5.7724682056231689E-4</v>
      </c>
      <c r="S129" s="195">
        <v>756</v>
      </c>
      <c r="T129" s="195">
        <v>1836</v>
      </c>
      <c r="U129" s="195">
        <v>1935</v>
      </c>
      <c r="V129" s="195">
        <v>2097</v>
      </c>
      <c r="W129" s="195">
        <v>2540</v>
      </c>
      <c r="X129" s="196">
        <f t="shared" si="94"/>
        <v>0.21125417262756319</v>
      </c>
      <c r="Y129" s="196">
        <f t="shared" si="95"/>
        <v>6.0492768375333336E-4</v>
      </c>
    </row>
    <row r="130" spans="1:25" x14ac:dyDescent="0.25">
      <c r="A130" s="76"/>
      <c r="B130" s="194" t="s">
        <v>131</v>
      </c>
      <c r="C130" s="195">
        <v>183</v>
      </c>
      <c r="D130" s="195">
        <v>123</v>
      </c>
      <c r="E130" s="195">
        <v>250</v>
      </c>
      <c r="F130" s="195">
        <v>204</v>
      </c>
      <c r="G130" s="195">
        <v>235</v>
      </c>
      <c r="H130" s="195">
        <v>295</v>
      </c>
      <c r="I130" s="196">
        <f t="shared" si="92"/>
        <v>0.25531914893617014</v>
      </c>
      <c r="J130" s="196">
        <f t="shared" si="89"/>
        <v>3.8810070094933379E-4</v>
      </c>
      <c r="K130" s="195">
        <v>488</v>
      </c>
      <c r="L130" s="195">
        <v>432</v>
      </c>
      <c r="M130" s="195">
        <v>825</v>
      </c>
      <c r="N130" s="195">
        <v>1138</v>
      </c>
      <c r="O130" s="195">
        <v>1099</v>
      </c>
      <c r="P130" s="195">
        <v>833</v>
      </c>
      <c r="Q130" s="196">
        <f t="shared" si="93"/>
        <v>-0.2420382165605095</v>
      </c>
      <c r="R130" s="196">
        <f t="shared" si="91"/>
        <v>2.4224010152564736E-4</v>
      </c>
      <c r="S130" s="195">
        <v>671</v>
      </c>
      <c r="T130" s="195">
        <v>1075</v>
      </c>
      <c r="U130" s="195">
        <v>1342</v>
      </c>
      <c r="V130" s="195">
        <v>1334</v>
      </c>
      <c r="W130" s="195">
        <v>1128</v>
      </c>
      <c r="X130" s="196">
        <f t="shared" si="94"/>
        <v>-0.15442278860569714</v>
      </c>
      <c r="Y130" s="196">
        <f t="shared" si="95"/>
        <v>2.6864505010777955E-4</v>
      </c>
    </row>
    <row r="131" spans="1:25" x14ac:dyDescent="0.25">
      <c r="A131" s="76"/>
      <c r="B131" s="194" t="s">
        <v>134</v>
      </c>
      <c r="C131" s="195">
        <v>199</v>
      </c>
      <c r="D131" s="195">
        <v>177</v>
      </c>
      <c r="E131" s="195">
        <v>253</v>
      </c>
      <c r="F131" s="195">
        <v>358</v>
      </c>
      <c r="G131" s="195">
        <v>387</v>
      </c>
      <c r="H131" s="195">
        <v>299</v>
      </c>
      <c r="I131" s="196">
        <f t="shared" si="92"/>
        <v>-0.22739018087855301</v>
      </c>
      <c r="J131" s="196">
        <f t="shared" si="89"/>
        <v>3.9336308333508746E-4</v>
      </c>
      <c r="K131" s="195">
        <v>882</v>
      </c>
      <c r="L131" s="195">
        <v>742</v>
      </c>
      <c r="M131" s="195">
        <v>1632</v>
      </c>
      <c r="N131" s="195">
        <v>2097</v>
      </c>
      <c r="O131" s="195">
        <v>2115</v>
      </c>
      <c r="P131" s="195">
        <v>2068</v>
      </c>
      <c r="Q131" s="196">
        <f t="shared" si="93"/>
        <v>-2.2222222222222254E-2</v>
      </c>
      <c r="R131" s="196">
        <f t="shared" si="91"/>
        <v>6.0138358938179916E-4</v>
      </c>
      <c r="S131" s="195">
        <v>1081</v>
      </c>
      <c r="T131" s="195">
        <v>1885</v>
      </c>
      <c r="U131" s="195">
        <v>2455</v>
      </c>
      <c r="V131" s="195">
        <v>2502</v>
      </c>
      <c r="W131" s="195">
        <v>2367</v>
      </c>
      <c r="X131" s="196">
        <f t="shared" si="94"/>
        <v>-5.3956834532374098E-2</v>
      </c>
      <c r="Y131" s="196">
        <f t="shared" si="95"/>
        <v>5.6372591631659058E-4</v>
      </c>
    </row>
    <row r="132" spans="1:25" x14ac:dyDescent="0.25">
      <c r="A132" s="76"/>
      <c r="B132" s="199" t="s">
        <v>148</v>
      </c>
      <c r="C132" s="200">
        <f t="shared" ref="C132" si="96">C124-SUM(C125:C131)</f>
        <v>17516</v>
      </c>
      <c r="D132" s="200">
        <f t="shared" ref="D132:H132" si="97">D124-SUM(D125:D131)</f>
        <v>22363</v>
      </c>
      <c r="E132" s="200">
        <f t="shared" si="97"/>
        <v>30462</v>
      </c>
      <c r="F132" s="200">
        <f t="shared" si="97"/>
        <v>20575</v>
      </c>
      <c r="G132" s="200">
        <f t="shared" si="97"/>
        <v>21359</v>
      </c>
      <c r="H132" s="200">
        <f t="shared" si="97"/>
        <v>22193</v>
      </c>
      <c r="I132" s="201">
        <f t="shared" si="92"/>
        <v>3.9046771852614848E-2</v>
      </c>
      <c r="J132" s="201">
        <f t="shared" si="89"/>
        <v>2.9197013071757847E-2</v>
      </c>
      <c r="K132" s="200">
        <f t="shared" ref="K132:P132" si="98">K124-SUM(K125:K131)</f>
        <v>7442</v>
      </c>
      <c r="L132" s="200">
        <f t="shared" si="98"/>
        <v>15390</v>
      </c>
      <c r="M132" s="200">
        <f t="shared" si="98"/>
        <v>26712</v>
      </c>
      <c r="N132" s="200">
        <f t="shared" si="98"/>
        <v>30137</v>
      </c>
      <c r="O132" s="200">
        <f t="shared" si="98"/>
        <v>32365</v>
      </c>
      <c r="P132" s="200">
        <f t="shared" si="98"/>
        <v>37797</v>
      </c>
      <c r="Q132" s="201">
        <f t="shared" si="93"/>
        <v>0.16783562490344517</v>
      </c>
      <c r="R132" s="201">
        <f t="shared" si="91"/>
        <v>1.0991535555059896E-2</v>
      </c>
      <c r="S132" s="200">
        <f>S124-SUM(S125:S131)</f>
        <v>24958</v>
      </c>
      <c r="T132" s="200">
        <f>T124-SUM(T125:T131)</f>
        <v>57174</v>
      </c>
      <c r="U132" s="200">
        <f>U124-SUM(U125:U131)</f>
        <v>50712</v>
      </c>
      <c r="V132" s="200">
        <f>V124-SUM(V125:V131)</f>
        <v>53724</v>
      </c>
      <c r="W132" s="200">
        <f>W124-SUM(W125:W131)</f>
        <v>59990</v>
      </c>
      <c r="X132" s="201">
        <f t="shared" si="94"/>
        <v>0.11663316208770746</v>
      </c>
      <c r="Y132" s="201">
        <f t="shared" si="95"/>
        <v>1.4287248719827743E-2</v>
      </c>
    </row>
    <row r="133" spans="1:25" x14ac:dyDescent="0.25">
      <c r="A133" s="76"/>
      <c r="B133" s="186" t="s">
        <v>55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6"/>
      <c r="B134" s="187" t="s">
        <v>71</v>
      </c>
      <c r="C134" s="209">
        <f t="shared" ref="C134:H134" si="99">C135+C138</f>
        <v>9862</v>
      </c>
      <c r="D134" s="209">
        <f t="shared" si="99"/>
        <v>24847</v>
      </c>
      <c r="E134" s="209">
        <f t="shared" si="99"/>
        <v>47385</v>
      </c>
      <c r="F134" s="209">
        <f t="shared" si="99"/>
        <v>49008</v>
      </c>
      <c r="G134" s="209">
        <f t="shared" si="99"/>
        <v>52595</v>
      </c>
      <c r="H134" s="209">
        <f t="shared" si="99"/>
        <v>50627</v>
      </c>
      <c r="I134" s="210">
        <f>IFERROR(H134/G134-1,"-")</f>
        <v>-3.741800551383212E-2</v>
      </c>
      <c r="J134" s="210">
        <f t="shared" ref="J134:J146" si="100">H134/H$8</f>
        <v>6.6604658260887864E-2</v>
      </c>
      <c r="K134" s="209">
        <f t="shared" ref="K134:P134" si="101">K135+K138</f>
        <v>40956</v>
      </c>
      <c r="L134" s="209">
        <f t="shared" si="101"/>
        <v>64147</v>
      </c>
      <c r="M134" s="209">
        <f t="shared" si="101"/>
        <v>163913</v>
      </c>
      <c r="N134" s="209">
        <f t="shared" si="101"/>
        <v>182213</v>
      </c>
      <c r="O134" s="209">
        <f t="shared" si="101"/>
        <v>183875</v>
      </c>
      <c r="P134" s="209">
        <f t="shared" si="101"/>
        <v>182150</v>
      </c>
      <c r="Q134" s="210">
        <f>IFERROR(P134/O134-1,"-")</f>
        <v>-9.3813732154996998E-3</v>
      </c>
      <c r="R134" s="210">
        <f t="shared" ref="R134:R146" si="102">P134/P$8</f>
        <v>5.2970029403237293E-2</v>
      </c>
      <c r="S134" s="209">
        <f>S135+S138</f>
        <v>71022</v>
      </c>
      <c r="T134" s="209">
        <f>T135+T138</f>
        <v>211298</v>
      </c>
      <c r="U134" s="209">
        <f>U135+U138</f>
        <v>231221</v>
      </c>
      <c r="V134" s="209">
        <f>V135+V138</f>
        <v>236470</v>
      </c>
      <c r="W134" s="209">
        <f>W135+W138</f>
        <v>232777</v>
      </c>
      <c r="X134" s="210">
        <f>IFERROR(W134/V134-1,"-")</f>
        <v>-1.5617203027868176E-2</v>
      </c>
      <c r="Y134" s="210">
        <f>W134/W$8</f>
        <v>5.5438287968917199E-2</v>
      </c>
    </row>
    <row r="135" spans="1:25" x14ac:dyDescent="0.25">
      <c r="A135" s="76"/>
      <c r="B135" s="190" t="s">
        <v>100</v>
      </c>
      <c r="C135" s="191">
        <v>2454</v>
      </c>
      <c r="D135" s="191">
        <v>6270</v>
      </c>
      <c r="E135" s="191">
        <v>5486</v>
      </c>
      <c r="F135" s="191">
        <v>7999</v>
      </c>
      <c r="G135" s="191">
        <v>6701</v>
      </c>
      <c r="H135" s="191">
        <v>3206</v>
      </c>
      <c r="I135" s="192">
        <f>IFERROR(H135/G135-1,"-")</f>
        <v>-0.52156394567974929</v>
      </c>
      <c r="J135" s="192">
        <f t="shared" si="100"/>
        <v>4.2177994821815728E-3</v>
      </c>
      <c r="K135" s="191">
        <v>6197</v>
      </c>
      <c r="L135" s="191">
        <v>14861</v>
      </c>
      <c r="M135" s="191">
        <v>15843</v>
      </c>
      <c r="N135" s="191">
        <v>16817</v>
      </c>
      <c r="O135" s="191">
        <v>14783</v>
      </c>
      <c r="P135" s="191">
        <v>20539</v>
      </c>
      <c r="Q135" s="192">
        <f>IFERROR(P135/O135-1,"-")</f>
        <v>0.38936616383683953</v>
      </c>
      <c r="R135" s="192">
        <f t="shared" si="102"/>
        <v>5.9728324672692328E-3</v>
      </c>
      <c r="S135" s="191">
        <v>18253</v>
      </c>
      <c r="T135" s="191">
        <v>21329</v>
      </c>
      <c r="U135" s="191">
        <v>24816</v>
      </c>
      <c r="V135" s="191">
        <v>21484</v>
      </c>
      <c r="W135" s="191">
        <v>23745</v>
      </c>
      <c r="X135" s="192">
        <f>IFERROR(W135/V135-1,"-")</f>
        <v>0.10524110966300504</v>
      </c>
      <c r="Y135" s="192">
        <f>W135/W$8</f>
        <v>5.6551212010720079E-3</v>
      </c>
    </row>
    <row r="136" spans="1:25" x14ac:dyDescent="0.25">
      <c r="A136" s="76"/>
      <c r="B136" s="194" t="s">
        <v>106</v>
      </c>
      <c r="C136" s="195">
        <v>2454</v>
      </c>
      <c r="D136" s="195">
        <v>6270</v>
      </c>
      <c r="E136" s="195">
        <v>5415</v>
      </c>
      <c r="F136" s="195">
        <v>7999</v>
      </c>
      <c r="G136" s="195">
        <v>6701</v>
      </c>
      <c r="H136" s="195">
        <v>3206</v>
      </c>
      <c r="I136" s="196">
        <f>IFERROR(H136/G136-1,"-")</f>
        <v>-0.52156394567974929</v>
      </c>
      <c r="J136" s="196">
        <f t="shared" si="100"/>
        <v>4.2177994821815728E-3</v>
      </c>
      <c r="K136" s="195">
        <v>3528</v>
      </c>
      <c r="L136" s="195">
        <v>8710</v>
      </c>
      <c r="M136" s="195">
        <v>9264</v>
      </c>
      <c r="N136" s="195">
        <v>8253</v>
      </c>
      <c r="O136" s="195">
        <v>6321</v>
      </c>
      <c r="P136" s="195">
        <v>11324</v>
      </c>
      <c r="Q136" s="196">
        <f>IFERROR(P136/O136-1,"-")</f>
        <v>0.79148868849865517</v>
      </c>
      <c r="R136" s="196">
        <f t="shared" si="102"/>
        <v>3.2930695194194845E-3</v>
      </c>
      <c r="S136" s="195">
        <v>13223</v>
      </c>
      <c r="T136" s="195">
        <v>14679</v>
      </c>
      <c r="U136" s="195">
        <v>16252</v>
      </c>
      <c r="V136" s="195">
        <v>13022</v>
      </c>
      <c r="W136" s="195">
        <v>14530</v>
      </c>
      <c r="X136" s="196">
        <f>IFERROR(W136/V136-1,"-")</f>
        <v>0.11580402395945333</v>
      </c>
      <c r="Y136" s="196">
        <f>W136/W$8</f>
        <v>3.4604721436755645E-3</v>
      </c>
    </row>
    <row r="137" spans="1:25" x14ac:dyDescent="0.25">
      <c r="A137" s="76"/>
      <c r="B137" s="194" t="s">
        <v>103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6151</v>
      </c>
      <c r="M137" s="195">
        <v>6579</v>
      </c>
      <c r="N137" s="195">
        <v>8564</v>
      </c>
      <c r="O137" s="195">
        <v>8462</v>
      </c>
      <c r="P137" s="195">
        <v>9215</v>
      </c>
      <c r="Q137" s="196">
        <f>IFERROR(P137/O137-1,"-")</f>
        <v>8.8986055306074174E-2</v>
      </c>
      <c r="R137" s="196">
        <f t="shared" si="102"/>
        <v>2.6797629478497484E-3</v>
      </c>
      <c r="S137" s="195">
        <v>5030</v>
      </c>
      <c r="T137" s="195">
        <v>6650</v>
      </c>
      <c r="U137" s="195">
        <v>8564</v>
      </c>
      <c r="V137" s="195">
        <v>8462</v>
      </c>
      <c r="W137" s="195">
        <v>9215</v>
      </c>
      <c r="X137" s="196">
        <f>IFERROR(W137/V137-1,"-")</f>
        <v>8.8986055306074174E-2</v>
      </c>
      <c r="Y137" s="196">
        <f>W137/W$8</f>
        <v>2.1946490573964438E-3</v>
      </c>
    </row>
    <row r="138" spans="1:25" x14ac:dyDescent="0.25">
      <c r="A138" s="76"/>
      <c r="B138" s="190" t="s">
        <v>110</v>
      </c>
      <c r="C138" s="191">
        <v>7408</v>
      </c>
      <c r="D138" s="191">
        <v>18577</v>
      </c>
      <c r="E138" s="191">
        <v>41899</v>
      </c>
      <c r="F138" s="191">
        <v>41009</v>
      </c>
      <c r="G138" s="191">
        <v>45894</v>
      </c>
      <c r="H138" s="191">
        <v>47421</v>
      </c>
      <c r="I138" s="192">
        <f>IFERROR(H138/G138-1,"-")</f>
        <v>3.3272323179500685E-2</v>
      </c>
      <c r="J138" s="192">
        <f t="shared" si="100"/>
        <v>6.2386858778706297E-2</v>
      </c>
      <c r="K138" s="191">
        <v>34759</v>
      </c>
      <c r="L138" s="191">
        <v>49286</v>
      </c>
      <c r="M138" s="191">
        <v>148070</v>
      </c>
      <c r="N138" s="191">
        <v>165396</v>
      </c>
      <c r="O138" s="191">
        <v>169092</v>
      </c>
      <c r="P138" s="191">
        <v>161611</v>
      </c>
      <c r="Q138" s="192">
        <f>IFERROR(P138/O138-1,"-")</f>
        <v>-4.4242187684810586E-2</v>
      </c>
      <c r="R138" s="192">
        <f t="shared" si="102"/>
        <v>4.6997196935968058E-2</v>
      </c>
      <c r="S138" s="191">
        <v>52769</v>
      </c>
      <c r="T138" s="191">
        <v>189969</v>
      </c>
      <c r="U138" s="191">
        <v>206405</v>
      </c>
      <c r="V138" s="191">
        <v>214986</v>
      </c>
      <c r="W138" s="191">
        <v>209032</v>
      </c>
      <c r="X138" s="192">
        <f>IFERROR(W138/V138-1,"-")</f>
        <v>-2.7694826639874215E-2</v>
      </c>
      <c r="Y138" s="192">
        <f>W138/W$8</f>
        <v>4.9783166767845187E-2</v>
      </c>
    </row>
    <row r="139" spans="1:25" s="76" customFormat="1" x14ac:dyDescent="0.25">
      <c r="B139" s="194" t="s">
        <v>113</v>
      </c>
      <c r="C139" s="195">
        <v>3361</v>
      </c>
      <c r="D139" s="195">
        <v>8566</v>
      </c>
      <c r="E139" s="195">
        <v>22074</v>
      </c>
      <c r="F139" s="195">
        <v>20929</v>
      </c>
      <c r="G139" s="195">
        <v>26456</v>
      </c>
      <c r="H139" s="195">
        <v>26749</v>
      </c>
      <c r="I139" s="196">
        <f t="shared" ref="I139:I146" si="103">IFERROR(H139/G139-1,"-")</f>
        <v>1.1074992440278209E-2</v>
      </c>
      <c r="J139" s="196">
        <f t="shared" si="100"/>
        <v>3.5190866609131288E-2</v>
      </c>
      <c r="K139" s="195">
        <v>12472</v>
      </c>
      <c r="L139" s="195">
        <v>13304</v>
      </c>
      <c r="M139" s="195">
        <v>60071</v>
      </c>
      <c r="N139" s="195">
        <v>68833</v>
      </c>
      <c r="O139" s="195">
        <v>71052</v>
      </c>
      <c r="P139" s="195">
        <v>68646</v>
      </c>
      <c r="Q139" s="196">
        <f t="shared" ref="Q139:Q146" si="104">IFERROR(P139/O139-1,"-")</f>
        <v>-3.3862523222428664E-2</v>
      </c>
      <c r="R139" s="196">
        <f t="shared" si="102"/>
        <v>1.9962561835929878E-2</v>
      </c>
      <c r="S139" s="195">
        <v>18492</v>
      </c>
      <c r="T139" s="195">
        <v>82145</v>
      </c>
      <c r="U139" s="195">
        <v>89762</v>
      </c>
      <c r="V139" s="195">
        <v>97508</v>
      </c>
      <c r="W139" s="195">
        <v>95395</v>
      </c>
      <c r="X139" s="196">
        <f t="shared" ref="X139:X146" si="105">IFERROR(W139/V139-1,"-")</f>
        <v>-2.1670016819132831E-2</v>
      </c>
      <c r="Y139" s="196">
        <f t="shared" ref="Y139:Y146" si="106">W139/W$8</f>
        <v>2.2719321414035133E-2</v>
      </c>
    </row>
    <row r="140" spans="1:25" s="76" customFormat="1" x14ac:dyDescent="0.25">
      <c r="B140" s="194" t="s">
        <v>116</v>
      </c>
      <c r="C140" s="195">
        <v>1257</v>
      </c>
      <c r="D140" s="195">
        <v>1249</v>
      </c>
      <c r="E140" s="195">
        <v>1553</v>
      </c>
      <c r="F140" s="195">
        <v>1880</v>
      </c>
      <c r="G140" s="195">
        <v>1664</v>
      </c>
      <c r="H140" s="195">
        <v>1895</v>
      </c>
      <c r="I140" s="196">
        <f t="shared" si="103"/>
        <v>0.13882211538461542</v>
      </c>
      <c r="J140" s="196">
        <f t="shared" si="100"/>
        <v>2.4930536552508053E-3</v>
      </c>
      <c r="K140" s="195">
        <v>2280</v>
      </c>
      <c r="L140" s="195">
        <v>5222</v>
      </c>
      <c r="M140" s="195">
        <v>11965</v>
      </c>
      <c r="N140" s="195">
        <v>16264</v>
      </c>
      <c r="O140" s="195">
        <v>16937</v>
      </c>
      <c r="P140" s="195">
        <v>16807</v>
      </c>
      <c r="Q140" s="196">
        <f t="shared" si="104"/>
        <v>-7.6755033358918423E-3</v>
      </c>
      <c r="R140" s="196">
        <f t="shared" si="102"/>
        <v>4.8875502837233556E-3</v>
      </c>
      <c r="S140" s="195">
        <v>4762</v>
      </c>
      <c r="T140" s="195">
        <v>13518</v>
      </c>
      <c r="U140" s="195">
        <v>18144</v>
      </c>
      <c r="V140" s="195">
        <v>18601</v>
      </c>
      <c r="W140" s="195">
        <v>18702</v>
      </c>
      <c r="X140" s="196">
        <f t="shared" si="105"/>
        <v>5.4298156013117271E-3</v>
      </c>
      <c r="Y140" s="196">
        <f t="shared" si="106"/>
        <v>4.4540777722656853E-3</v>
      </c>
    </row>
    <row r="141" spans="1:25" x14ac:dyDescent="0.25">
      <c r="A141" s="76"/>
      <c r="B141" s="194" t="s">
        <v>119</v>
      </c>
      <c r="C141" s="195">
        <v>147</v>
      </c>
      <c r="D141" s="195">
        <v>1545</v>
      </c>
      <c r="E141" s="195">
        <v>5813</v>
      </c>
      <c r="F141" s="195">
        <v>5043</v>
      </c>
      <c r="G141" s="195">
        <v>5027</v>
      </c>
      <c r="H141" s="195">
        <v>5350</v>
      </c>
      <c r="I141" s="196">
        <f t="shared" si="103"/>
        <v>6.4253033618460353E-2</v>
      </c>
      <c r="J141" s="196">
        <f t="shared" si="100"/>
        <v>7.0384364409455452E-3</v>
      </c>
      <c r="K141" s="195">
        <v>3786</v>
      </c>
      <c r="L141" s="195">
        <v>7824</v>
      </c>
      <c r="M141" s="195">
        <v>17158</v>
      </c>
      <c r="N141" s="195">
        <v>16033</v>
      </c>
      <c r="O141" s="195">
        <v>15511</v>
      </c>
      <c r="P141" s="195">
        <v>14187</v>
      </c>
      <c r="Q141" s="196">
        <f t="shared" si="104"/>
        <v>-8.5358777641673655E-2</v>
      </c>
      <c r="R141" s="196">
        <f t="shared" si="102"/>
        <v>4.1256426414698188E-3</v>
      </c>
      <c r="S141" s="195">
        <v>5672</v>
      </c>
      <c r="T141" s="195">
        <v>22971</v>
      </c>
      <c r="U141" s="195">
        <v>21076</v>
      </c>
      <c r="V141" s="195">
        <v>20538</v>
      </c>
      <c r="W141" s="195">
        <v>19537</v>
      </c>
      <c r="X141" s="196">
        <f t="shared" si="105"/>
        <v>-4.8738922972051846E-2</v>
      </c>
      <c r="Y141" s="196">
        <f t="shared" si="106"/>
        <v>4.6529417942869581E-3</v>
      </c>
    </row>
    <row r="142" spans="1:25" x14ac:dyDescent="0.25">
      <c r="A142" s="76"/>
      <c r="B142" s="194" t="s">
        <v>126</v>
      </c>
      <c r="C142" s="195">
        <v>113</v>
      </c>
      <c r="D142" s="195">
        <v>2523</v>
      </c>
      <c r="E142" s="195">
        <v>4370</v>
      </c>
      <c r="F142" s="195">
        <v>3569</v>
      </c>
      <c r="G142" s="195">
        <v>2063</v>
      </c>
      <c r="H142" s="195">
        <v>1175</v>
      </c>
      <c r="I142" s="196">
        <f t="shared" si="103"/>
        <v>-0.43044110518662138</v>
      </c>
      <c r="J142" s="196">
        <f t="shared" si="100"/>
        <v>1.5458248258151429E-3</v>
      </c>
      <c r="K142" s="195">
        <v>447</v>
      </c>
      <c r="L142" s="195">
        <v>1121</v>
      </c>
      <c r="M142" s="195">
        <v>3896</v>
      </c>
      <c r="N142" s="195">
        <v>3830</v>
      </c>
      <c r="O142" s="195">
        <v>3069</v>
      </c>
      <c r="P142" s="195">
        <v>3174</v>
      </c>
      <c r="Q142" s="196">
        <f t="shared" si="104"/>
        <v>3.4213098729227731E-2</v>
      </c>
      <c r="R142" s="196">
        <f t="shared" si="102"/>
        <v>9.2301330401249062E-4</v>
      </c>
      <c r="S142" s="195">
        <v>723</v>
      </c>
      <c r="T142" s="195">
        <v>8266</v>
      </c>
      <c r="U142" s="195">
        <v>7399</v>
      </c>
      <c r="V142" s="195">
        <v>5132</v>
      </c>
      <c r="W142" s="195">
        <v>4349</v>
      </c>
      <c r="X142" s="196">
        <f t="shared" si="105"/>
        <v>-0.15257209664848015</v>
      </c>
      <c r="Y142" s="196">
        <f t="shared" si="106"/>
        <v>1.0357600380485224E-3</v>
      </c>
    </row>
    <row r="143" spans="1:25" x14ac:dyDescent="0.25">
      <c r="A143" s="76"/>
      <c r="B143" s="194" t="s">
        <v>122</v>
      </c>
      <c r="C143" s="195">
        <v>428</v>
      </c>
      <c r="D143" s="195">
        <v>853</v>
      </c>
      <c r="E143" s="195">
        <v>435</v>
      </c>
      <c r="F143" s="195">
        <v>1205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1563</v>
      </c>
      <c r="M143" s="195">
        <v>3253</v>
      </c>
      <c r="N143" s="195">
        <v>3513</v>
      </c>
      <c r="O143" s="195">
        <v>3959</v>
      </c>
      <c r="P143" s="195">
        <v>3731</v>
      </c>
      <c r="Q143" s="196">
        <f t="shared" si="104"/>
        <v>-5.7590300580954823E-2</v>
      </c>
      <c r="R143" s="196">
        <f t="shared" si="102"/>
        <v>1.0849913791022693E-3</v>
      </c>
      <c r="S143" s="195">
        <v>1607</v>
      </c>
      <c r="T143" s="195">
        <v>3688</v>
      </c>
      <c r="U143" s="195">
        <v>4718</v>
      </c>
      <c r="V143" s="195">
        <v>4750</v>
      </c>
      <c r="W143" s="195">
        <v>3731</v>
      </c>
      <c r="X143" s="196">
        <f t="shared" si="105"/>
        <v>-0.21452631578947368</v>
      </c>
      <c r="Y143" s="196">
        <f t="shared" si="106"/>
        <v>8.885768457022389E-4</v>
      </c>
    </row>
    <row r="144" spans="1:25" x14ac:dyDescent="0.25">
      <c r="A144" s="76"/>
      <c r="B144" s="194" t="s">
        <v>131</v>
      </c>
      <c r="C144" s="195">
        <v>142</v>
      </c>
      <c r="D144" s="195">
        <v>93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1085</v>
      </c>
      <c r="M144" s="195">
        <v>2826</v>
      </c>
      <c r="N144" s="195">
        <v>3108</v>
      </c>
      <c r="O144" s="195">
        <v>3024</v>
      </c>
      <c r="P144" s="195">
        <v>2935</v>
      </c>
      <c r="Q144" s="196">
        <f t="shared" si="104"/>
        <v>-2.9431216931216975E-2</v>
      </c>
      <c r="R144" s="196">
        <f t="shared" si="102"/>
        <v>8.5351104199012605E-4</v>
      </c>
      <c r="S144" s="195">
        <v>1592</v>
      </c>
      <c r="T144" s="195">
        <v>2905</v>
      </c>
      <c r="U144" s="195">
        <v>3247</v>
      </c>
      <c r="V144" s="195">
        <v>3030</v>
      </c>
      <c r="W144" s="195">
        <v>2935</v>
      </c>
      <c r="X144" s="196">
        <f t="shared" si="105"/>
        <v>-3.1353135313531344E-2</v>
      </c>
      <c r="Y144" s="196">
        <f t="shared" si="106"/>
        <v>6.990010833921391E-4</v>
      </c>
    </row>
    <row r="145" spans="1:25" x14ac:dyDescent="0.25">
      <c r="A145" s="76"/>
      <c r="B145" s="194" t="s">
        <v>134</v>
      </c>
      <c r="C145" s="195">
        <v>815</v>
      </c>
      <c r="D145" s="195">
        <v>64</v>
      </c>
      <c r="E145" s="195">
        <v>49</v>
      </c>
      <c r="F145" s="195">
        <v>93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689</v>
      </c>
      <c r="M145" s="195">
        <v>1637</v>
      </c>
      <c r="N145" s="195">
        <v>2213</v>
      </c>
      <c r="O145" s="195">
        <v>2093</v>
      </c>
      <c r="P145" s="195">
        <v>1666</v>
      </c>
      <c r="Q145" s="196">
        <f t="shared" si="104"/>
        <v>-0.20401337792642138</v>
      </c>
      <c r="R145" s="196">
        <f t="shared" si="102"/>
        <v>4.8448020305129471E-4</v>
      </c>
      <c r="S145" s="195">
        <v>3374</v>
      </c>
      <c r="T145" s="195">
        <v>1686</v>
      </c>
      <c r="U145" s="195">
        <v>2306</v>
      </c>
      <c r="V145" s="195">
        <v>2147</v>
      </c>
      <c r="W145" s="195">
        <v>1666</v>
      </c>
      <c r="X145" s="196">
        <f t="shared" si="105"/>
        <v>-0.22403353516534696</v>
      </c>
      <c r="Y145" s="196">
        <f t="shared" si="106"/>
        <v>3.9677540202088716E-4</v>
      </c>
    </row>
    <row r="146" spans="1:25" x14ac:dyDescent="0.25">
      <c r="A146" s="76"/>
      <c r="B146" s="199" t="s">
        <v>148</v>
      </c>
      <c r="C146" s="200">
        <f t="shared" ref="C146" si="107">C138-SUM(C139:C145)</f>
        <v>1145</v>
      </c>
      <c r="D146" s="200">
        <f t="shared" ref="D146:H146" si="108">D138-SUM(D139:D145)</f>
        <v>3684</v>
      </c>
      <c r="E146" s="200">
        <f t="shared" si="108"/>
        <v>7526</v>
      </c>
      <c r="F146" s="200">
        <f t="shared" si="108"/>
        <v>8151</v>
      </c>
      <c r="G146" s="200">
        <f t="shared" si="108"/>
        <v>9833</v>
      </c>
      <c r="H146" s="200">
        <f t="shared" si="108"/>
        <v>12252</v>
      </c>
      <c r="I146" s="201">
        <f t="shared" si="103"/>
        <v>0.24600833926573773</v>
      </c>
      <c r="J146" s="201">
        <f t="shared" si="100"/>
        <v>1.6118677247563516E-2</v>
      </c>
      <c r="K146" s="200">
        <f t="shared" ref="K146:P146" si="109">K138-SUM(K139:K145)</f>
        <v>11097</v>
      </c>
      <c r="L146" s="200">
        <f t="shared" si="109"/>
        <v>18478</v>
      </c>
      <c r="M146" s="200">
        <f t="shared" si="109"/>
        <v>47264</v>
      </c>
      <c r="N146" s="200">
        <f t="shared" si="109"/>
        <v>51602</v>
      </c>
      <c r="O146" s="200">
        <f t="shared" si="109"/>
        <v>53447</v>
      </c>
      <c r="P146" s="200">
        <f t="shared" si="109"/>
        <v>50465</v>
      </c>
      <c r="Q146" s="201">
        <f t="shared" si="104"/>
        <v>-5.5793589911501074E-2</v>
      </c>
      <c r="R146" s="201">
        <f t="shared" si="102"/>
        <v>1.4675446246688827E-2</v>
      </c>
      <c r="S146" s="200">
        <f>S138-SUM(S139:S145)</f>
        <v>16547</v>
      </c>
      <c r="T146" s="200">
        <f>T138-SUM(T139:T145)</f>
        <v>54790</v>
      </c>
      <c r="U146" s="200">
        <f>U138-SUM(U139:U145)</f>
        <v>59753</v>
      </c>
      <c r="V146" s="200">
        <f>V138-SUM(V139:V145)</f>
        <v>63280</v>
      </c>
      <c r="W146" s="200">
        <f>W138-SUM(W139:W145)</f>
        <v>62717</v>
      </c>
      <c r="X146" s="201">
        <f t="shared" si="105"/>
        <v>-8.8969658659924233E-3</v>
      </c>
      <c r="Y146" s="201">
        <f t="shared" si="106"/>
        <v>1.4936712418093625E-2</v>
      </c>
    </row>
    <row r="147" spans="1:25" x14ac:dyDescent="0.25">
      <c r="A147" s="76"/>
      <c r="B147" s="186" t="s">
        <v>56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6"/>
      <c r="B148" s="187" t="s">
        <v>71</v>
      </c>
      <c r="C148" s="209">
        <f t="shared" ref="C148:H148" si="110">C149+C152</f>
        <v>10903</v>
      </c>
      <c r="D148" s="209">
        <f t="shared" si="110"/>
        <v>15189</v>
      </c>
      <c r="E148" s="209">
        <f t="shared" si="110"/>
        <v>30370</v>
      </c>
      <c r="F148" s="209">
        <f t="shared" si="110"/>
        <v>30714</v>
      </c>
      <c r="G148" s="209">
        <f t="shared" si="110"/>
        <v>35796</v>
      </c>
      <c r="H148" s="209">
        <f t="shared" si="110"/>
        <v>34542</v>
      </c>
      <c r="I148" s="210">
        <f>IFERROR(H148/G148-1,"-")</f>
        <v>-3.5031847133757954E-2</v>
      </c>
      <c r="J148" s="210">
        <f t="shared" ref="J148:J160" si="111">H148/H$8</f>
        <v>4.5443303092175889E-2</v>
      </c>
      <c r="K148" s="209">
        <f t="shared" ref="K148:P148" si="112">K149+K152</f>
        <v>27129</v>
      </c>
      <c r="L148" s="209">
        <f t="shared" si="112"/>
        <v>55599</v>
      </c>
      <c r="M148" s="209">
        <f t="shared" si="112"/>
        <v>77698</v>
      </c>
      <c r="N148" s="209">
        <f t="shared" si="112"/>
        <v>83136</v>
      </c>
      <c r="O148" s="209">
        <f t="shared" si="112"/>
        <v>81318</v>
      </c>
      <c r="P148" s="209">
        <f t="shared" si="112"/>
        <v>76729</v>
      </c>
      <c r="Q148" s="210">
        <f>IFERROR(P148/O148-1,"-")</f>
        <v>-5.6432770112398223E-2</v>
      </c>
      <c r="R148" s="210">
        <f t="shared" ref="R148:R160" si="113">P148/P$8</f>
        <v>2.2313134153615122E-2</v>
      </c>
      <c r="S148" s="209">
        <f>S149+S152</f>
        <v>38032</v>
      </c>
      <c r="T148" s="209">
        <f>T149+T152</f>
        <v>108068</v>
      </c>
      <c r="U148" s="209">
        <f>U149+U152</f>
        <v>113850</v>
      </c>
      <c r="V148" s="209">
        <f>V149+V152</f>
        <v>117114</v>
      </c>
      <c r="W148" s="209">
        <f>W149+W152</f>
        <v>111271</v>
      </c>
      <c r="X148" s="210">
        <f>IFERROR(W148/V148-1,"-")</f>
        <v>-4.9891558652253365E-2</v>
      </c>
      <c r="Y148" s="210">
        <f>W148/W$8</f>
        <v>2.6500357597998882E-2</v>
      </c>
    </row>
    <row r="149" spans="1:25" x14ac:dyDescent="0.25">
      <c r="A149" s="76"/>
      <c r="B149" s="190" t="s">
        <v>100</v>
      </c>
      <c r="C149" s="191">
        <v>7450</v>
      </c>
      <c r="D149" s="191">
        <v>8139</v>
      </c>
      <c r="E149" s="191">
        <v>18008</v>
      </c>
      <c r="F149" s="191">
        <v>17702</v>
      </c>
      <c r="G149" s="191">
        <v>18511</v>
      </c>
      <c r="H149" s="191">
        <v>17058</v>
      </c>
      <c r="I149" s="192">
        <f>IFERROR(H149/G149-1,"-")</f>
        <v>-7.849386851061535E-2</v>
      </c>
      <c r="J149" s="192">
        <f t="shared" si="111"/>
        <v>2.2441429684046561E-2</v>
      </c>
      <c r="K149" s="191">
        <v>11710</v>
      </c>
      <c r="L149" s="191">
        <v>31999</v>
      </c>
      <c r="M149" s="191">
        <v>38624</v>
      </c>
      <c r="N149" s="191">
        <v>39075</v>
      </c>
      <c r="O149" s="191">
        <v>34406</v>
      </c>
      <c r="P149" s="191">
        <v>30308</v>
      </c>
      <c r="Q149" s="192">
        <f>IFERROR(P149/O149-1,"-")</f>
        <v>-0.11910713247689353</v>
      </c>
      <c r="R149" s="192">
        <f t="shared" si="113"/>
        <v>8.8137010768779347E-3</v>
      </c>
      <c r="S149" s="191">
        <v>19160</v>
      </c>
      <c r="T149" s="191">
        <v>56632</v>
      </c>
      <c r="U149" s="191">
        <v>56777</v>
      </c>
      <c r="V149" s="191">
        <v>52917</v>
      </c>
      <c r="W149" s="191">
        <v>47366</v>
      </c>
      <c r="X149" s="192">
        <f>IFERROR(W149/V149-1,"-")</f>
        <v>-0.10490012661337567</v>
      </c>
      <c r="Y149" s="192">
        <f>W149/W$8</f>
        <v>1.1280710499472593E-2</v>
      </c>
    </row>
    <row r="150" spans="1:25" x14ac:dyDescent="0.25">
      <c r="A150" s="76"/>
      <c r="B150" s="194" t="s">
        <v>106</v>
      </c>
      <c r="C150" s="195">
        <v>2742</v>
      </c>
      <c r="D150" s="195">
        <v>4159</v>
      </c>
      <c r="E150" s="195">
        <v>6621</v>
      </c>
      <c r="F150" s="195">
        <v>5838</v>
      </c>
      <c r="G150" s="195">
        <v>5597</v>
      </c>
      <c r="H150" s="195">
        <v>5861</v>
      </c>
      <c r="I150" s="196">
        <f>IFERROR(H150/G150-1,"-")</f>
        <v>4.7168125781668735E-2</v>
      </c>
      <c r="J150" s="196">
        <f t="shared" si="111"/>
        <v>7.710705790725577E-3</v>
      </c>
      <c r="K150" s="195">
        <v>9259</v>
      </c>
      <c r="L150" s="195">
        <v>28141</v>
      </c>
      <c r="M150" s="195">
        <v>34603</v>
      </c>
      <c r="N150" s="195">
        <v>36787</v>
      </c>
      <c r="O150" s="195">
        <v>31192</v>
      </c>
      <c r="P150" s="195">
        <v>24350</v>
      </c>
      <c r="Q150" s="196">
        <f>IFERROR(P150/O150-1,"-")</f>
        <v>-0.21935111567068477</v>
      </c>
      <c r="R150" s="196">
        <f t="shared" si="113"/>
        <v>7.0810882018601598E-3</v>
      </c>
      <c r="S150" s="195">
        <v>12001</v>
      </c>
      <c r="T150" s="195">
        <v>41224</v>
      </c>
      <c r="U150" s="195">
        <v>42625</v>
      </c>
      <c r="V150" s="195">
        <v>36789</v>
      </c>
      <c r="W150" s="195">
        <v>30211</v>
      </c>
      <c r="X150" s="196">
        <f>IFERROR(W150/V150-1,"-")</f>
        <v>-0.1788034466824322</v>
      </c>
      <c r="Y150" s="196">
        <f>W150/W$8</f>
        <v>7.195067029083446E-3</v>
      </c>
    </row>
    <row r="151" spans="1:25" x14ac:dyDescent="0.25">
      <c r="A151" s="76"/>
      <c r="B151" s="194" t="s">
        <v>103</v>
      </c>
      <c r="C151" s="195">
        <v>4708</v>
      </c>
      <c r="D151" s="195">
        <v>3980</v>
      </c>
      <c r="E151" s="195">
        <v>11387</v>
      </c>
      <c r="F151" s="195">
        <v>11864</v>
      </c>
      <c r="G151" s="195">
        <v>12914</v>
      </c>
      <c r="H151" s="195">
        <v>11197</v>
      </c>
      <c r="I151" s="196">
        <f>IFERROR(H151/G151-1,"-")</f>
        <v>-0.13295648133808269</v>
      </c>
      <c r="J151" s="196">
        <f t="shared" si="111"/>
        <v>1.4730723893320984E-2</v>
      </c>
      <c r="K151" s="195">
        <v>2451</v>
      </c>
      <c r="L151" s="195">
        <v>3858</v>
      </c>
      <c r="M151" s="195">
        <v>4021</v>
      </c>
      <c r="N151" s="195">
        <v>2288</v>
      </c>
      <c r="O151" s="195">
        <v>3214</v>
      </c>
      <c r="P151" s="195">
        <v>5958</v>
      </c>
      <c r="Q151" s="196">
        <f>IFERROR(P151/O151-1,"-")</f>
        <v>0.85376477909147486</v>
      </c>
      <c r="R151" s="196">
        <f t="shared" si="113"/>
        <v>1.7326128750177754E-3</v>
      </c>
      <c r="S151" s="195">
        <v>7159</v>
      </c>
      <c r="T151" s="195">
        <v>15408</v>
      </c>
      <c r="U151" s="195">
        <v>14152</v>
      </c>
      <c r="V151" s="195">
        <v>16128</v>
      </c>
      <c r="W151" s="195">
        <v>17155</v>
      </c>
      <c r="X151" s="196">
        <f>IFERROR(W151/V151-1,"-")</f>
        <v>6.3678075396825351E-2</v>
      </c>
      <c r="Y151" s="196">
        <f>W151/W$8</f>
        <v>4.0856434703891468E-3</v>
      </c>
    </row>
    <row r="152" spans="1:25" x14ac:dyDescent="0.25">
      <c r="A152" s="76"/>
      <c r="B152" s="190" t="s">
        <v>110</v>
      </c>
      <c r="C152" s="191">
        <v>3453</v>
      </c>
      <c r="D152" s="191">
        <v>7050</v>
      </c>
      <c r="E152" s="191">
        <v>12362</v>
      </c>
      <c r="F152" s="191">
        <v>13012</v>
      </c>
      <c r="G152" s="191">
        <v>17285</v>
      </c>
      <c r="H152" s="191">
        <v>17484</v>
      </c>
      <c r="I152" s="192">
        <f>IFERROR(H152/G152-1,"-")</f>
        <v>1.1512872432745125E-2</v>
      </c>
      <c r="J152" s="192">
        <f t="shared" si="111"/>
        <v>2.3001873408129328E-2</v>
      </c>
      <c r="K152" s="191">
        <v>15419</v>
      </c>
      <c r="L152" s="191">
        <v>23600</v>
      </c>
      <c r="M152" s="191">
        <v>39074</v>
      </c>
      <c r="N152" s="191">
        <v>44061</v>
      </c>
      <c r="O152" s="191">
        <v>46912</v>
      </c>
      <c r="P152" s="191">
        <v>46421</v>
      </c>
      <c r="Q152" s="192">
        <f>IFERROR(P152/O152-1,"-")</f>
        <v>-1.0466405184174632E-2</v>
      </c>
      <c r="R152" s="192">
        <f t="shared" si="113"/>
        <v>1.3499433076737186E-2</v>
      </c>
      <c r="S152" s="191">
        <v>18872</v>
      </c>
      <c r="T152" s="191">
        <v>51436</v>
      </c>
      <c r="U152" s="191">
        <v>57073</v>
      </c>
      <c r="V152" s="191">
        <v>64197</v>
      </c>
      <c r="W152" s="191">
        <v>63905</v>
      </c>
      <c r="X152" s="192">
        <f>IFERROR(W152/V152-1,"-")</f>
        <v>-4.5484991510507111E-3</v>
      </c>
      <c r="Y152" s="192">
        <f>W152/W$8</f>
        <v>1.5219647098526287E-2</v>
      </c>
    </row>
    <row r="153" spans="1:25" s="76" customFormat="1" x14ac:dyDescent="0.25">
      <c r="B153" s="194" t="s">
        <v>113</v>
      </c>
      <c r="C153" s="195">
        <v>412</v>
      </c>
      <c r="D153" s="195">
        <v>401</v>
      </c>
      <c r="E153" s="195">
        <v>974</v>
      </c>
      <c r="F153" s="195">
        <v>983</v>
      </c>
      <c r="G153" s="195">
        <v>1429</v>
      </c>
      <c r="H153" s="195">
        <v>1421</v>
      </c>
      <c r="I153" s="196">
        <f t="shared" ref="I153:I160" si="114">IFERROR(H153/G153-1,"-")</f>
        <v>-5.598320503848897E-3</v>
      </c>
      <c r="J153" s="196">
        <f t="shared" si="111"/>
        <v>1.8694613425389943E-3</v>
      </c>
      <c r="K153" s="195">
        <v>5103</v>
      </c>
      <c r="L153" s="195">
        <v>5197</v>
      </c>
      <c r="M153" s="195">
        <v>18197</v>
      </c>
      <c r="N153" s="195">
        <v>17767</v>
      </c>
      <c r="O153" s="195">
        <v>18362</v>
      </c>
      <c r="P153" s="195">
        <v>16067</v>
      </c>
      <c r="Q153" s="196">
        <f t="shared" ref="Q153:Q160" si="115">IFERROR(P153/O153-1,"-")</f>
        <v>-0.12498638492538938</v>
      </c>
      <c r="R153" s="196">
        <f t="shared" si="113"/>
        <v>4.6723549954532729E-3</v>
      </c>
      <c r="S153" s="195">
        <v>5515</v>
      </c>
      <c r="T153" s="195">
        <v>19171</v>
      </c>
      <c r="U153" s="195">
        <v>18750</v>
      </c>
      <c r="V153" s="195">
        <v>19791</v>
      </c>
      <c r="W153" s="195">
        <v>17488</v>
      </c>
      <c r="X153" s="196">
        <f t="shared" ref="X153:X160" si="116">IFERROR(W153/V153-1,"-")</f>
        <v>-0.11636602496084081</v>
      </c>
      <c r="Y153" s="196">
        <f t="shared" ref="Y153:Y160" si="117">W153/W$8</f>
        <v>4.1649509186922418E-3</v>
      </c>
    </row>
    <row r="154" spans="1:25" s="76" customFormat="1" x14ac:dyDescent="0.25">
      <c r="B154" s="194" t="s">
        <v>116</v>
      </c>
      <c r="C154" s="195">
        <v>629</v>
      </c>
      <c r="D154" s="195">
        <v>1400</v>
      </c>
      <c r="E154" s="195">
        <v>2438</v>
      </c>
      <c r="F154" s="195">
        <v>2568</v>
      </c>
      <c r="G154" s="195">
        <v>2962</v>
      </c>
      <c r="H154" s="195">
        <v>3100</v>
      </c>
      <c r="I154" s="196">
        <f t="shared" si="114"/>
        <v>4.6590141796083673E-2</v>
      </c>
      <c r="J154" s="196">
        <f t="shared" si="111"/>
        <v>4.0783463489591004E-3</v>
      </c>
      <c r="K154" s="195">
        <v>3882</v>
      </c>
      <c r="L154" s="195">
        <v>6636</v>
      </c>
      <c r="M154" s="195">
        <v>7498</v>
      </c>
      <c r="N154" s="195">
        <v>7764</v>
      </c>
      <c r="O154" s="195">
        <v>7140</v>
      </c>
      <c r="P154" s="195">
        <v>7425</v>
      </c>
      <c r="Q154" s="196">
        <f t="shared" si="115"/>
        <v>3.9915966386554702E-2</v>
      </c>
      <c r="R154" s="196">
        <f t="shared" si="113"/>
        <v>2.1592229937910344E-3</v>
      </c>
      <c r="S154" s="195">
        <v>4511</v>
      </c>
      <c r="T154" s="195">
        <v>9936</v>
      </c>
      <c r="U154" s="195">
        <v>10332</v>
      </c>
      <c r="V154" s="195">
        <v>10102</v>
      </c>
      <c r="W154" s="195">
        <v>10525</v>
      </c>
      <c r="X154" s="196">
        <f t="shared" si="116"/>
        <v>4.1872896456147224E-2</v>
      </c>
      <c r="Y154" s="196">
        <f t="shared" si="117"/>
        <v>2.5066393194896983E-3</v>
      </c>
    </row>
    <row r="155" spans="1:25" x14ac:dyDescent="0.25">
      <c r="A155" s="76"/>
      <c r="B155" s="194" t="s">
        <v>119</v>
      </c>
      <c r="C155" s="195">
        <v>522</v>
      </c>
      <c r="D155" s="195">
        <v>1370</v>
      </c>
      <c r="E155" s="195">
        <v>2211</v>
      </c>
      <c r="F155" s="195">
        <v>2245</v>
      </c>
      <c r="G155" s="195">
        <v>2884</v>
      </c>
      <c r="H155" s="195">
        <v>3011</v>
      </c>
      <c r="I155" s="196">
        <f t="shared" si="114"/>
        <v>4.403606102635238E-2</v>
      </c>
      <c r="J155" s="196">
        <f t="shared" si="111"/>
        <v>3.9612583408760813E-3</v>
      </c>
      <c r="K155" s="195">
        <v>1705</v>
      </c>
      <c r="L155" s="195">
        <v>3754</v>
      </c>
      <c r="M155" s="195">
        <v>4261</v>
      </c>
      <c r="N155" s="195">
        <v>7004</v>
      </c>
      <c r="O155" s="195">
        <v>8840</v>
      </c>
      <c r="P155" s="195">
        <v>12169</v>
      </c>
      <c r="Q155" s="196">
        <f t="shared" si="115"/>
        <v>0.37658371040723981</v>
      </c>
      <c r="R155" s="196">
        <f t="shared" si="113"/>
        <v>3.5387992742684305E-3</v>
      </c>
      <c r="S155" s="195">
        <v>2227</v>
      </c>
      <c r="T155" s="195">
        <v>6472</v>
      </c>
      <c r="U155" s="195">
        <v>9249</v>
      </c>
      <c r="V155" s="195">
        <v>11724</v>
      </c>
      <c r="W155" s="195">
        <v>15180</v>
      </c>
      <c r="X155" s="196">
        <f t="shared" si="116"/>
        <v>0.29477993858751272</v>
      </c>
      <c r="Y155" s="196">
        <f t="shared" si="117"/>
        <v>3.6152764721951182E-3</v>
      </c>
    </row>
    <row r="156" spans="1:25" x14ac:dyDescent="0.25">
      <c r="A156" s="76"/>
      <c r="B156" s="194" t="s">
        <v>126</v>
      </c>
      <c r="C156" s="195">
        <v>243</v>
      </c>
      <c r="D156" s="195">
        <v>317</v>
      </c>
      <c r="E156" s="195">
        <v>761</v>
      </c>
      <c r="F156" s="195">
        <v>634</v>
      </c>
      <c r="G156" s="195">
        <v>898</v>
      </c>
      <c r="H156" s="195">
        <v>988</v>
      </c>
      <c r="I156" s="196">
        <f t="shared" si="114"/>
        <v>0.10022271714922049</v>
      </c>
      <c r="J156" s="196">
        <f t="shared" si="111"/>
        <v>1.2998084492811587E-3</v>
      </c>
      <c r="K156" s="195">
        <v>327</v>
      </c>
      <c r="L156" s="195">
        <v>589</v>
      </c>
      <c r="M156" s="195">
        <v>856</v>
      </c>
      <c r="N156" s="195">
        <v>868</v>
      </c>
      <c r="O156" s="195">
        <v>969</v>
      </c>
      <c r="P156" s="195">
        <v>936</v>
      </c>
      <c r="Q156" s="196">
        <f t="shared" si="115"/>
        <v>-3.4055727554179516E-2</v>
      </c>
      <c r="R156" s="196">
        <f t="shared" si="113"/>
        <v>2.7219295921729401E-4</v>
      </c>
      <c r="S156" s="195">
        <v>570</v>
      </c>
      <c r="T156" s="195">
        <v>1617</v>
      </c>
      <c r="U156" s="195">
        <v>1502</v>
      </c>
      <c r="V156" s="195">
        <v>1867</v>
      </c>
      <c r="W156" s="195">
        <v>1924</v>
      </c>
      <c r="X156" s="196">
        <f t="shared" si="116"/>
        <v>3.0530262453133394E-2</v>
      </c>
      <c r="Y156" s="196">
        <f t="shared" si="117"/>
        <v>4.5822081241787929E-4</v>
      </c>
    </row>
    <row r="157" spans="1:25" x14ac:dyDescent="0.25">
      <c r="A157" s="76"/>
      <c r="B157" s="194" t="s">
        <v>122</v>
      </c>
      <c r="C157" s="195">
        <v>218</v>
      </c>
      <c r="D157" s="195">
        <v>351</v>
      </c>
      <c r="E157" s="195">
        <v>597</v>
      </c>
      <c r="F157" s="195">
        <v>569</v>
      </c>
      <c r="G157" s="195">
        <v>772</v>
      </c>
      <c r="H157" s="195">
        <v>755</v>
      </c>
      <c r="I157" s="196">
        <f t="shared" si="114"/>
        <v>-2.2020725388601003E-2</v>
      </c>
      <c r="J157" s="196">
        <f t="shared" si="111"/>
        <v>9.932746753110067E-4</v>
      </c>
      <c r="K157" s="195">
        <v>974</v>
      </c>
      <c r="L157" s="195">
        <v>1393</v>
      </c>
      <c r="M157" s="195">
        <v>2346</v>
      </c>
      <c r="N157" s="195">
        <v>2305</v>
      </c>
      <c r="O157" s="195">
        <v>2540</v>
      </c>
      <c r="P157" s="195">
        <v>1746</v>
      </c>
      <c r="Q157" s="196">
        <f t="shared" si="115"/>
        <v>-0.31259842519685044</v>
      </c>
      <c r="R157" s="196">
        <f t="shared" si="113"/>
        <v>5.0774455853995232E-4</v>
      </c>
      <c r="S157" s="195">
        <v>1192</v>
      </c>
      <c r="T157" s="195">
        <v>2943</v>
      </c>
      <c r="U157" s="195">
        <v>2874</v>
      </c>
      <c r="V157" s="195">
        <v>3312</v>
      </c>
      <c r="W157" s="195">
        <v>2501</v>
      </c>
      <c r="X157" s="196">
        <f t="shared" si="116"/>
        <v>-0.24486714975845414</v>
      </c>
      <c r="Y157" s="196">
        <f t="shared" si="117"/>
        <v>5.9563942404216013E-4</v>
      </c>
    </row>
    <row r="158" spans="1:25" x14ac:dyDescent="0.25">
      <c r="A158" s="76"/>
      <c r="B158" s="194" t="s">
        <v>131</v>
      </c>
      <c r="C158" s="195">
        <v>56</v>
      </c>
      <c r="D158" s="195">
        <v>71</v>
      </c>
      <c r="E158" s="195">
        <v>195</v>
      </c>
      <c r="F158" s="195">
        <v>156</v>
      </c>
      <c r="G158" s="195">
        <v>110</v>
      </c>
      <c r="H158" s="195">
        <v>79</v>
      </c>
      <c r="I158" s="196">
        <f t="shared" si="114"/>
        <v>-0.28181818181818186</v>
      </c>
      <c r="J158" s="196">
        <f t="shared" si="111"/>
        <v>1.0393205211863515E-4</v>
      </c>
      <c r="K158" s="195">
        <v>174</v>
      </c>
      <c r="L158" s="195">
        <v>211</v>
      </c>
      <c r="M158" s="195">
        <v>277</v>
      </c>
      <c r="N158" s="195">
        <v>276</v>
      </c>
      <c r="O158" s="195">
        <v>264</v>
      </c>
      <c r="P158" s="195">
        <v>217</v>
      </c>
      <c r="Q158" s="196">
        <f t="shared" si="115"/>
        <v>-0.17803030303030298</v>
      </c>
      <c r="R158" s="196">
        <f t="shared" si="113"/>
        <v>6.3104564262983761E-5</v>
      </c>
      <c r="S158" s="195">
        <v>230</v>
      </c>
      <c r="T158" s="195">
        <v>472</v>
      </c>
      <c r="U158" s="195">
        <v>432</v>
      </c>
      <c r="V158" s="195">
        <v>374</v>
      </c>
      <c r="W158" s="195">
        <v>296</v>
      </c>
      <c r="X158" s="196">
        <f t="shared" si="116"/>
        <v>-0.20855614973262027</v>
      </c>
      <c r="Y158" s="196">
        <f t="shared" si="117"/>
        <v>7.0495509602750659E-5</v>
      </c>
    </row>
    <row r="159" spans="1:25" x14ac:dyDescent="0.25">
      <c r="A159" s="76"/>
      <c r="B159" s="194" t="s">
        <v>134</v>
      </c>
      <c r="C159" s="195">
        <v>67</v>
      </c>
      <c r="D159" s="195">
        <v>84</v>
      </c>
      <c r="E159" s="195">
        <v>99</v>
      </c>
      <c r="F159" s="195">
        <v>155</v>
      </c>
      <c r="G159" s="195">
        <v>126</v>
      </c>
      <c r="H159" s="195">
        <v>116</v>
      </c>
      <c r="I159" s="196">
        <f t="shared" si="114"/>
        <v>-7.9365079365079416E-2</v>
      </c>
      <c r="J159" s="196">
        <f t="shared" si="111"/>
        <v>1.5260908918685669E-4</v>
      </c>
      <c r="K159" s="195">
        <v>228</v>
      </c>
      <c r="L159" s="195">
        <v>362</v>
      </c>
      <c r="M159" s="195">
        <v>555</v>
      </c>
      <c r="N159" s="195">
        <v>677</v>
      </c>
      <c r="O159" s="195">
        <v>456</v>
      </c>
      <c r="P159" s="195">
        <v>320</v>
      </c>
      <c r="Q159" s="196">
        <f t="shared" si="115"/>
        <v>-0.29824561403508776</v>
      </c>
      <c r="R159" s="196">
        <f t="shared" si="113"/>
        <v>9.305742195463043E-5</v>
      </c>
      <c r="S159" s="195">
        <v>295</v>
      </c>
      <c r="T159" s="195">
        <v>654</v>
      </c>
      <c r="U159" s="195">
        <v>832</v>
      </c>
      <c r="V159" s="195">
        <v>582</v>
      </c>
      <c r="W159" s="195">
        <v>436</v>
      </c>
      <c r="X159" s="196">
        <f t="shared" si="116"/>
        <v>-0.25085910652920962</v>
      </c>
      <c r="Y159" s="196">
        <f t="shared" si="117"/>
        <v>1.038379803608084E-4</v>
      </c>
    </row>
    <row r="160" spans="1:25" x14ac:dyDescent="0.25">
      <c r="A160" s="76"/>
      <c r="B160" s="199" t="s">
        <v>148</v>
      </c>
      <c r="C160" s="200">
        <f t="shared" ref="C160" si="118">C152-SUM(C153:C159)</f>
        <v>1306</v>
      </c>
      <c r="D160" s="200">
        <f t="shared" ref="D160:H160" si="119">D152-SUM(D153:D159)</f>
        <v>3056</v>
      </c>
      <c r="E160" s="200">
        <f t="shared" si="119"/>
        <v>5087</v>
      </c>
      <c r="F160" s="200">
        <f t="shared" si="119"/>
        <v>5702</v>
      </c>
      <c r="G160" s="200">
        <f t="shared" si="119"/>
        <v>8104</v>
      </c>
      <c r="H160" s="200">
        <f t="shared" si="119"/>
        <v>8014</v>
      </c>
      <c r="I160" s="201">
        <f t="shared" si="114"/>
        <v>-1.1105626850937855E-2</v>
      </c>
      <c r="J160" s="201">
        <f t="shared" si="111"/>
        <v>1.0543183109857494E-2</v>
      </c>
      <c r="K160" s="200">
        <f t="shared" ref="K160:P160" si="120">K152-SUM(K153:K159)</f>
        <v>3026</v>
      </c>
      <c r="L160" s="200">
        <f t="shared" si="120"/>
        <v>5458</v>
      </c>
      <c r="M160" s="200">
        <f t="shared" si="120"/>
        <v>5084</v>
      </c>
      <c r="N160" s="200">
        <f t="shared" si="120"/>
        <v>7400</v>
      </c>
      <c r="O160" s="200">
        <f t="shared" si="120"/>
        <v>8341</v>
      </c>
      <c r="P160" s="200">
        <f t="shared" si="120"/>
        <v>7541</v>
      </c>
      <c r="Q160" s="201">
        <f t="shared" si="115"/>
        <v>-9.5911761179714672E-2</v>
      </c>
      <c r="R160" s="201">
        <f t="shared" si="113"/>
        <v>2.192956309249588E-3</v>
      </c>
      <c r="S160" s="200">
        <f>S152-SUM(S153:S159)</f>
        <v>4332</v>
      </c>
      <c r="T160" s="200">
        <f>T152-SUM(T153:T159)</f>
        <v>10171</v>
      </c>
      <c r="U160" s="200">
        <f>U152-SUM(U153:U159)</f>
        <v>13102</v>
      </c>
      <c r="V160" s="200">
        <f>V152-SUM(V153:V159)</f>
        <v>16445</v>
      </c>
      <c r="W160" s="200">
        <f>W152-SUM(W153:W159)</f>
        <v>15555</v>
      </c>
      <c r="X160" s="201">
        <f t="shared" si="116"/>
        <v>-5.4119793250228088E-2</v>
      </c>
      <c r="Y160" s="201">
        <f t="shared" si="117"/>
        <v>3.7045866617256302E-3</v>
      </c>
    </row>
    <row r="161" spans="1:25" ht="6" customHeight="1" x14ac:dyDescent="0.25">
      <c r="A161" s="76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6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58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982A-B7F2-4D71-80A6-9DC163D5D4B4}">
  <sheetPr>
    <tabColor theme="7" tint="0.79998168889431442"/>
    <pageSetUpPr fitToPage="1"/>
  </sheetPr>
  <dimension ref="A1:Z164"/>
  <sheetViews>
    <sheetView showGridLines="0" topLeftCell="A6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3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65</v>
      </c>
      <c r="D6" s="204"/>
      <c r="E6" s="204"/>
      <c r="F6" s="204"/>
      <c r="G6" s="204"/>
      <c r="H6" s="204"/>
      <c r="I6" s="204"/>
      <c r="J6" s="204"/>
      <c r="K6" s="203" t="s">
        <v>64</v>
      </c>
      <c r="L6" s="204"/>
      <c r="M6" s="204"/>
      <c r="N6" s="204"/>
      <c r="O6" s="204"/>
      <c r="P6" s="204"/>
      <c r="Q6" s="204"/>
      <c r="R6" s="204"/>
      <c r="S6" s="203" t="s">
        <v>140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46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71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740673</v>
      </c>
      <c r="G9" s="209">
        <f>G10+G13</f>
        <v>759850</v>
      </c>
      <c r="H9" s="210">
        <f>IFERROR(G9/F9-1,"-")</f>
        <v>2.5891317761009169E-2</v>
      </c>
      <c r="I9" s="210">
        <f>IFERROR(G9/C9-1,"-")</f>
        <v>2.1111684334221827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3348191</v>
      </c>
      <c r="O9" s="209">
        <f>O10+O13</f>
        <v>3522695</v>
      </c>
      <c r="P9" s="210">
        <f>IFERROR(O9/N9-1,"-")</f>
        <v>5.2118890469510237E-2</v>
      </c>
      <c r="Q9" s="210">
        <f>IFERROR(O9/K9-1,"-")</f>
        <v>2.6846231328179506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4088864</v>
      </c>
      <c r="W9" s="209">
        <f>W10+W13</f>
        <v>4282545</v>
      </c>
      <c r="X9" s="210">
        <f>IFERROR(W9/V9-1,"-")</f>
        <v>4.7367924196060285E-2</v>
      </c>
      <c r="Y9" s="210">
        <f>IFERROR(W9/S9-1,"-")</f>
        <v>2.5679371416479073</v>
      </c>
      <c r="Z9" s="210">
        <f t="shared" ref="Z9:Z21" si="0">U9/U$9</f>
        <v>1</v>
      </c>
    </row>
    <row r="10" spans="1:26" x14ac:dyDescent="0.25">
      <c r="A10" s="1" t="s">
        <v>99</v>
      </c>
      <c r="B10" s="190" t="s">
        <v>100</v>
      </c>
      <c r="C10" s="191">
        <v>79595</v>
      </c>
      <c r="D10" s="191">
        <v>119848</v>
      </c>
      <c r="E10" s="191">
        <v>173672</v>
      </c>
      <c r="F10" s="191">
        <v>208983</v>
      </c>
      <c r="G10" s="191">
        <v>212833</v>
      </c>
      <c r="H10" s="192">
        <f>IFERROR(G10/F10-1,"-")</f>
        <v>1.8422551116598074E-2</v>
      </c>
      <c r="I10" s="211">
        <f t="shared" ref="I10:I73" si="1">IFERROR(G10/C10-1,"-")</f>
        <v>1.6739493686789371</v>
      </c>
      <c r="J10" s="192">
        <f>G10/G$9</f>
        <v>0.28009870369151807</v>
      </c>
      <c r="K10" s="191">
        <v>297299</v>
      </c>
      <c r="L10" s="191">
        <v>549418</v>
      </c>
      <c r="M10" s="191">
        <v>688398</v>
      </c>
      <c r="N10" s="191">
        <v>673764</v>
      </c>
      <c r="O10" s="191">
        <v>676348</v>
      </c>
      <c r="P10" s="192">
        <f>IFERROR(O10/N10-1,"-")</f>
        <v>3.8351707719617156E-3</v>
      </c>
      <c r="Q10" s="211">
        <f t="shared" ref="Q10:Q21" si="2">IFERROR(O10/K10-1,"-")</f>
        <v>1.2749756978664575</v>
      </c>
      <c r="R10" s="192">
        <f>O10/O$9</f>
        <v>0.1919973202335144</v>
      </c>
      <c r="S10" s="191">
        <v>376894</v>
      </c>
      <c r="T10" s="191">
        <v>669266</v>
      </c>
      <c r="U10" s="191">
        <v>862070</v>
      </c>
      <c r="V10" s="191">
        <v>882747</v>
      </c>
      <c r="W10" s="191">
        <v>889181</v>
      </c>
      <c r="X10" s="192">
        <f>IFERROR(W10/V10-1,"-")</f>
        <v>7.2886115727381906E-3</v>
      </c>
      <c r="Y10" s="211">
        <f t="shared" ref="Y10:Y21" si="3">IFERROR(W10/S10-1,"-")</f>
        <v>1.3592336306759991</v>
      </c>
      <c r="Z10" s="192">
        <f t="shared" si="0"/>
        <v>0.2282496657949579</v>
      </c>
    </row>
    <row r="11" spans="1:26" x14ac:dyDescent="0.25">
      <c r="A11" s="193" t="s">
        <v>106</v>
      </c>
      <c r="B11" s="194" t="s">
        <v>106</v>
      </c>
      <c r="C11" s="195">
        <v>38726</v>
      </c>
      <c r="D11" s="195">
        <v>76913</v>
      </c>
      <c r="E11" s="195">
        <v>97401</v>
      </c>
      <c r="F11" s="195">
        <v>119374</v>
      </c>
      <c r="G11" s="195">
        <v>118341</v>
      </c>
      <c r="H11" s="196">
        <f>IFERROR(G11/F11-1,"-")</f>
        <v>-8.6534756312094396E-3</v>
      </c>
      <c r="I11" s="212">
        <f t="shared" si="1"/>
        <v>2.0558539482518206</v>
      </c>
      <c r="J11" s="196">
        <f>G11/G$9</f>
        <v>0.1557425807725209</v>
      </c>
      <c r="K11" s="195">
        <v>112436</v>
      </c>
      <c r="L11" s="195">
        <v>248239</v>
      </c>
      <c r="M11" s="195">
        <v>235468</v>
      </c>
      <c r="N11" s="195">
        <v>222224</v>
      </c>
      <c r="O11" s="195">
        <v>221054</v>
      </c>
      <c r="P11" s="196">
        <f>IFERROR(O11/N11-1,"-")</f>
        <v>-5.2649578803369845E-3</v>
      </c>
      <c r="Q11" s="212">
        <f t="shared" si="2"/>
        <v>0.96604290440784091</v>
      </c>
      <c r="R11" s="196">
        <f>O11/O$9</f>
        <v>6.2751387786907462E-2</v>
      </c>
      <c r="S11" s="195">
        <v>151162</v>
      </c>
      <c r="T11" s="195">
        <v>325152</v>
      </c>
      <c r="U11" s="195">
        <v>332869</v>
      </c>
      <c r="V11" s="195">
        <v>341598</v>
      </c>
      <c r="W11" s="195">
        <v>339395</v>
      </c>
      <c r="X11" s="196">
        <f>IFERROR(W11/V11-1,"-")</f>
        <v>-6.4491009900525809E-3</v>
      </c>
      <c r="Y11" s="212">
        <f t="shared" si="3"/>
        <v>1.2452402058718461</v>
      </c>
      <c r="Z11" s="196">
        <f t="shared" si="0"/>
        <v>8.8133490323873742E-2</v>
      </c>
    </row>
    <row r="12" spans="1:26" x14ac:dyDescent="0.25">
      <c r="A12" s="193" t="s">
        <v>103</v>
      </c>
      <c r="B12" s="194" t="s">
        <v>103</v>
      </c>
      <c r="C12" s="195">
        <v>40869</v>
      </c>
      <c r="D12" s="195">
        <v>42935</v>
      </c>
      <c r="E12" s="195">
        <v>76271</v>
      </c>
      <c r="F12" s="195">
        <v>89609</v>
      </c>
      <c r="G12" s="195">
        <v>94492</v>
      </c>
      <c r="H12" s="196">
        <f>IFERROR(G12/F12-1,"-")</f>
        <v>5.4492294300795718E-2</v>
      </c>
      <c r="I12" s="212">
        <f t="shared" si="1"/>
        <v>1.3120702733122904</v>
      </c>
      <c r="J12" s="196">
        <f>G12/G$9</f>
        <v>0.12435612291899717</v>
      </c>
      <c r="K12" s="195">
        <v>184863</v>
      </c>
      <c r="L12" s="195">
        <v>301179</v>
      </c>
      <c r="M12" s="195">
        <v>452930</v>
      </c>
      <c r="N12" s="195">
        <v>451540</v>
      </c>
      <c r="O12" s="195">
        <v>455294</v>
      </c>
      <c r="P12" s="196">
        <f>IFERROR(O12/N12-1,"-")</f>
        <v>8.3137706515479248E-3</v>
      </c>
      <c r="Q12" s="212">
        <f t="shared" si="2"/>
        <v>1.4628725055852172</v>
      </c>
      <c r="R12" s="196">
        <f>O12/O$9</f>
        <v>0.12924593244660693</v>
      </c>
      <c r="S12" s="195">
        <v>225732</v>
      </c>
      <c r="T12" s="195">
        <v>344114</v>
      </c>
      <c r="U12" s="195">
        <v>529201</v>
      </c>
      <c r="V12" s="195">
        <v>541149</v>
      </c>
      <c r="W12" s="195">
        <v>549786</v>
      </c>
      <c r="X12" s="196">
        <f>IFERROR(W12/V12-1,"-")</f>
        <v>1.5960484081094073E-2</v>
      </c>
      <c r="Y12" s="212">
        <f t="shared" si="3"/>
        <v>1.4355696135240019</v>
      </c>
      <c r="Z12" s="196">
        <f t="shared" si="0"/>
        <v>0.14011617547108415</v>
      </c>
    </row>
    <row r="13" spans="1:26" x14ac:dyDescent="0.25">
      <c r="A13" s="1" t="s">
        <v>149</v>
      </c>
      <c r="B13" s="190" t="s">
        <v>110</v>
      </c>
      <c r="C13" s="191">
        <v>164638</v>
      </c>
      <c r="D13" s="191">
        <v>213007</v>
      </c>
      <c r="E13" s="191">
        <v>498811</v>
      </c>
      <c r="F13" s="191">
        <v>531690</v>
      </c>
      <c r="G13" s="191">
        <v>547017</v>
      </c>
      <c r="H13" s="192">
        <f>IFERROR(G13/F13-1,"-")</f>
        <v>2.8826948033628508E-2</v>
      </c>
      <c r="I13" s="211">
        <f t="shared" si="1"/>
        <v>2.3225440056366087</v>
      </c>
      <c r="J13" s="192">
        <f>G13/G$9</f>
        <v>0.71990129630848199</v>
      </c>
      <c r="K13" s="191">
        <v>658754</v>
      </c>
      <c r="L13" s="191">
        <v>975758</v>
      </c>
      <c r="M13" s="191">
        <v>2415992</v>
      </c>
      <c r="N13" s="191">
        <v>2674427</v>
      </c>
      <c r="O13" s="191">
        <v>2846347</v>
      </c>
      <c r="P13" s="192">
        <f>IFERROR(O13/N13-1,"-")</f>
        <v>6.4282928642284798E-2</v>
      </c>
      <c r="Q13" s="211">
        <f t="shared" si="2"/>
        <v>3.3208041241495305</v>
      </c>
      <c r="R13" s="192">
        <f>O13/O$9</f>
        <v>0.80800267976648565</v>
      </c>
      <c r="S13" s="191">
        <v>823392</v>
      </c>
      <c r="T13" s="191">
        <v>1188765</v>
      </c>
      <c r="U13" s="191">
        <v>2914803</v>
      </c>
      <c r="V13" s="191">
        <v>3206117</v>
      </c>
      <c r="W13" s="191">
        <v>3393364</v>
      </c>
      <c r="X13" s="192">
        <f>IFERROR(W13/V13-1,"-")</f>
        <v>5.8403046426565242E-2</v>
      </c>
      <c r="Y13" s="211">
        <f t="shared" si="3"/>
        <v>3.121201080408845</v>
      </c>
      <c r="Z13" s="192">
        <f t="shared" si="0"/>
        <v>0.77175033420504213</v>
      </c>
    </row>
    <row r="14" spans="1:26" x14ac:dyDescent="0.25">
      <c r="A14" s="193" t="s">
        <v>113</v>
      </c>
      <c r="B14" s="194" t="s">
        <v>113</v>
      </c>
      <c r="C14" s="195">
        <v>55984</v>
      </c>
      <c r="D14" s="195">
        <v>51463</v>
      </c>
      <c r="E14" s="195">
        <v>185404</v>
      </c>
      <c r="F14" s="195">
        <v>205697</v>
      </c>
      <c r="G14" s="195">
        <v>204584</v>
      </c>
      <c r="H14" s="196">
        <f t="shared" ref="H14:H21" si="4">IFERROR(G14/F14-1,"-")</f>
        <v>-5.4108713301603828E-3</v>
      </c>
      <c r="I14" s="212">
        <f t="shared" si="1"/>
        <v>2.6543298085167191</v>
      </c>
      <c r="J14" s="196">
        <f t="shared" ref="J14:J21" si="5">G14/G$9</f>
        <v>0.26924261367375141</v>
      </c>
      <c r="K14" s="195">
        <v>260474</v>
      </c>
      <c r="L14" s="195">
        <v>284717</v>
      </c>
      <c r="M14" s="195">
        <v>1132692</v>
      </c>
      <c r="N14" s="195">
        <v>1254292</v>
      </c>
      <c r="O14" s="195">
        <v>1327743</v>
      </c>
      <c r="P14" s="196">
        <f t="shared" ref="P14:P21" si="6">IFERROR(O14/N14-1,"-")</f>
        <v>5.8559729313429454E-2</v>
      </c>
      <c r="Q14" s="212">
        <f t="shared" si="2"/>
        <v>4.0974108740219757</v>
      </c>
      <c r="R14" s="196">
        <f t="shared" ref="R14:R21" si="7">O14/O$9</f>
        <v>0.37691114331499037</v>
      </c>
      <c r="S14" s="195">
        <v>316458</v>
      </c>
      <c r="T14" s="195">
        <v>336180</v>
      </c>
      <c r="U14" s="195">
        <v>1318096</v>
      </c>
      <c r="V14" s="195">
        <v>1459989</v>
      </c>
      <c r="W14" s="195">
        <v>1532327</v>
      </c>
      <c r="X14" s="196">
        <f t="shared" ref="X14:X21" si="8">IFERROR(W14/V14-1,"-")</f>
        <v>4.9546948641393973E-2</v>
      </c>
      <c r="Y14" s="212">
        <f t="shared" si="3"/>
        <v>3.8421180693804553</v>
      </c>
      <c r="Z14" s="196">
        <f t="shared" si="0"/>
        <v>0.34899134813376037</v>
      </c>
    </row>
    <row r="15" spans="1:26" x14ac:dyDescent="0.25">
      <c r="A15" s="193" t="s">
        <v>116</v>
      </c>
      <c r="B15" s="194" t="s">
        <v>116</v>
      </c>
      <c r="C15" s="195">
        <v>24167</v>
      </c>
      <c r="D15" s="195">
        <v>38221</v>
      </c>
      <c r="E15" s="195">
        <v>64721</v>
      </c>
      <c r="F15" s="195">
        <v>72602</v>
      </c>
      <c r="G15" s="195">
        <v>73311</v>
      </c>
      <c r="H15" s="196">
        <f t="shared" si="4"/>
        <v>9.7655711963857694E-3</v>
      </c>
      <c r="I15" s="212">
        <f t="shared" si="1"/>
        <v>2.033516779078909</v>
      </c>
      <c r="J15" s="196">
        <f t="shared" si="5"/>
        <v>9.6480884385076002E-2</v>
      </c>
      <c r="K15" s="195">
        <v>92917</v>
      </c>
      <c r="L15" s="195">
        <v>156330</v>
      </c>
      <c r="M15" s="195">
        <v>274306</v>
      </c>
      <c r="N15" s="195">
        <v>310411</v>
      </c>
      <c r="O15" s="195">
        <v>317945</v>
      </c>
      <c r="P15" s="196">
        <f t="shared" si="6"/>
        <v>2.4271047095624887E-2</v>
      </c>
      <c r="Q15" s="212">
        <f t="shared" si="2"/>
        <v>2.4218173208347236</v>
      </c>
      <c r="R15" s="196">
        <f t="shared" si="7"/>
        <v>9.0256181701793656E-2</v>
      </c>
      <c r="S15" s="195">
        <v>117084</v>
      </c>
      <c r="T15" s="195">
        <v>194551</v>
      </c>
      <c r="U15" s="195">
        <v>339027</v>
      </c>
      <c r="V15" s="195">
        <v>383013</v>
      </c>
      <c r="W15" s="195">
        <v>391256</v>
      </c>
      <c r="X15" s="196">
        <f t="shared" si="8"/>
        <v>2.1521462717975615E-2</v>
      </c>
      <c r="Y15" s="212">
        <f t="shared" si="3"/>
        <v>2.3416692289296575</v>
      </c>
      <c r="Z15" s="196">
        <f t="shared" si="0"/>
        <v>8.9763939640014376E-2</v>
      </c>
    </row>
    <row r="16" spans="1:26" x14ac:dyDescent="0.25">
      <c r="A16" s="193" t="s">
        <v>119</v>
      </c>
      <c r="B16" s="194" t="s">
        <v>119</v>
      </c>
      <c r="C16" s="195">
        <v>11046</v>
      </c>
      <c r="D16" s="195">
        <v>21498</v>
      </c>
      <c r="E16" s="195">
        <v>31998</v>
      </c>
      <c r="F16" s="195">
        <v>34481</v>
      </c>
      <c r="G16" s="195">
        <v>33841</v>
      </c>
      <c r="H16" s="196">
        <f t="shared" si="4"/>
        <v>-1.8560946608277007E-2</v>
      </c>
      <c r="I16" s="212">
        <f t="shared" si="1"/>
        <v>2.0636429476733658</v>
      </c>
      <c r="J16" s="196">
        <f t="shared" si="5"/>
        <v>4.4536421662170166E-2</v>
      </c>
      <c r="K16" s="195">
        <v>37740</v>
      </c>
      <c r="L16" s="195">
        <v>83736</v>
      </c>
      <c r="M16" s="195">
        <v>134432</v>
      </c>
      <c r="N16" s="195">
        <v>141579</v>
      </c>
      <c r="O16" s="195">
        <v>159005</v>
      </c>
      <c r="P16" s="196">
        <f t="shared" si="6"/>
        <v>0.12308322561961882</v>
      </c>
      <c r="Q16" s="212">
        <f t="shared" si="2"/>
        <v>3.2131690514043454</v>
      </c>
      <c r="R16" s="196">
        <f t="shared" si="7"/>
        <v>4.5137316741869507E-2</v>
      </c>
      <c r="S16" s="195">
        <v>48786</v>
      </c>
      <c r="T16" s="195">
        <v>105234</v>
      </c>
      <c r="U16" s="195">
        <v>166430</v>
      </c>
      <c r="V16" s="195">
        <v>176060</v>
      </c>
      <c r="W16" s="195">
        <v>192846</v>
      </c>
      <c r="X16" s="196">
        <f t="shared" si="8"/>
        <v>9.5342496876064997E-2</v>
      </c>
      <c r="Y16" s="212">
        <f t="shared" si="3"/>
        <v>2.9528963227155329</v>
      </c>
      <c r="Z16" s="196">
        <f t="shared" si="0"/>
        <v>4.4065553700111178E-2</v>
      </c>
    </row>
    <row r="17" spans="1:26" x14ac:dyDescent="0.25">
      <c r="A17" s="193" t="s">
        <v>126</v>
      </c>
      <c r="B17" s="194" t="s">
        <v>126</v>
      </c>
      <c r="C17" s="195">
        <v>4317</v>
      </c>
      <c r="D17" s="195">
        <v>10076</v>
      </c>
      <c r="E17" s="195">
        <v>19335</v>
      </c>
      <c r="F17" s="195">
        <v>14807</v>
      </c>
      <c r="G17" s="195">
        <v>14110</v>
      </c>
      <c r="H17" s="196">
        <f t="shared" si="4"/>
        <v>-4.707233065442018E-2</v>
      </c>
      <c r="I17" s="212">
        <f t="shared" si="1"/>
        <v>2.2684734769515869</v>
      </c>
      <c r="J17" s="196">
        <f t="shared" si="5"/>
        <v>1.8569454497598212E-2</v>
      </c>
      <c r="K17" s="195">
        <v>23237</v>
      </c>
      <c r="L17" s="195">
        <v>56946</v>
      </c>
      <c r="M17" s="195">
        <v>104116</v>
      </c>
      <c r="N17" s="195">
        <v>103068</v>
      </c>
      <c r="O17" s="195">
        <v>113511</v>
      </c>
      <c r="P17" s="196">
        <f t="shared" si="6"/>
        <v>0.10132145767842582</v>
      </c>
      <c r="Q17" s="212">
        <f t="shared" si="2"/>
        <v>3.8849249042475362</v>
      </c>
      <c r="R17" s="196">
        <f t="shared" si="7"/>
        <v>3.2222772621529824E-2</v>
      </c>
      <c r="S17" s="195">
        <v>27554</v>
      </c>
      <c r="T17" s="195">
        <v>67022</v>
      </c>
      <c r="U17" s="195">
        <v>123451</v>
      </c>
      <c r="V17" s="195">
        <v>117875</v>
      </c>
      <c r="W17" s="195">
        <v>127621</v>
      </c>
      <c r="X17" s="196">
        <f t="shared" si="8"/>
        <v>8.2680805938494251E-2</v>
      </c>
      <c r="Y17" s="212">
        <f t="shared" si="3"/>
        <v>3.6316687232343758</v>
      </c>
      <c r="Z17" s="196">
        <f t="shared" si="0"/>
        <v>3.2686034187540861E-2</v>
      </c>
    </row>
    <row r="18" spans="1:26" x14ac:dyDescent="0.25">
      <c r="A18" s="193" t="s">
        <v>122</v>
      </c>
      <c r="B18" s="194" t="s">
        <v>122</v>
      </c>
      <c r="C18" s="195">
        <v>5016</v>
      </c>
      <c r="D18" s="195">
        <v>6294</v>
      </c>
      <c r="E18" s="195">
        <v>10411</v>
      </c>
      <c r="F18" s="195">
        <v>10566</v>
      </c>
      <c r="G18" s="195">
        <v>9886</v>
      </c>
      <c r="H18" s="196">
        <f t="shared" si="4"/>
        <v>-6.4357372704902494E-2</v>
      </c>
      <c r="I18" s="212">
        <f t="shared" si="1"/>
        <v>0.97089314194577359</v>
      </c>
      <c r="J18" s="196"/>
      <c r="K18" s="195">
        <v>43640</v>
      </c>
      <c r="L18" s="195">
        <v>77431</v>
      </c>
      <c r="M18" s="195">
        <v>120097</v>
      </c>
      <c r="N18" s="195">
        <v>123521</v>
      </c>
      <c r="O18" s="195">
        <v>130398</v>
      </c>
      <c r="P18" s="196">
        <f t="shared" si="6"/>
        <v>5.5674743565871321E-2</v>
      </c>
      <c r="Q18" s="212">
        <f t="shared" si="2"/>
        <v>1.9880384967919338</v>
      </c>
      <c r="R18" s="196">
        <f t="shared" si="7"/>
        <v>3.7016545570933618E-2</v>
      </c>
      <c r="S18" s="195">
        <v>48656</v>
      </c>
      <c r="T18" s="195">
        <v>83725</v>
      </c>
      <c r="U18" s="195">
        <v>130508</v>
      </c>
      <c r="V18" s="195">
        <v>134087</v>
      </c>
      <c r="W18" s="195">
        <v>140284</v>
      </c>
      <c r="X18" s="196">
        <f t="shared" si="8"/>
        <v>4.6216262575790257E-2</v>
      </c>
      <c r="Y18" s="212">
        <f t="shared" si="3"/>
        <v>1.8831798750411051</v>
      </c>
      <c r="Z18" s="196">
        <f t="shared" si="0"/>
        <v>3.4554511099525981E-2</v>
      </c>
    </row>
    <row r="19" spans="1:26" x14ac:dyDescent="0.25">
      <c r="A19" s="193" t="s">
        <v>131</v>
      </c>
      <c r="B19" s="194" t="s">
        <v>131</v>
      </c>
      <c r="C19" s="195">
        <v>3325</v>
      </c>
      <c r="D19" s="195">
        <v>2149</v>
      </c>
      <c r="E19" s="195">
        <v>5595</v>
      </c>
      <c r="F19" s="195">
        <v>6018</v>
      </c>
      <c r="G19" s="195">
        <v>5527</v>
      </c>
      <c r="H19" s="196">
        <f t="shared" si="4"/>
        <v>-8.1588567630441977E-2</v>
      </c>
      <c r="I19" s="212">
        <f t="shared" si="1"/>
        <v>0.66225563909774432</v>
      </c>
      <c r="J19" s="196">
        <f t="shared" si="5"/>
        <v>7.2738040402711059E-3</v>
      </c>
      <c r="K19" s="195">
        <v>14961</v>
      </c>
      <c r="L19" s="195">
        <v>12822</v>
      </c>
      <c r="M19" s="195">
        <v>35340</v>
      </c>
      <c r="N19" s="195">
        <v>38414</v>
      </c>
      <c r="O19" s="195">
        <v>36006</v>
      </c>
      <c r="P19" s="196">
        <f t="shared" si="6"/>
        <v>-6.2685479252355902E-2</v>
      </c>
      <c r="Q19" s="212">
        <f t="shared" si="2"/>
        <v>1.4066573090034087</v>
      </c>
      <c r="R19" s="196">
        <f t="shared" si="7"/>
        <v>1.0221151703454315E-2</v>
      </c>
      <c r="S19" s="195">
        <v>18286</v>
      </c>
      <c r="T19" s="195">
        <v>14971</v>
      </c>
      <c r="U19" s="195">
        <v>40935</v>
      </c>
      <c r="V19" s="195">
        <v>44432</v>
      </c>
      <c r="W19" s="195">
        <v>41533</v>
      </c>
      <c r="X19" s="196">
        <f t="shared" si="8"/>
        <v>-6.5245768815268224E-2</v>
      </c>
      <c r="Y19" s="212">
        <f t="shared" si="3"/>
        <v>1.2713004484304933</v>
      </c>
      <c r="Z19" s="196">
        <f t="shared" si="0"/>
        <v>1.0838331074409967E-2</v>
      </c>
    </row>
    <row r="20" spans="1:26" x14ac:dyDescent="0.25">
      <c r="A20" s="193" t="s">
        <v>134</v>
      </c>
      <c r="B20" s="194" t="s">
        <v>134</v>
      </c>
      <c r="C20" s="195">
        <v>3428</v>
      </c>
      <c r="D20" s="195">
        <v>1763</v>
      </c>
      <c r="E20" s="195">
        <v>3453</v>
      </c>
      <c r="F20" s="195">
        <v>4405</v>
      </c>
      <c r="G20" s="195">
        <v>3651</v>
      </c>
      <c r="H20" s="196">
        <f t="shared" si="4"/>
        <v>-0.17116912599318956</v>
      </c>
      <c r="I20" s="212">
        <f t="shared" si="1"/>
        <v>6.5052508751458626E-2</v>
      </c>
      <c r="J20" s="196">
        <f t="shared" si="5"/>
        <v>4.8048957030992958E-3</v>
      </c>
      <c r="K20" s="195">
        <v>22112</v>
      </c>
      <c r="L20" s="195">
        <v>10721</v>
      </c>
      <c r="M20" s="195">
        <v>31821</v>
      </c>
      <c r="N20" s="195">
        <v>40302</v>
      </c>
      <c r="O20" s="195">
        <v>37275</v>
      </c>
      <c r="P20" s="196">
        <f t="shared" si="6"/>
        <v>-7.5107935090069966E-2</v>
      </c>
      <c r="Q20" s="212">
        <f t="shared" si="2"/>
        <v>0.68573625180897246</v>
      </c>
      <c r="R20" s="196">
        <f t="shared" si="7"/>
        <v>1.0581387261741366E-2</v>
      </c>
      <c r="S20" s="195">
        <v>25540</v>
      </c>
      <c r="T20" s="195">
        <v>12484</v>
      </c>
      <c r="U20" s="195">
        <v>35274</v>
      </c>
      <c r="V20" s="195">
        <v>44707</v>
      </c>
      <c r="W20" s="195">
        <v>40926</v>
      </c>
      <c r="X20" s="196">
        <f t="shared" si="8"/>
        <v>-8.4572885677858034E-2</v>
      </c>
      <c r="Y20" s="212">
        <f t="shared" si="3"/>
        <v>0.60242756460454183</v>
      </c>
      <c r="Z20" s="196">
        <f t="shared" si="0"/>
        <v>9.3394720976850421E-3</v>
      </c>
    </row>
    <row r="21" spans="1:26" x14ac:dyDescent="0.25">
      <c r="A21" s="198" t="s">
        <v>148</v>
      </c>
      <c r="B21" s="199" t="s">
        <v>148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183114</v>
      </c>
      <c r="G21" s="200">
        <f>G13-SUM(G14:G20)</f>
        <v>202107</v>
      </c>
      <c r="H21" s="201">
        <f t="shared" si="4"/>
        <v>0.10372227137193213</v>
      </c>
      <c r="I21" s="213">
        <f t="shared" si="1"/>
        <v>2.5237904280359165</v>
      </c>
      <c r="J21" s="201">
        <f t="shared" si="5"/>
        <v>0.26598275975521485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662840</v>
      </c>
      <c r="O21" s="200">
        <f>O13-SUM(O14:O20)</f>
        <v>724464</v>
      </c>
      <c r="P21" s="201">
        <f t="shared" si="6"/>
        <v>9.2969645766700859E-2</v>
      </c>
      <c r="Q21" s="213">
        <f t="shared" si="2"/>
        <v>3.4262890030732009</v>
      </c>
      <c r="R21" s="201">
        <f t="shared" si="7"/>
        <v>0.20565618085017295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845954</v>
      </c>
      <c r="W21" s="200">
        <f>W13-SUM(W14:W20)</f>
        <v>926571</v>
      </c>
      <c r="X21" s="201">
        <f t="shared" si="8"/>
        <v>9.5297143816330365E-2</v>
      </c>
      <c r="Y21" s="213">
        <f t="shared" si="3"/>
        <v>3.192097833758619</v>
      </c>
      <c r="Z21" s="201">
        <f t="shared" si="0"/>
        <v>0.20151114427199432</v>
      </c>
    </row>
    <row r="22" spans="1:26" x14ac:dyDescent="0.25">
      <c r="A22" s="1"/>
      <c r="B22" s="186" t="s">
        <v>47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71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165626</v>
      </c>
      <c r="G23" s="209">
        <f>G24+G27</f>
        <v>152899</v>
      </c>
      <c r="H23" s="210">
        <f>IFERROR(G23/F23-1,"-")</f>
        <v>-7.6841800200451615E-2</v>
      </c>
      <c r="I23" s="210">
        <f t="shared" si="1"/>
        <v>2.5680715019135629</v>
      </c>
      <c r="J23" s="210">
        <f>G23/G$9</f>
        <v>0.20122260972560374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1377896</v>
      </c>
      <c r="O23" s="209">
        <f>O24+O27</f>
        <v>1421021</v>
      </c>
      <c r="P23" s="210">
        <f>IFERROR(O23/N23-1,"-")</f>
        <v>3.1297717679708681E-2</v>
      </c>
      <c r="Q23" s="210">
        <f t="shared" ref="Q23:Q86" si="9">IFERROR(O23/K23-1,"-")</f>
        <v>2.5635102941545251</v>
      </c>
      <c r="R23" s="210">
        <f>O23/O$9</f>
        <v>0.4033903020272831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1543522</v>
      </c>
      <c r="W23" s="209">
        <f>W24+W27</f>
        <v>1573920</v>
      </c>
      <c r="X23" s="210">
        <f>IFERROR(W23/V23-1,"-")</f>
        <v>1.9693920786357344E-2</v>
      </c>
      <c r="Y23" s="210">
        <f t="shared" ref="Y23:Y86" si="10">IFERROR(W23/S23-1,"-")</f>
        <v>2.5639528827821079</v>
      </c>
      <c r="Z23" s="210">
        <f t="shared" ref="Z23:Z35" si="11">U23/U$9</f>
        <v>0.39467278883880924</v>
      </c>
    </row>
    <row r="24" spans="1:26" x14ac:dyDescent="0.25">
      <c r="A24" s="1" t="s">
        <v>99</v>
      </c>
      <c r="B24" s="190" t="s">
        <v>100</v>
      </c>
      <c r="C24" s="191">
        <v>2953</v>
      </c>
      <c r="D24" s="191">
        <v>8952</v>
      </c>
      <c r="E24" s="191">
        <v>12689</v>
      </c>
      <c r="F24" s="191">
        <v>11591</v>
      </c>
      <c r="G24" s="191">
        <v>7728</v>
      </c>
      <c r="H24" s="192">
        <f>IFERROR(G24/F24-1,"-")</f>
        <v>-0.33327581744456902</v>
      </c>
      <c r="I24" s="211">
        <f t="shared" si="1"/>
        <v>1.6169996613613273</v>
      </c>
      <c r="J24" s="192">
        <f>G24/G$9</f>
        <v>1.0170428374021188E-2</v>
      </c>
      <c r="K24" s="191">
        <v>90143</v>
      </c>
      <c r="L24" s="191">
        <v>198275</v>
      </c>
      <c r="M24" s="191">
        <v>161372</v>
      </c>
      <c r="N24" s="191">
        <v>131439</v>
      </c>
      <c r="O24" s="191">
        <v>120665</v>
      </c>
      <c r="P24" s="192">
        <f>IFERROR(O24/N24-1,"-")</f>
        <v>-8.1969582848317457E-2</v>
      </c>
      <c r="Q24" s="211">
        <f t="shared" si="9"/>
        <v>0.33859534295508253</v>
      </c>
      <c r="R24" s="192">
        <f>O24/O$9</f>
        <v>3.425360412979267E-2</v>
      </c>
      <c r="S24" s="191">
        <v>93096</v>
      </c>
      <c r="T24" s="191">
        <v>207227</v>
      </c>
      <c r="U24" s="191">
        <v>174061</v>
      </c>
      <c r="V24" s="191">
        <v>143030</v>
      </c>
      <c r="W24" s="191">
        <v>128393</v>
      </c>
      <c r="X24" s="192">
        <f>IFERROR(W24/V24-1,"-")</f>
        <v>-0.10233517443892892</v>
      </c>
      <c r="Y24" s="211">
        <f t="shared" si="10"/>
        <v>0.37914625762653609</v>
      </c>
      <c r="Z24" s="192">
        <f t="shared" si="11"/>
        <v>4.6086008187196124E-2</v>
      </c>
    </row>
    <row r="25" spans="1:26" x14ac:dyDescent="0.25">
      <c r="A25" s="193" t="s">
        <v>106</v>
      </c>
      <c r="B25" s="194" t="s">
        <v>12</v>
      </c>
      <c r="C25" s="195">
        <v>1786</v>
      </c>
      <c r="D25" s="195">
        <v>4418</v>
      </c>
      <c r="E25" s="195">
        <v>6088</v>
      </c>
      <c r="F25" s="195">
        <v>5369</v>
      </c>
      <c r="G25" s="195">
        <v>2401</v>
      </c>
      <c r="H25" s="196">
        <f>IFERROR(G25/F25-1,"-")</f>
        <v>-0.5528031290743155</v>
      </c>
      <c r="I25" s="212">
        <f t="shared" si="1"/>
        <v>0.34434490481522961</v>
      </c>
      <c r="J25" s="196">
        <f>G25/G$9</f>
        <v>3.1598341777982495E-3</v>
      </c>
      <c r="K25" s="195">
        <v>45044</v>
      </c>
      <c r="L25" s="195">
        <v>92809</v>
      </c>
      <c r="M25" s="195">
        <v>62381</v>
      </c>
      <c r="N25" s="195">
        <v>49550</v>
      </c>
      <c r="O25" s="195">
        <v>41611</v>
      </c>
      <c r="P25" s="196">
        <f>IFERROR(O25/N25-1,"-")</f>
        <v>-0.16022199798183656</v>
      </c>
      <c r="Q25" s="212">
        <f t="shared" si="9"/>
        <v>-7.6214368173341596E-2</v>
      </c>
      <c r="R25" s="196">
        <f>O25/O$9</f>
        <v>1.1812263054280884E-2</v>
      </c>
      <c r="S25" s="195">
        <v>46830</v>
      </c>
      <c r="T25" s="195">
        <v>97227</v>
      </c>
      <c r="U25" s="195">
        <v>68469</v>
      </c>
      <c r="V25" s="195">
        <v>54919</v>
      </c>
      <c r="W25" s="195">
        <v>44012</v>
      </c>
      <c r="X25" s="196">
        <f>IFERROR(W25/V25-1,"-")</f>
        <v>-0.19860157686775071</v>
      </c>
      <c r="Y25" s="212">
        <f t="shared" si="10"/>
        <v>-6.0175101430706812E-2</v>
      </c>
      <c r="Z25" s="196">
        <f t="shared" si="11"/>
        <v>1.812848883189877E-2</v>
      </c>
    </row>
    <row r="26" spans="1:26" x14ac:dyDescent="0.25">
      <c r="A26" s="193" t="s">
        <v>103</v>
      </c>
      <c r="B26" s="194" t="s">
        <v>103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7.0105941962229391E-3</v>
      </c>
      <c r="K26" s="195">
        <v>45099</v>
      </c>
      <c r="L26" s="195">
        <v>105466</v>
      </c>
      <c r="M26" s="195">
        <v>98991</v>
      </c>
      <c r="N26" s="195">
        <v>81889</v>
      </c>
      <c r="O26" s="195">
        <v>79054</v>
      </c>
      <c r="P26" s="196">
        <f>IFERROR(O26/N26-1,"-")</f>
        <v>-3.4620034436859681E-2</v>
      </c>
      <c r="Q26" s="212">
        <f t="shared" si="9"/>
        <v>0.75289917736535172</v>
      </c>
      <c r="R26" s="196">
        <f>O26/O$9</f>
        <v>2.2441341075511788E-2</v>
      </c>
      <c r="S26" s="195">
        <v>46266</v>
      </c>
      <c r="T26" s="195">
        <v>110000</v>
      </c>
      <c r="U26" s="195">
        <v>105592</v>
      </c>
      <c r="V26" s="195">
        <v>88111</v>
      </c>
      <c r="W26" s="195">
        <v>84381</v>
      </c>
      <c r="X26" s="196">
        <f>IFERROR(W26/V26-1,"-")</f>
        <v>-4.2332966371962599E-2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149</v>
      </c>
      <c r="B27" s="190" t="s">
        <v>110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145171</v>
      </c>
      <c r="H27" s="192">
        <f>IFERROR(G27/F27-1,"-")</f>
        <v>-5.7545363066835442E-2</v>
      </c>
      <c r="I27" s="211">
        <f t="shared" si="1"/>
        <v>2.6384621168450337</v>
      </c>
      <c r="J27" s="192">
        <f>G27/G$9</f>
        <v>0.19105218135158256</v>
      </c>
      <c r="K27" s="191">
        <v>308627</v>
      </c>
      <c r="L27" s="191">
        <v>489547</v>
      </c>
      <c r="M27" s="191">
        <v>1163992</v>
      </c>
      <c r="N27" s="191">
        <v>1246457</v>
      </c>
      <c r="O27" s="191">
        <v>1300356</v>
      </c>
      <c r="P27" s="192">
        <f>IFERROR(O27/N27-1,"-")</f>
        <v>4.3241764457177423E-2</v>
      </c>
      <c r="Q27" s="211">
        <f t="shared" si="9"/>
        <v>3.2133578721239555</v>
      </c>
      <c r="R27" s="192">
        <f>O27/O$9</f>
        <v>0.36913669789749043</v>
      </c>
      <c r="S27" s="191">
        <v>348526</v>
      </c>
      <c r="T27" s="191">
        <v>545541</v>
      </c>
      <c r="U27" s="191">
        <v>1316568</v>
      </c>
      <c r="V27" s="191">
        <v>1400492</v>
      </c>
      <c r="W27" s="191">
        <v>1445527</v>
      </c>
      <c r="X27" s="192">
        <f>IFERROR(W27/V27-1,"-")</f>
        <v>3.2156556410175785E-2</v>
      </c>
      <c r="Y27" s="211">
        <f t="shared" si="10"/>
        <v>3.1475442291249429</v>
      </c>
      <c r="Z27" s="192">
        <f t="shared" si="11"/>
        <v>0.34858678065161314</v>
      </c>
    </row>
    <row r="28" spans="1:26" x14ac:dyDescent="0.25">
      <c r="A28" s="193" t="s">
        <v>113</v>
      </c>
      <c r="B28" s="194" t="s">
        <v>113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8.3724419293281574E-2</v>
      </c>
      <c r="K28" s="195">
        <v>128801</v>
      </c>
      <c r="L28" s="195">
        <v>159037</v>
      </c>
      <c r="M28" s="195">
        <v>590382</v>
      </c>
      <c r="N28" s="195">
        <v>640725</v>
      </c>
      <c r="O28" s="195">
        <v>669764</v>
      </c>
      <c r="P28" s="196">
        <f t="shared" ref="P28:P35" si="14">IFERROR(O28/N28-1,"-")</f>
        <v>4.5322096063053596E-2</v>
      </c>
      <c r="Q28" s="212">
        <f t="shared" si="9"/>
        <v>4.1999906833021479</v>
      </c>
      <c r="R28" s="196">
        <f t="shared" ref="R28:R35" si="15">O28/O$9</f>
        <v>0.19012829665923392</v>
      </c>
      <c r="S28" s="195">
        <v>143594</v>
      </c>
      <c r="T28" s="195">
        <v>175307</v>
      </c>
      <c r="U28" s="195">
        <v>657205</v>
      </c>
      <c r="V28" s="195">
        <v>710044</v>
      </c>
      <c r="W28" s="195">
        <v>733382</v>
      </c>
      <c r="X28" s="196">
        <f t="shared" ref="X28:X35" si="16">IFERROR(W28/V28-1,"-")</f>
        <v>3.2868385621172669E-2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116</v>
      </c>
      <c r="B29" s="194" t="s">
        <v>116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3.8660261893794831E-2</v>
      </c>
      <c r="K29" s="195">
        <v>41673</v>
      </c>
      <c r="L29" s="195">
        <v>81095</v>
      </c>
      <c r="M29" s="195">
        <v>128496</v>
      </c>
      <c r="N29" s="195">
        <v>137354</v>
      </c>
      <c r="O29" s="195">
        <v>137486</v>
      </c>
      <c r="P29" s="196">
        <f t="shared" si="14"/>
        <v>9.6102042896450968E-4</v>
      </c>
      <c r="Q29" s="212">
        <f t="shared" si="9"/>
        <v>2.2991625272958509</v>
      </c>
      <c r="R29" s="196">
        <f t="shared" si="15"/>
        <v>3.9028641423682724E-2</v>
      </c>
      <c r="S29" s="195">
        <v>49509</v>
      </c>
      <c r="T29" s="195">
        <v>95431</v>
      </c>
      <c r="U29" s="195">
        <v>155893</v>
      </c>
      <c r="V29" s="195">
        <v>167578</v>
      </c>
      <c r="W29" s="195">
        <v>166862</v>
      </c>
      <c r="X29" s="196">
        <f t="shared" si="16"/>
        <v>-4.27263721968274E-3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119</v>
      </c>
      <c r="B30" s="194" t="s">
        <v>119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3.9928933342106999E-3</v>
      </c>
      <c r="K30" s="195">
        <v>13936</v>
      </c>
      <c r="L30" s="195">
        <v>30800</v>
      </c>
      <c r="M30" s="195">
        <v>48228</v>
      </c>
      <c r="N30" s="195">
        <v>43563</v>
      </c>
      <c r="O30" s="195">
        <v>39137</v>
      </c>
      <c r="P30" s="196">
        <f t="shared" si="14"/>
        <v>-0.10159998163579187</v>
      </c>
      <c r="Q30" s="212">
        <f t="shared" si="9"/>
        <v>1.8083381171067736</v>
      </c>
      <c r="R30" s="196">
        <f t="shared" si="15"/>
        <v>1.1109959846083751E-2</v>
      </c>
      <c r="S30" s="195">
        <v>17166</v>
      </c>
      <c r="T30" s="195">
        <v>35787</v>
      </c>
      <c r="U30" s="195">
        <v>52360</v>
      </c>
      <c r="V30" s="195">
        <v>46545</v>
      </c>
      <c r="W30" s="195">
        <v>42171</v>
      </c>
      <c r="X30" s="196">
        <f t="shared" si="16"/>
        <v>-9.3973573960683177E-2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126</v>
      </c>
      <c r="B31" s="194" t="s">
        <v>126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4.2837402118839248E-3</v>
      </c>
      <c r="K31" s="195">
        <v>12314</v>
      </c>
      <c r="L31" s="195">
        <v>32115</v>
      </c>
      <c r="M31" s="195">
        <v>56445</v>
      </c>
      <c r="N31" s="195">
        <v>53432</v>
      </c>
      <c r="O31" s="195">
        <v>57796</v>
      </c>
      <c r="P31" s="196">
        <f t="shared" si="14"/>
        <v>8.1673903278933979E-2</v>
      </c>
      <c r="Q31" s="212">
        <f t="shared" si="9"/>
        <v>3.6935195712197499</v>
      </c>
      <c r="R31" s="196">
        <f t="shared" si="15"/>
        <v>1.6406756758674822E-2</v>
      </c>
      <c r="S31" s="195">
        <v>14050</v>
      </c>
      <c r="T31" s="195">
        <v>36053</v>
      </c>
      <c r="U31" s="195">
        <v>64395</v>
      </c>
      <c r="V31" s="195">
        <v>57472</v>
      </c>
      <c r="W31" s="195">
        <v>61051</v>
      </c>
      <c r="X31" s="196">
        <f t="shared" si="16"/>
        <v>6.2273802895322916E-2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122</v>
      </c>
      <c r="B32" s="194" t="s">
        <v>122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3.3782983483582286E-3</v>
      </c>
      <c r="K32" s="195">
        <v>25064</v>
      </c>
      <c r="L32" s="195">
        <v>46414</v>
      </c>
      <c r="M32" s="195">
        <v>73182</v>
      </c>
      <c r="N32" s="195">
        <v>71425</v>
      </c>
      <c r="O32" s="195">
        <v>73828</v>
      </c>
      <c r="P32" s="196">
        <f t="shared" si="14"/>
        <v>3.3643682184109291E-2</v>
      </c>
      <c r="Q32" s="212">
        <f t="shared" si="9"/>
        <v>1.9455793169486117</v>
      </c>
      <c r="R32" s="196">
        <f t="shared" si="15"/>
        <v>2.095781780710507E-2</v>
      </c>
      <c r="S32" s="195">
        <v>26467</v>
      </c>
      <c r="T32" s="195">
        <v>48646</v>
      </c>
      <c r="U32" s="195">
        <v>77679</v>
      </c>
      <c r="V32" s="195">
        <v>74656</v>
      </c>
      <c r="W32" s="195">
        <v>76395</v>
      </c>
      <c r="X32" s="196">
        <f t="shared" si="16"/>
        <v>2.3293506215173565E-2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131</v>
      </c>
      <c r="B33" s="194" t="s">
        <v>131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3.3914588405606371E-3</v>
      </c>
      <c r="K33" s="195">
        <v>8223</v>
      </c>
      <c r="L33" s="195">
        <v>5697</v>
      </c>
      <c r="M33" s="195">
        <v>18357</v>
      </c>
      <c r="N33" s="195">
        <v>18855</v>
      </c>
      <c r="O33" s="195">
        <v>18273</v>
      </c>
      <c r="P33" s="196">
        <f t="shared" si="14"/>
        <v>-3.086714399363566E-2</v>
      </c>
      <c r="Q33" s="212">
        <f t="shared" si="9"/>
        <v>1.2221816855162349</v>
      </c>
      <c r="R33" s="196">
        <f t="shared" si="15"/>
        <v>5.1872217151924874E-3</v>
      </c>
      <c r="S33" s="195">
        <v>9599</v>
      </c>
      <c r="T33" s="195">
        <v>6287</v>
      </c>
      <c r="U33" s="195">
        <v>20065</v>
      </c>
      <c r="V33" s="195">
        <v>20971</v>
      </c>
      <c r="W33" s="195">
        <v>20850</v>
      </c>
      <c r="X33" s="196">
        <f t="shared" si="16"/>
        <v>-5.769872681321786E-3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134</v>
      </c>
      <c r="B34" s="194" t="s">
        <v>134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8.1595051654931891E-4</v>
      </c>
      <c r="K34" s="195">
        <v>10880</v>
      </c>
      <c r="L34" s="195">
        <v>4211</v>
      </c>
      <c r="M34" s="195">
        <v>16482</v>
      </c>
      <c r="N34" s="195">
        <v>21196</v>
      </c>
      <c r="O34" s="195">
        <v>19378</v>
      </c>
      <c r="P34" s="196">
        <f t="shared" si="14"/>
        <v>-8.5770900169843345E-2</v>
      </c>
      <c r="Q34" s="212">
        <f t="shared" si="9"/>
        <v>0.78106617647058818</v>
      </c>
      <c r="R34" s="196">
        <f t="shared" si="15"/>
        <v>5.5009020082635593E-3</v>
      </c>
      <c r="S34" s="195">
        <v>11549</v>
      </c>
      <c r="T34" s="195">
        <v>4406</v>
      </c>
      <c r="U34" s="195">
        <v>17276</v>
      </c>
      <c r="V34" s="195">
        <v>22029</v>
      </c>
      <c r="W34" s="195">
        <v>19998</v>
      </c>
      <c r="X34" s="196">
        <f t="shared" si="16"/>
        <v>-9.2196649870625036E-2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148</v>
      </c>
      <c r="B35" s="199" t="s">
        <v>148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40124</v>
      </c>
      <c r="H35" s="201">
        <f t="shared" si="12"/>
        <v>-2.8239283119399383E-2</v>
      </c>
      <c r="I35" s="213">
        <f t="shared" si="1"/>
        <v>3.5307136404697381</v>
      </c>
      <c r="J35" s="201">
        <f t="shared" si="13"/>
        <v>5.2805158912943344E-2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259907</v>
      </c>
      <c r="O35" s="200">
        <f>O27-SUM(O28:O34)</f>
        <v>284694</v>
      </c>
      <c r="P35" s="201">
        <f t="shared" si="14"/>
        <v>9.5368728045031492E-2</v>
      </c>
      <c r="Q35" s="213">
        <f t="shared" si="9"/>
        <v>3.2029939766150939</v>
      </c>
      <c r="R35" s="201">
        <f t="shared" si="15"/>
        <v>8.08171016792541E-2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301197</v>
      </c>
      <c r="W35" s="200">
        <f>W27-SUM(W28:W34)</f>
        <v>324818</v>
      </c>
      <c r="X35" s="201">
        <f t="shared" si="16"/>
        <v>7.8423755880702606E-2</v>
      </c>
      <c r="Y35" s="213">
        <f t="shared" si="10"/>
        <v>3.2408867766868603</v>
      </c>
      <c r="Z35" s="201">
        <f t="shared" si="11"/>
        <v>7.1936493496074658E-2</v>
      </c>
    </row>
    <row r="36" spans="1:26" x14ac:dyDescent="0.25">
      <c r="A36" s="1"/>
      <c r="B36" s="186" t="s">
        <v>48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71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201032</v>
      </c>
      <c r="G37" s="209">
        <f>G38+G41</f>
        <v>210205</v>
      </c>
      <c r="H37" s="210">
        <f>IFERROR(G37/F37-1,"-")</f>
        <v>4.5629551514186906E-2</v>
      </c>
      <c r="I37" s="210">
        <f t="shared" si="1"/>
        <v>2.8722483190568298</v>
      </c>
      <c r="J37" s="210">
        <f>G37/G$9</f>
        <v>0.27664012634072516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609879</v>
      </c>
      <c r="O37" s="209">
        <f>O38+O41</f>
        <v>651234</v>
      </c>
      <c r="P37" s="210">
        <f>IFERROR(O37/N37-1,"-")</f>
        <v>6.7808532512186881E-2</v>
      </c>
      <c r="Q37" s="210">
        <f t="shared" si="9"/>
        <v>3.2846033396055105</v>
      </c>
      <c r="R37" s="210">
        <f>O37/O$9</f>
        <v>0.18486811943696516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810911</v>
      </c>
      <c r="W37" s="209">
        <f>W38+W41</f>
        <v>861439</v>
      </c>
      <c r="X37" s="210">
        <f>IFERROR(W37/V37-1,"-")</f>
        <v>6.231016720700544E-2</v>
      </c>
      <c r="Y37" s="210">
        <f t="shared" si="10"/>
        <v>3.1760867562863888</v>
      </c>
      <c r="Z37" s="210">
        <f t="shared" ref="Z37:Z49" si="17">U37/U$9</f>
        <v>0.19925398603553787</v>
      </c>
    </row>
    <row r="38" spans="1:26" x14ac:dyDescent="0.25">
      <c r="A38" s="1" t="s">
        <v>99</v>
      </c>
      <c r="B38" s="190" t="s">
        <v>100</v>
      </c>
      <c r="C38" s="191">
        <v>5529</v>
      </c>
      <c r="D38" s="191">
        <v>6062</v>
      </c>
      <c r="E38" s="191">
        <v>22234</v>
      </c>
      <c r="F38" s="191">
        <v>28199</v>
      </c>
      <c r="G38" s="191">
        <v>31522</v>
      </c>
      <c r="H38" s="192">
        <f>IFERROR(G38/F38-1,"-")</f>
        <v>0.11784105819355295</v>
      </c>
      <c r="I38" s="211">
        <f t="shared" si="1"/>
        <v>4.7012117923675163</v>
      </c>
      <c r="J38" s="192">
        <f>G38/G$9</f>
        <v>4.1484503520431662E-2</v>
      </c>
      <c r="K38" s="191">
        <v>19247</v>
      </c>
      <c r="L38" s="191">
        <v>33772</v>
      </c>
      <c r="M38" s="191">
        <v>60854</v>
      </c>
      <c r="N38" s="191">
        <v>53463</v>
      </c>
      <c r="O38" s="191">
        <v>49257</v>
      </c>
      <c r="P38" s="192">
        <f>IFERROR(O38/N38-1,"-")</f>
        <v>-7.8671230570675044E-2</v>
      </c>
      <c r="Q38" s="211">
        <f t="shared" si="9"/>
        <v>1.5592040317971634</v>
      </c>
      <c r="R38" s="192">
        <f>O38/O$9</f>
        <v>1.3982760358191669E-2</v>
      </c>
      <c r="S38" s="191">
        <v>24776</v>
      </c>
      <c r="T38" s="191">
        <v>39834</v>
      </c>
      <c r="U38" s="191">
        <v>83088</v>
      </c>
      <c r="V38" s="191">
        <v>81662</v>
      </c>
      <c r="W38" s="191">
        <v>80779</v>
      </c>
      <c r="X38" s="192">
        <f>IFERROR(W38/V38-1,"-")</f>
        <v>-1.0812862775832044E-2</v>
      </c>
      <c r="Y38" s="211">
        <f t="shared" si="10"/>
        <v>2.2603729415563447</v>
      </c>
      <c r="Z38" s="192">
        <f t="shared" si="17"/>
        <v>2.1999151149641516E-2</v>
      </c>
    </row>
    <row r="39" spans="1:26" x14ac:dyDescent="0.25">
      <c r="A39" s="193" t="s">
        <v>106</v>
      </c>
      <c r="B39" s="194" t="s">
        <v>106</v>
      </c>
      <c r="C39" s="195">
        <v>2180</v>
      </c>
      <c r="D39" s="195">
        <v>4351</v>
      </c>
      <c r="E39" s="195">
        <v>9363</v>
      </c>
      <c r="F39" s="195">
        <v>15617</v>
      </c>
      <c r="G39" s="195">
        <v>21291</v>
      </c>
      <c r="H39" s="196">
        <f>IFERROR(G39/F39-1,"-")</f>
        <v>0.3633220208746879</v>
      </c>
      <c r="I39" s="212">
        <f t="shared" si="1"/>
        <v>8.7665137614678894</v>
      </c>
      <c r="J39" s="196">
        <f>G39/G$9</f>
        <v>2.8020003948147659E-2</v>
      </c>
      <c r="K39" s="195">
        <v>1767</v>
      </c>
      <c r="L39" s="195">
        <v>4726</v>
      </c>
      <c r="M39" s="195">
        <v>9315</v>
      </c>
      <c r="N39" s="195">
        <v>14016</v>
      </c>
      <c r="O39" s="195">
        <v>10087</v>
      </c>
      <c r="P39" s="196">
        <f>IFERROR(O39/N39-1,"-")</f>
        <v>-0.28032248858447484</v>
      </c>
      <c r="Q39" s="212">
        <f t="shared" si="9"/>
        <v>4.7085455574419921</v>
      </c>
      <c r="R39" s="196">
        <f>O39/O$9</f>
        <v>2.8634326843510437E-3</v>
      </c>
      <c r="S39" s="195">
        <v>3947</v>
      </c>
      <c r="T39" s="195">
        <v>9077</v>
      </c>
      <c r="U39" s="195">
        <v>18678</v>
      </c>
      <c r="V39" s="195">
        <v>29633</v>
      </c>
      <c r="W39" s="195">
        <v>31378</v>
      </c>
      <c r="X39" s="196">
        <f>IFERROR(W39/V39-1,"-")</f>
        <v>5.8887051597880768E-2</v>
      </c>
      <c r="Y39" s="212">
        <f t="shared" si="10"/>
        <v>6.9498353179630099</v>
      </c>
      <c r="Z39" s="196">
        <f t="shared" si="17"/>
        <v>4.945360884520078E-3</v>
      </c>
    </row>
    <row r="40" spans="1:26" x14ac:dyDescent="0.25">
      <c r="A40" s="193" t="s">
        <v>103</v>
      </c>
      <c r="B40" s="194" t="s">
        <v>103</v>
      </c>
      <c r="C40" s="195">
        <v>3349</v>
      </c>
      <c r="D40" s="195">
        <v>1711</v>
      </c>
      <c r="E40" s="195">
        <v>12871</v>
      </c>
      <c r="F40" s="195">
        <v>12582</v>
      </c>
      <c r="G40" s="195">
        <v>10231</v>
      </c>
      <c r="H40" s="196">
        <f>IFERROR(G40/F40-1,"-")</f>
        <v>-0.18685423621045938</v>
      </c>
      <c r="I40" s="212">
        <f t="shared" si="1"/>
        <v>2.0549417736637801</v>
      </c>
      <c r="J40" s="196">
        <f>G40/G$9</f>
        <v>1.3464499572284003E-2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1.1119327673840626E-2</v>
      </c>
      <c r="S40" s="195">
        <v>20829</v>
      </c>
      <c r="T40" s="195">
        <v>30757</v>
      </c>
      <c r="U40" s="195">
        <v>64410</v>
      </c>
      <c r="V40" s="195">
        <v>52029</v>
      </c>
      <c r="W40" s="195">
        <v>49401</v>
      </c>
      <c r="X40" s="196">
        <f>IFERROR(W40/V40-1,"-")</f>
        <v>-5.0510292336965912E-2</v>
      </c>
      <c r="Y40" s="212">
        <f t="shared" si="10"/>
        <v>1.3717413221950165</v>
      </c>
      <c r="Z40" s="196">
        <f t="shared" si="17"/>
        <v>1.7053790265121438E-2</v>
      </c>
    </row>
    <row r="41" spans="1:26" x14ac:dyDescent="0.25">
      <c r="A41" s="1" t="s">
        <v>149</v>
      </c>
      <c r="B41" s="190" t="s">
        <v>110</v>
      </c>
      <c r="C41" s="191">
        <v>48756</v>
      </c>
      <c r="D41" s="191">
        <v>44610</v>
      </c>
      <c r="E41" s="191">
        <v>156956</v>
      </c>
      <c r="F41" s="191">
        <v>172833</v>
      </c>
      <c r="G41" s="191">
        <v>178683</v>
      </c>
      <c r="H41" s="192">
        <f>IFERROR(G41/F41-1,"-")</f>
        <v>3.3847702695665838E-2</v>
      </c>
      <c r="I41" s="211">
        <f t="shared" si="1"/>
        <v>2.6648412503076546</v>
      </c>
      <c r="J41" s="192">
        <f>G41/G$9</f>
        <v>0.23515562282029348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0.1708853590787735</v>
      </c>
      <c r="S41" s="191">
        <v>181503</v>
      </c>
      <c r="T41" s="191">
        <v>216915</v>
      </c>
      <c r="U41" s="191">
        <v>669469</v>
      </c>
      <c r="V41" s="191">
        <v>729249</v>
      </c>
      <c r="W41" s="191">
        <v>780660</v>
      </c>
      <c r="X41" s="192">
        <f>IFERROR(W41/V41-1,"-")</f>
        <v>7.0498553991846347E-2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113</v>
      </c>
      <c r="B42" s="194" t="s">
        <v>113</v>
      </c>
      <c r="C42" s="195">
        <v>24960</v>
      </c>
      <c r="D42" s="195">
        <v>17021</v>
      </c>
      <c r="E42" s="195">
        <v>75160</v>
      </c>
      <c r="F42" s="195">
        <v>74704</v>
      </c>
      <c r="G42" s="195">
        <v>75962</v>
      </c>
      <c r="H42" s="196">
        <f t="shared" ref="H42:H49" si="18">IFERROR(G42/F42-1,"-")</f>
        <v>1.6839794388520124E-2</v>
      </c>
      <c r="I42" s="212">
        <f t="shared" si="1"/>
        <v>2.0433493589743588</v>
      </c>
      <c r="J42" s="196">
        <f t="shared" ref="J42:J49" si="19">G42/G$9</f>
        <v>9.9969730867934467E-2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9.5693212157169444E-2</v>
      </c>
      <c r="S42" s="195">
        <v>88261</v>
      </c>
      <c r="T42" s="195">
        <v>80790</v>
      </c>
      <c r="U42" s="195">
        <v>344263</v>
      </c>
      <c r="V42" s="195">
        <v>374296</v>
      </c>
      <c r="W42" s="195">
        <v>413060</v>
      </c>
      <c r="X42" s="196">
        <f t="shared" ref="X42:X49" si="22">IFERROR(W42/V42-1,"-")</f>
        <v>0.10356509286767701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116</v>
      </c>
      <c r="B43" s="194" t="s">
        <v>116</v>
      </c>
      <c r="C43" s="195">
        <v>3221</v>
      </c>
      <c r="D43" s="195">
        <v>2578</v>
      </c>
      <c r="E43" s="195">
        <v>7845</v>
      </c>
      <c r="F43" s="195">
        <v>10851</v>
      </c>
      <c r="G43" s="195">
        <v>11127</v>
      </c>
      <c r="H43" s="196">
        <f t="shared" si="18"/>
        <v>2.5435443737904295E-2</v>
      </c>
      <c r="I43" s="212">
        <f t="shared" si="1"/>
        <v>2.4545172306737038</v>
      </c>
      <c r="J43" s="196">
        <f t="shared" si="19"/>
        <v>1.4643679673619793E-2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5.7720012660761148E-3</v>
      </c>
      <c r="S43" s="195">
        <v>10791</v>
      </c>
      <c r="T43" s="195">
        <v>13496</v>
      </c>
      <c r="U43" s="195">
        <v>27794</v>
      </c>
      <c r="V43" s="195">
        <v>33414</v>
      </c>
      <c r="W43" s="195">
        <v>31460</v>
      </c>
      <c r="X43" s="196">
        <f t="shared" si="22"/>
        <v>-5.8478482073382465E-2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119</v>
      </c>
      <c r="B44" s="194" t="s">
        <v>119</v>
      </c>
      <c r="C44" s="195">
        <v>1995</v>
      </c>
      <c r="D44" s="195">
        <v>1781</v>
      </c>
      <c r="E44" s="195">
        <v>5675</v>
      </c>
      <c r="F44" s="195">
        <v>7845</v>
      </c>
      <c r="G44" s="195">
        <v>8232</v>
      </c>
      <c r="H44" s="196">
        <f t="shared" si="18"/>
        <v>4.9330783938814626E-2</v>
      </c>
      <c r="I44" s="212">
        <f t="shared" si="1"/>
        <v>3.1263157894736846</v>
      </c>
      <c r="J44" s="196">
        <f t="shared" si="19"/>
        <v>1.083371718102257E-2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3.2304812082794565E-3</v>
      </c>
      <c r="S44" s="195">
        <v>5965</v>
      </c>
      <c r="T44" s="195">
        <v>10033</v>
      </c>
      <c r="U44" s="195">
        <v>17707</v>
      </c>
      <c r="V44" s="195">
        <v>19731</v>
      </c>
      <c r="W44" s="195">
        <v>19612</v>
      </c>
      <c r="X44" s="196">
        <f t="shared" si="22"/>
        <v>-6.0311185444225091E-3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126</v>
      </c>
      <c r="B45" s="194" t="s">
        <v>126</v>
      </c>
      <c r="C45" s="195">
        <v>885</v>
      </c>
      <c r="D45" s="195">
        <v>1430</v>
      </c>
      <c r="E45" s="195">
        <v>3236</v>
      </c>
      <c r="F45" s="195">
        <v>3478</v>
      </c>
      <c r="G45" s="195">
        <v>3809</v>
      </c>
      <c r="H45" s="196">
        <f t="shared" si="18"/>
        <v>9.516963772282927E-2</v>
      </c>
      <c r="I45" s="212">
        <f t="shared" si="1"/>
        <v>3.303954802259887</v>
      </c>
      <c r="J45" s="196">
        <f t="shared" si="19"/>
        <v>5.0128314798973481E-3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8.0532092616590421E-3</v>
      </c>
      <c r="S45" s="195">
        <v>7597</v>
      </c>
      <c r="T45" s="195">
        <v>15000</v>
      </c>
      <c r="U45" s="195">
        <v>30594</v>
      </c>
      <c r="V45" s="195">
        <v>29638</v>
      </c>
      <c r="W45" s="195">
        <v>32178</v>
      </c>
      <c r="X45" s="196">
        <f t="shared" si="22"/>
        <v>8.5700789526958587E-2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122</v>
      </c>
      <c r="B46" s="194" t="s">
        <v>122</v>
      </c>
      <c r="C46" s="195">
        <v>1080</v>
      </c>
      <c r="D46" s="195">
        <v>722</v>
      </c>
      <c r="E46" s="195">
        <v>1778</v>
      </c>
      <c r="F46" s="195">
        <v>2265</v>
      </c>
      <c r="G46" s="195">
        <v>2413</v>
      </c>
      <c r="H46" s="196">
        <f t="shared" si="18"/>
        <v>6.5342163355408323E-2</v>
      </c>
      <c r="I46" s="212">
        <f t="shared" si="1"/>
        <v>1.2342592592592592</v>
      </c>
      <c r="J46" s="196">
        <f t="shared" si="19"/>
        <v>3.1756267684411397E-3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9.3925247573235834E-3</v>
      </c>
      <c r="S46" s="195">
        <v>12102</v>
      </c>
      <c r="T46" s="195">
        <v>17690</v>
      </c>
      <c r="U46" s="195">
        <v>30778</v>
      </c>
      <c r="V46" s="195">
        <v>35496</v>
      </c>
      <c r="W46" s="195">
        <v>35500</v>
      </c>
      <c r="X46" s="196">
        <f t="shared" si="22"/>
        <v>1.1268875366243769E-4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131</v>
      </c>
      <c r="B47" s="194" t="s">
        <v>131</v>
      </c>
      <c r="C47" s="195">
        <v>1099</v>
      </c>
      <c r="D47" s="195">
        <v>749</v>
      </c>
      <c r="E47" s="195">
        <v>2218</v>
      </c>
      <c r="F47" s="195">
        <v>2217</v>
      </c>
      <c r="G47" s="195">
        <v>1673</v>
      </c>
      <c r="H47" s="196">
        <f t="shared" si="18"/>
        <v>-0.24537663509246732</v>
      </c>
      <c r="I47" s="212">
        <f t="shared" si="1"/>
        <v>0.52229299363057335</v>
      </c>
      <c r="J47" s="196">
        <f t="shared" si="19"/>
        <v>2.2017503454629201E-3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1.9757600359951687E-3</v>
      </c>
      <c r="S47" s="195">
        <v>3395</v>
      </c>
      <c r="T47" s="195">
        <v>3388</v>
      </c>
      <c r="U47" s="195">
        <v>8823</v>
      </c>
      <c r="V47" s="195">
        <v>9219</v>
      </c>
      <c r="W47" s="195">
        <v>8633</v>
      </c>
      <c r="X47" s="196">
        <f t="shared" si="22"/>
        <v>-6.3564377915175219E-2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134</v>
      </c>
      <c r="B48" s="194" t="s">
        <v>134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1.8332565637954859E-3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1.9979021743295969E-3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148</v>
      </c>
      <c r="B49" s="199" t="s">
        <v>148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69491</v>
      </c>
      <c r="G49" s="200">
        <f>G41-SUM(G42:G48)</f>
        <v>74074</v>
      </c>
      <c r="H49" s="201">
        <f t="shared" si="18"/>
        <v>6.5950986458678029E-2</v>
      </c>
      <c r="I49" s="213">
        <f t="shared" si="1"/>
        <v>4.1311997783319478</v>
      </c>
      <c r="J49" s="201">
        <f t="shared" si="19"/>
        <v>9.7485029940119761E-2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4.4770268217941091E-2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217042</v>
      </c>
      <c r="W49" s="200">
        <f>W41-SUM(W42:W48)</f>
        <v>231786</v>
      </c>
      <c r="X49" s="201">
        <f t="shared" si="22"/>
        <v>6.7931552418425856E-2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49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71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50566</v>
      </c>
      <c r="W51" s="209">
        <f>W52+W55</f>
        <v>44389</v>
      </c>
      <c r="X51" s="210">
        <f>IFERROR(W51/V51-1,"-")</f>
        <v>-0.12215718071431392</v>
      </c>
      <c r="Y51" s="210">
        <f t="shared" si="10"/>
        <v>3.1272896327289637</v>
      </c>
      <c r="Z51" s="210">
        <f t="shared" ref="Z51:Z63" si="23">U51/U$9</f>
        <v>9.9653867101170725E-3</v>
      </c>
    </row>
    <row r="52" spans="1:26" x14ac:dyDescent="0.25">
      <c r="A52" s="1" t="s">
        <v>99</v>
      </c>
      <c r="B52" s="190" t="s">
        <v>100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20123</v>
      </c>
      <c r="W52" s="191">
        <v>11822</v>
      </c>
      <c r="X52" s="192">
        <f>IFERROR(W52/V52-1,"-")</f>
        <v>-0.41251304477463602</v>
      </c>
      <c r="Y52" s="211">
        <f t="shared" si="10"/>
        <v>4.9436902966314733</v>
      </c>
      <c r="Z52" s="192">
        <f t="shared" si="23"/>
        <v>1.7840155070080461E-3</v>
      </c>
    </row>
    <row r="53" spans="1:26" x14ac:dyDescent="0.25">
      <c r="A53" s="193" t="s">
        <v>106</v>
      </c>
      <c r="B53" s="194" t="s">
        <v>106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14745</v>
      </c>
      <c r="W53" s="195">
        <v>7661</v>
      </c>
      <c r="X53" s="196">
        <f>IFERROR(W53/V53-1,"-")</f>
        <v>-0.48043404543913193</v>
      </c>
      <c r="Y53" s="212">
        <f t="shared" si="10"/>
        <v>4.1519838601210495</v>
      </c>
      <c r="Z53" s="196">
        <f t="shared" si="23"/>
        <v>9.2881068545328373E-4</v>
      </c>
    </row>
    <row r="54" spans="1:26" x14ac:dyDescent="0.25">
      <c r="A54" s="193" t="s">
        <v>103</v>
      </c>
      <c r="B54" s="194" t="s">
        <v>103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4161</v>
      </c>
      <c r="X54" s="196">
        <f>IFERROR(W54/V54-1,"-")</f>
        <v>-0.22629230197099293</v>
      </c>
      <c r="Y54" s="212">
        <f t="shared" si="10"/>
        <v>7.2888446215139435</v>
      </c>
      <c r="Z54" s="196">
        <f t="shared" si="23"/>
        <v>8.552048215547624E-4</v>
      </c>
    </row>
    <row r="55" spans="1:26" x14ac:dyDescent="0.25">
      <c r="A55" s="1" t="s">
        <v>149</v>
      </c>
      <c r="B55" s="190" t="s">
        <v>110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32567</v>
      </c>
      <c r="X55" s="192">
        <f>IFERROR(W55/V55-1,"-")</f>
        <v>6.9769733600499206E-2</v>
      </c>
      <c r="Y55" s="211">
        <f t="shared" si="10"/>
        <v>2.7151494410221311</v>
      </c>
      <c r="Z55" s="192">
        <f t="shared" si="23"/>
        <v>8.1813712031090276E-3</v>
      </c>
    </row>
    <row r="56" spans="1:26" x14ac:dyDescent="0.25">
      <c r="A56" s="193" t="s">
        <v>113</v>
      </c>
      <c r="B56" s="194" t="s">
        <v>113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10964</v>
      </c>
      <c r="X56" s="196">
        <f t="shared" ref="X56:X63" si="28">IFERROR(W56/V56-1,"-")</f>
        <v>0.18568184275981392</v>
      </c>
      <c r="Y56" s="212">
        <f t="shared" si="10"/>
        <v>3.4496753246753249</v>
      </c>
      <c r="Z56" s="196">
        <f t="shared" si="23"/>
        <v>2.7348020439130465E-3</v>
      </c>
    </row>
    <row r="57" spans="1:26" x14ac:dyDescent="0.25">
      <c r="A57" s="193" t="s">
        <v>116</v>
      </c>
      <c r="B57" s="194" t="s">
        <v>116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6166</v>
      </c>
      <c r="X57" s="196">
        <f t="shared" si="28"/>
        <v>1.6150296638101524E-2</v>
      </c>
      <c r="Y57" s="212">
        <f t="shared" si="10"/>
        <v>1.214003590664273</v>
      </c>
      <c r="Z57" s="196">
        <f t="shared" si="23"/>
        <v>1.7959301252650009E-3</v>
      </c>
    </row>
    <row r="58" spans="1:26" x14ac:dyDescent="0.25">
      <c r="A58" s="193" t="s">
        <v>119</v>
      </c>
      <c r="B58" s="194" t="s">
        <v>119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2482</v>
      </c>
      <c r="X58" s="196">
        <f t="shared" si="28"/>
        <v>-0.14619883040935677</v>
      </c>
      <c r="Y58" s="212">
        <f t="shared" si="10"/>
        <v>4.0860655737704921</v>
      </c>
      <c r="Z58" s="196">
        <f t="shared" si="23"/>
        <v>7.2520309790665457E-4</v>
      </c>
    </row>
    <row r="59" spans="1:26" x14ac:dyDescent="0.25">
      <c r="A59" s="193" t="s">
        <v>126</v>
      </c>
      <c r="B59" s="194" t="s">
        <v>126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1053</v>
      </c>
      <c r="X59" s="196">
        <f t="shared" si="28"/>
        <v>0.30645161290322576</v>
      </c>
      <c r="Y59" s="212">
        <f t="shared" si="10"/>
        <v>2.8856088560885609</v>
      </c>
      <c r="Z59" s="196">
        <f t="shared" si="23"/>
        <v>2.2929020912273196E-4</v>
      </c>
    </row>
    <row r="60" spans="1:26" x14ac:dyDescent="0.25">
      <c r="A60" s="193" t="s">
        <v>122</v>
      </c>
      <c r="B60" s="194" t="s">
        <v>122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736</v>
      </c>
      <c r="X60" s="196">
        <f t="shared" si="28"/>
        <v>7.7598828696925359E-2</v>
      </c>
      <c r="Y60" s="212">
        <f t="shared" si="10"/>
        <v>3.1581920903954801</v>
      </c>
      <c r="Z60" s="196">
        <f t="shared" si="23"/>
        <v>1.7183527219474947E-4</v>
      </c>
    </row>
    <row r="61" spans="1:26" x14ac:dyDescent="0.25">
      <c r="A61" s="193" t="s">
        <v>131</v>
      </c>
      <c r="B61" s="194" t="s">
        <v>131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145</v>
      </c>
      <c r="X61" s="196">
        <f t="shared" si="28"/>
        <v>-0.39330543933054396</v>
      </c>
      <c r="Y61" s="212">
        <f t="shared" si="10"/>
        <v>0.90789473684210531</v>
      </c>
      <c r="Z61" s="196">
        <f t="shared" si="23"/>
        <v>3.4949546887067689E-5</v>
      </c>
    </row>
    <row r="62" spans="1:26" x14ac:dyDescent="0.25">
      <c r="A62" s="193" t="s">
        <v>134</v>
      </c>
      <c r="B62" s="194" t="s">
        <v>134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158</v>
      </c>
      <c r="X62" s="196">
        <f t="shared" si="28"/>
        <v>-0.18974358974358974</v>
      </c>
      <c r="Y62" s="212">
        <f t="shared" si="10"/>
        <v>0.30578512396694224</v>
      </c>
      <c r="Z62" s="196">
        <f t="shared" si="23"/>
        <v>4.0509702073646636E-5</v>
      </c>
    </row>
    <row r="63" spans="1:26" x14ac:dyDescent="0.25">
      <c r="A63" s="198" t="s">
        <v>148</v>
      </c>
      <c r="B63" s="199" t="s">
        <v>148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10863</v>
      </c>
      <c r="X63" s="201">
        <f t="shared" si="28"/>
        <v>5.48650223344338E-2</v>
      </c>
      <c r="Y63" s="213">
        <f t="shared" si="10"/>
        <v>3.5566275167785237</v>
      </c>
      <c r="Z63" s="201">
        <f t="shared" si="23"/>
        <v>2.4488512057461291E-3</v>
      </c>
    </row>
    <row r="64" spans="1:26" x14ac:dyDescent="0.25">
      <c r="A64" s="1"/>
      <c r="B64" s="186" t="s">
        <v>50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71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164769</v>
      </c>
      <c r="W65" s="209">
        <f>W66+W69</f>
        <v>191595</v>
      </c>
      <c r="X65" s="210">
        <f>IFERROR(W65/V65-1,"-")</f>
        <v>0.16280975183438628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99</v>
      </c>
      <c r="B66" s="190" t="s">
        <v>100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42327</v>
      </c>
      <c r="W66" s="191">
        <v>58550</v>
      </c>
      <c r="X66" s="192">
        <f>IFERROR(W66/V66-1,"-")</f>
        <v>0.38327781321615051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106</v>
      </c>
      <c r="B67" s="194" t="s">
        <v>106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28864</v>
      </c>
      <c r="W67" s="195">
        <v>34800</v>
      </c>
      <c r="X67" s="196">
        <f>IFERROR(W67/V67-1,"-")</f>
        <v>0.20565410199556533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103</v>
      </c>
      <c r="B68" s="194" t="s">
        <v>103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13463</v>
      </c>
      <c r="W68" s="195">
        <v>23750</v>
      </c>
      <c r="X68" s="196">
        <f>IFERROR(W68/V68-1,"-")</f>
        <v>0.76409418406001639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149</v>
      </c>
      <c r="B69" s="190" t="s">
        <v>110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122442</v>
      </c>
      <c r="W69" s="191">
        <v>133045</v>
      </c>
      <c r="X69" s="192">
        <f>IFERROR(W69/V69-1,"-")</f>
        <v>8.6596102644517448E-2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113</v>
      </c>
      <c r="B70" s="194" t="s">
        <v>113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47522</v>
      </c>
      <c r="W70" s="195">
        <v>45250</v>
      </c>
      <c r="X70" s="196">
        <f t="shared" ref="X70:X77" si="34">IFERROR(W70/V70-1,"-")</f>
        <v>-4.7809435629813546E-2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116</v>
      </c>
      <c r="B71" s="194" t="s">
        <v>116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10647</v>
      </c>
      <c r="W71" s="195">
        <v>9892</v>
      </c>
      <c r="X71" s="196">
        <f t="shared" si="34"/>
        <v>-7.0911993988917121E-2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119</v>
      </c>
      <c r="B72" s="194" t="s">
        <v>119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14089</v>
      </c>
      <c r="W72" s="195">
        <v>19078</v>
      </c>
      <c r="X72" s="196">
        <f t="shared" si="34"/>
        <v>0.35410604017318481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126</v>
      </c>
      <c r="B73" s="194" t="s">
        <v>126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3450</v>
      </c>
      <c r="W73" s="195">
        <v>4281</v>
      </c>
      <c r="X73" s="196">
        <f t="shared" si="34"/>
        <v>0.24086956521739133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122</v>
      </c>
      <c r="B74" s="194" t="s">
        <v>122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1813</v>
      </c>
      <c r="W74" s="195">
        <v>3870</v>
      </c>
      <c r="X74" s="196">
        <f t="shared" si="34"/>
        <v>1.1345835631549916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131</v>
      </c>
      <c r="B75" s="194" t="s">
        <v>131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3726</v>
      </c>
      <c r="W75" s="195">
        <v>2300</v>
      </c>
      <c r="X75" s="196">
        <f t="shared" si="34"/>
        <v>-0.38271604938271608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134</v>
      </c>
      <c r="B76" s="194" t="s">
        <v>134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1020</v>
      </c>
      <c r="W76" s="195">
        <v>628</v>
      </c>
      <c r="X76" s="196">
        <f t="shared" si="34"/>
        <v>-0.38431372549019605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148</v>
      </c>
      <c r="B77" s="199" t="s">
        <v>148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40175</v>
      </c>
      <c r="W77" s="200">
        <f>W69-SUM(W70:W76)</f>
        <v>47746</v>
      </c>
      <c r="X77" s="201">
        <f t="shared" si="34"/>
        <v>0.1884505289359053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51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71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104893</v>
      </c>
      <c r="G79" s="209">
        <f>G80+G83</f>
        <v>118842</v>
      </c>
      <c r="H79" s="210">
        <f>IFERROR(G79/F79-1,"-")</f>
        <v>0.13298313519491289</v>
      </c>
      <c r="I79" s="210">
        <f t="shared" si="35"/>
        <v>2.4897078255762737</v>
      </c>
      <c r="J79" s="210">
        <f>G79/G$9</f>
        <v>0.15640192143186155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550170</v>
      </c>
      <c r="O79" s="209">
        <f>O80+O83</f>
        <v>623703</v>
      </c>
      <c r="P79" s="210">
        <f>IFERROR(O79/N79-1,"-")</f>
        <v>0.13365505207481321</v>
      </c>
      <c r="Q79" s="210">
        <f t="shared" si="9"/>
        <v>3.3578415617445261</v>
      </c>
      <c r="R79" s="210">
        <f>O79/O$9</f>
        <v>0.17705279622561704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655063</v>
      </c>
      <c r="W79" s="209">
        <f>W80+W83</f>
        <v>742545</v>
      </c>
      <c r="X79" s="210">
        <f>IFERROR(W79/V79-1,"-")</f>
        <v>0.13354746032061038</v>
      </c>
      <c r="Y79" s="210">
        <f t="shared" si="10"/>
        <v>3.1909785130124115</v>
      </c>
      <c r="Z79" s="210">
        <f t="shared" ref="Z79:Z91" si="36">U79/U$9</f>
        <v>0.15218939053550384</v>
      </c>
    </row>
    <row r="80" spans="1:26" x14ac:dyDescent="0.25">
      <c r="A80" s="1" t="s">
        <v>99</v>
      </c>
      <c r="B80" s="190" t="s">
        <v>100</v>
      </c>
      <c r="C80" s="191">
        <v>15296</v>
      </c>
      <c r="D80" s="191">
        <v>38077</v>
      </c>
      <c r="E80" s="191">
        <v>48839</v>
      </c>
      <c r="F80" s="191">
        <v>50783</v>
      </c>
      <c r="G80" s="191">
        <v>56114</v>
      </c>
      <c r="H80" s="192">
        <f>IFERROR(G80/F80-1,"-")</f>
        <v>0.10497607467065739</v>
      </c>
      <c r="I80" s="211">
        <f t="shared" si="35"/>
        <v>2.6685407949790796</v>
      </c>
      <c r="J80" s="192">
        <f>G80/G$9</f>
        <v>7.3848785944594333E-2</v>
      </c>
      <c r="K80" s="191">
        <v>67449</v>
      </c>
      <c r="L80" s="191">
        <v>109519</v>
      </c>
      <c r="M80" s="191">
        <v>230615</v>
      </c>
      <c r="N80" s="191">
        <v>229750</v>
      </c>
      <c r="O80" s="191">
        <v>243834</v>
      </c>
      <c r="P80" s="192">
        <f>IFERROR(O80/N80-1,"-")</f>
        <v>6.1301414581066416E-2</v>
      </c>
      <c r="Q80" s="211">
        <f t="shared" si="9"/>
        <v>2.6150869545879107</v>
      </c>
      <c r="R80" s="192">
        <f>O80/O$9</f>
        <v>6.9218027674834176E-2</v>
      </c>
      <c r="S80" s="191">
        <v>82745</v>
      </c>
      <c r="T80" s="191">
        <v>147596</v>
      </c>
      <c r="U80" s="191">
        <v>279454</v>
      </c>
      <c r="V80" s="191">
        <v>280533</v>
      </c>
      <c r="W80" s="191">
        <v>299948</v>
      </c>
      <c r="X80" s="192">
        <f>IFERROR(W80/V80-1,"-")</f>
        <v>6.9207544210485139E-2</v>
      </c>
      <c r="Y80" s="211">
        <f t="shared" si="10"/>
        <v>2.6249682760287629</v>
      </c>
      <c r="Z80" s="192">
        <f t="shared" si="36"/>
        <v>7.3990838452868288E-2</v>
      </c>
    </row>
    <row r="81" spans="1:26" x14ac:dyDescent="0.25">
      <c r="A81" s="193" t="s">
        <v>106</v>
      </c>
      <c r="B81" s="194" t="s">
        <v>106</v>
      </c>
      <c r="C81" s="195">
        <v>7696</v>
      </c>
      <c r="D81" s="195">
        <v>24218</v>
      </c>
      <c r="E81" s="195">
        <v>29828</v>
      </c>
      <c r="F81" s="195">
        <v>31545</v>
      </c>
      <c r="G81" s="195">
        <v>30462</v>
      </c>
      <c r="H81" s="196">
        <f>IFERROR(G81/F81-1,"-")</f>
        <v>-3.4331906799809797E-2</v>
      </c>
      <c r="I81" s="212">
        <f t="shared" si="35"/>
        <v>2.9581600831600832</v>
      </c>
      <c r="J81" s="196">
        <f>G81/G$9</f>
        <v>4.0089491346976376E-2</v>
      </c>
      <c r="K81" s="195">
        <v>11781</v>
      </c>
      <c r="L81" s="195">
        <v>24585</v>
      </c>
      <c r="M81" s="195">
        <v>36378</v>
      </c>
      <c r="N81" s="195">
        <v>29406</v>
      </c>
      <c r="O81" s="195">
        <v>41998</v>
      </c>
      <c r="P81" s="196">
        <f>IFERROR(O81/N81-1,"-")</f>
        <v>0.42821192953818943</v>
      </c>
      <c r="Q81" s="212">
        <f t="shared" si="9"/>
        <v>2.5648926237161533</v>
      </c>
      <c r="R81" s="196">
        <f>O81/O$9</f>
        <v>1.1922122125247857E-2</v>
      </c>
      <c r="S81" s="195">
        <v>19477</v>
      </c>
      <c r="T81" s="195">
        <v>48803</v>
      </c>
      <c r="U81" s="195">
        <v>66206</v>
      </c>
      <c r="V81" s="195">
        <v>60951</v>
      </c>
      <c r="W81" s="195">
        <v>72460</v>
      </c>
      <c r="X81" s="196">
        <f>IFERROR(W81/V81-1,"-")</f>
        <v>0.18882380928942921</v>
      </c>
      <c r="Y81" s="212">
        <f t="shared" si="10"/>
        <v>2.7202854649073265</v>
      </c>
      <c r="Z81" s="196">
        <f t="shared" si="36"/>
        <v>1.7529315918221239E-2</v>
      </c>
    </row>
    <row r="82" spans="1:26" x14ac:dyDescent="0.25">
      <c r="A82" s="193" t="s">
        <v>103</v>
      </c>
      <c r="B82" s="194" t="s">
        <v>103</v>
      </c>
      <c r="C82" s="195">
        <v>7600</v>
      </c>
      <c r="D82" s="195">
        <v>13859</v>
      </c>
      <c r="E82" s="195">
        <v>19011</v>
      </c>
      <c r="F82" s="195">
        <v>19238</v>
      </c>
      <c r="G82" s="195">
        <v>25652</v>
      </c>
      <c r="H82" s="196">
        <f>IFERROR(G82/F82-1,"-")</f>
        <v>0.33340264060713176</v>
      </c>
      <c r="I82" s="212">
        <f t="shared" si="35"/>
        <v>2.3752631578947367</v>
      </c>
      <c r="J82" s="196">
        <f>G82/G$9</f>
        <v>3.375929459761795E-2</v>
      </c>
      <c r="K82" s="195">
        <v>55668</v>
      </c>
      <c r="L82" s="195">
        <v>84934</v>
      </c>
      <c r="M82" s="195">
        <v>194237</v>
      </c>
      <c r="N82" s="195">
        <v>200344</v>
      </c>
      <c r="O82" s="195">
        <v>201836</v>
      </c>
      <c r="P82" s="196">
        <f>IFERROR(O82/N82-1,"-")</f>
        <v>7.447190831769257E-3</v>
      </c>
      <c r="Q82" s="212">
        <f t="shared" si="9"/>
        <v>2.6257095638427823</v>
      </c>
      <c r="R82" s="196">
        <f>O82/O$9</f>
        <v>5.7295905549586322E-2</v>
      </c>
      <c r="S82" s="195">
        <v>63268</v>
      </c>
      <c r="T82" s="195">
        <v>98793</v>
      </c>
      <c r="U82" s="195">
        <v>213248</v>
      </c>
      <c r="V82" s="195">
        <v>219582</v>
      </c>
      <c r="W82" s="195">
        <v>227488</v>
      </c>
      <c r="X82" s="196">
        <f>IFERROR(W82/V82-1,"-")</f>
        <v>3.6004772704502086E-2</v>
      </c>
      <c r="Y82" s="212">
        <f t="shared" si="10"/>
        <v>2.5956249604855537</v>
      </c>
      <c r="Z82" s="196">
        <f t="shared" si="36"/>
        <v>5.6461522534647049E-2</v>
      </c>
    </row>
    <row r="83" spans="1:26" x14ac:dyDescent="0.25">
      <c r="A83" s="1" t="s">
        <v>149</v>
      </c>
      <c r="B83" s="190" t="s">
        <v>110</v>
      </c>
      <c r="C83" s="191">
        <v>18759</v>
      </c>
      <c r="D83" s="191">
        <v>32750</v>
      </c>
      <c r="E83" s="191">
        <v>49617</v>
      </c>
      <c r="F83" s="191">
        <v>54110</v>
      </c>
      <c r="G83" s="191">
        <v>62728</v>
      </c>
      <c r="H83" s="192">
        <f>IFERROR(G83/F83-1,"-")</f>
        <v>0.15926815745703204</v>
      </c>
      <c r="I83" s="211">
        <f t="shared" si="35"/>
        <v>2.3438882669651901</v>
      </c>
      <c r="J83" s="192">
        <f>G83/G$9</f>
        <v>8.2553135487267226E-2</v>
      </c>
      <c r="K83" s="191">
        <v>75673</v>
      </c>
      <c r="L83" s="191">
        <v>104910</v>
      </c>
      <c r="M83" s="191">
        <v>245729</v>
      </c>
      <c r="N83" s="191">
        <v>320420</v>
      </c>
      <c r="O83" s="191">
        <v>379869</v>
      </c>
      <c r="P83" s="192">
        <f>IFERROR(O83/N83-1,"-")</f>
        <v>0.18553461082329448</v>
      </c>
      <c r="Q83" s="211">
        <f t="shared" si="9"/>
        <v>4.019874988437091</v>
      </c>
      <c r="R83" s="192">
        <f>O83/O$9</f>
        <v>0.10783476855078285</v>
      </c>
      <c r="S83" s="191">
        <v>94432</v>
      </c>
      <c r="T83" s="191">
        <v>137660</v>
      </c>
      <c r="U83" s="191">
        <v>295346</v>
      </c>
      <c r="V83" s="191">
        <v>374530</v>
      </c>
      <c r="W83" s="191">
        <v>442597</v>
      </c>
      <c r="X83" s="192">
        <f>IFERROR(W83/V83-1,"-")</f>
        <v>0.18173978052492457</v>
      </c>
      <c r="Y83" s="211">
        <f t="shared" si="10"/>
        <v>3.6869387495764148</v>
      </c>
      <c r="Z83" s="192">
        <f t="shared" si="36"/>
        <v>7.8198552082635556E-2</v>
      </c>
    </row>
    <row r="84" spans="1:26" x14ac:dyDescent="0.25">
      <c r="A84" s="193" t="s">
        <v>113</v>
      </c>
      <c r="B84" s="194" t="s">
        <v>113</v>
      </c>
      <c r="C84" s="195">
        <v>2578</v>
      </c>
      <c r="D84" s="195">
        <v>3228</v>
      </c>
      <c r="E84" s="195">
        <v>5828</v>
      </c>
      <c r="F84" s="195">
        <v>7066</v>
      </c>
      <c r="G84" s="195">
        <v>9146</v>
      </c>
      <c r="H84" s="196">
        <f t="shared" ref="H84:H91" si="37">IFERROR(G84/F84-1,"-")</f>
        <v>0.29436739315029725</v>
      </c>
      <c r="I84" s="212">
        <f t="shared" si="35"/>
        <v>2.5477114041892941</v>
      </c>
      <c r="J84" s="196">
        <f t="shared" ref="J84:J91" si="38">G84/G$9</f>
        <v>1.2036586168322694E-2</v>
      </c>
      <c r="K84" s="195">
        <v>15879</v>
      </c>
      <c r="L84" s="195">
        <v>11210</v>
      </c>
      <c r="M84" s="195">
        <v>56300</v>
      </c>
      <c r="N84" s="195">
        <v>75623</v>
      </c>
      <c r="O84" s="195">
        <v>87361</v>
      </c>
      <c r="P84" s="196">
        <f t="shared" ref="P84:P91" si="39">IFERROR(O84/N84-1,"-")</f>
        <v>0.15521732806156852</v>
      </c>
      <c r="Q84" s="212">
        <f t="shared" si="9"/>
        <v>4.5016688708356947</v>
      </c>
      <c r="R84" s="196">
        <f t="shared" ref="R84:R91" si="40">O84/O$9</f>
        <v>2.4799478808128435E-2</v>
      </c>
      <c r="S84" s="195">
        <v>18457</v>
      </c>
      <c r="T84" s="195">
        <v>14438</v>
      </c>
      <c r="U84" s="195">
        <v>62128</v>
      </c>
      <c r="V84" s="195">
        <v>82689</v>
      </c>
      <c r="W84" s="195">
        <v>96507</v>
      </c>
      <c r="X84" s="196">
        <f t="shared" ref="X84:X91" si="41">IFERROR(W84/V84-1,"-")</f>
        <v>0.16710807967202412</v>
      </c>
      <c r="Y84" s="212">
        <f t="shared" si="10"/>
        <v>4.2287479005255459</v>
      </c>
      <c r="Z84" s="196">
        <f t="shared" si="36"/>
        <v>1.6449586734846526E-2</v>
      </c>
    </row>
    <row r="85" spans="1:26" x14ac:dyDescent="0.25">
      <c r="A85" s="193" t="s">
        <v>116</v>
      </c>
      <c r="B85" s="194" t="s">
        <v>116</v>
      </c>
      <c r="C85" s="195">
        <v>5409</v>
      </c>
      <c r="D85" s="195">
        <v>8563</v>
      </c>
      <c r="E85" s="195">
        <v>13220</v>
      </c>
      <c r="F85" s="195">
        <v>14970</v>
      </c>
      <c r="G85" s="195">
        <v>15604</v>
      </c>
      <c r="H85" s="196">
        <f t="shared" si="37"/>
        <v>4.2351369405477568E-2</v>
      </c>
      <c r="I85" s="212">
        <f t="shared" si="35"/>
        <v>1.8848215936402291</v>
      </c>
      <c r="J85" s="196">
        <f t="shared" si="38"/>
        <v>2.0535632032638022E-2</v>
      </c>
      <c r="K85" s="195">
        <v>27251</v>
      </c>
      <c r="L85" s="195">
        <v>36097</v>
      </c>
      <c r="M85" s="195">
        <v>84214</v>
      </c>
      <c r="N85" s="195">
        <v>97137</v>
      </c>
      <c r="O85" s="195">
        <v>107979</v>
      </c>
      <c r="P85" s="196">
        <f t="shared" si="39"/>
        <v>0.11161555329071304</v>
      </c>
      <c r="Q85" s="212">
        <f t="shared" si="9"/>
        <v>2.9623867014054528</v>
      </c>
      <c r="R85" s="196">
        <f t="shared" si="40"/>
        <v>3.0652384041195732E-2</v>
      </c>
      <c r="S85" s="195">
        <v>32660</v>
      </c>
      <c r="T85" s="195">
        <v>44660</v>
      </c>
      <c r="U85" s="195">
        <v>97434</v>
      </c>
      <c r="V85" s="195">
        <v>112107</v>
      </c>
      <c r="W85" s="195">
        <v>123583</v>
      </c>
      <c r="X85" s="196">
        <f t="shared" si="41"/>
        <v>0.10236648915767965</v>
      </c>
      <c r="Y85" s="212">
        <f t="shared" si="10"/>
        <v>2.7839252908756889</v>
      </c>
      <c r="Z85" s="196">
        <f t="shared" si="36"/>
        <v>2.5797531449958735E-2</v>
      </c>
    </row>
    <row r="86" spans="1:26" x14ac:dyDescent="0.25">
      <c r="A86" s="193" t="s">
        <v>119</v>
      </c>
      <c r="B86" s="194" t="s">
        <v>119</v>
      </c>
      <c r="C86" s="195">
        <v>1714</v>
      </c>
      <c r="D86" s="195">
        <v>5280</v>
      </c>
      <c r="E86" s="195">
        <v>5870</v>
      </c>
      <c r="F86" s="195">
        <v>5310</v>
      </c>
      <c r="G86" s="195">
        <v>6020</v>
      </c>
      <c r="H86" s="196">
        <f t="shared" si="37"/>
        <v>0.13370998116760835</v>
      </c>
      <c r="I86" s="212">
        <f t="shared" si="35"/>
        <v>2.5122520420070011</v>
      </c>
      <c r="J86" s="196">
        <f t="shared" si="38"/>
        <v>7.9226163058498389E-3</v>
      </c>
      <c r="K86" s="195">
        <v>5151</v>
      </c>
      <c r="L86" s="195">
        <v>11108</v>
      </c>
      <c r="M86" s="195">
        <v>20133</v>
      </c>
      <c r="N86" s="195">
        <v>32432</v>
      </c>
      <c r="O86" s="195">
        <v>46149</v>
      </c>
      <c r="P86" s="196">
        <f t="shared" si="39"/>
        <v>0.42294647261963503</v>
      </c>
      <c r="Q86" s="212">
        <f t="shared" si="9"/>
        <v>7.9592312172393704</v>
      </c>
      <c r="R86" s="196">
        <f t="shared" si="40"/>
        <v>1.3100481307635206E-2</v>
      </c>
      <c r="S86" s="195">
        <v>6865</v>
      </c>
      <c r="T86" s="195">
        <v>16388</v>
      </c>
      <c r="U86" s="195">
        <v>26003</v>
      </c>
      <c r="V86" s="195">
        <v>37742</v>
      </c>
      <c r="W86" s="195">
        <v>52169</v>
      </c>
      <c r="X86" s="196">
        <f t="shared" si="41"/>
        <v>0.38225319272958513</v>
      </c>
      <c r="Y86" s="212">
        <f t="shared" si="10"/>
        <v>6.5992716678805534</v>
      </c>
      <c r="Z86" s="196">
        <f t="shared" si="36"/>
        <v>6.8847959674577354E-3</v>
      </c>
    </row>
    <row r="87" spans="1:26" x14ac:dyDescent="0.25">
      <c r="A87" s="193" t="s">
        <v>126</v>
      </c>
      <c r="B87" s="194" t="s">
        <v>126</v>
      </c>
      <c r="C87" s="195">
        <v>286</v>
      </c>
      <c r="D87" s="195">
        <v>921</v>
      </c>
      <c r="E87" s="195">
        <v>1133</v>
      </c>
      <c r="F87" s="195">
        <v>1155</v>
      </c>
      <c r="G87" s="195">
        <v>1481</v>
      </c>
      <c r="H87" s="196">
        <f t="shared" si="37"/>
        <v>0.2822510822510822</v>
      </c>
      <c r="I87" s="212">
        <f t="shared" si="35"/>
        <v>4.1783216783216783</v>
      </c>
      <c r="J87" s="196">
        <f t="shared" si="38"/>
        <v>1.9490688951766795E-3</v>
      </c>
      <c r="K87" s="195">
        <v>1248</v>
      </c>
      <c r="L87" s="195">
        <v>2935</v>
      </c>
      <c r="M87" s="195">
        <v>4473</v>
      </c>
      <c r="N87" s="195">
        <v>6846</v>
      </c>
      <c r="O87" s="195">
        <v>11371</v>
      </c>
      <c r="P87" s="196">
        <f t="shared" si="39"/>
        <v>0.66096990943616718</v>
      </c>
      <c r="Q87" s="212">
        <f t="shared" ref="Q87:Q150" si="42">IFERROR(O87/K87-1,"-")</f>
        <v>8.1113782051282044</v>
      </c>
      <c r="R87" s="196">
        <f t="shared" si="40"/>
        <v>3.2279263461639455E-3</v>
      </c>
      <c r="S87" s="195">
        <v>1534</v>
      </c>
      <c r="T87" s="195">
        <v>3856</v>
      </c>
      <c r="U87" s="195">
        <v>5606</v>
      </c>
      <c r="V87" s="195">
        <v>8001</v>
      </c>
      <c r="W87" s="195">
        <v>12852</v>
      </c>
      <c r="X87" s="196">
        <f t="shared" si="41"/>
        <v>0.60629921259842523</v>
      </c>
      <c r="Y87" s="212">
        <f t="shared" ref="Y87:Y150" si="43">IFERROR(W87/S87-1,"-")</f>
        <v>7.3780964797913953</v>
      </c>
      <c r="Z87" s="196">
        <f t="shared" si="36"/>
        <v>1.4842966655219808E-3</v>
      </c>
    </row>
    <row r="88" spans="1:26" x14ac:dyDescent="0.25">
      <c r="A88" s="193" t="s">
        <v>122</v>
      </c>
      <c r="B88" s="194" t="s">
        <v>122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1.1962887411989208E-3</v>
      </c>
      <c r="K88" s="195">
        <v>1576</v>
      </c>
      <c r="L88" s="195">
        <v>3904</v>
      </c>
      <c r="M88" s="195">
        <v>4162</v>
      </c>
      <c r="N88" s="195">
        <v>5572</v>
      </c>
      <c r="O88" s="195">
        <v>7126</v>
      </c>
      <c r="P88" s="196">
        <f t="shared" si="39"/>
        <v>0.27889447236180898</v>
      </c>
      <c r="Q88" s="212">
        <f t="shared" si="42"/>
        <v>3.5215736040609134</v>
      </c>
      <c r="R88" s="196">
        <f t="shared" si="40"/>
        <v>2.0228830483479269E-3</v>
      </c>
      <c r="S88" s="195">
        <v>1816</v>
      </c>
      <c r="T88" s="195">
        <v>4708</v>
      </c>
      <c r="U88" s="195">
        <v>5083</v>
      </c>
      <c r="V88" s="195">
        <v>6346</v>
      </c>
      <c r="W88" s="195">
        <v>8035</v>
      </c>
      <c r="X88" s="196">
        <f t="shared" si="41"/>
        <v>0.26615190671288991</v>
      </c>
      <c r="Y88" s="212">
        <f t="shared" si="43"/>
        <v>3.4245594713656384</v>
      </c>
      <c r="Z88" s="196">
        <f t="shared" si="36"/>
        <v>1.345822324446705E-3</v>
      </c>
    </row>
    <row r="89" spans="1:26" x14ac:dyDescent="0.25">
      <c r="A89" s="193" t="s">
        <v>131</v>
      </c>
      <c r="B89" s="194" t="s">
        <v>131</v>
      </c>
      <c r="C89" s="195">
        <v>286</v>
      </c>
      <c r="D89" s="195">
        <v>296</v>
      </c>
      <c r="E89" s="195">
        <v>433</v>
      </c>
      <c r="F89" s="195">
        <v>451</v>
      </c>
      <c r="G89" s="195">
        <v>500</v>
      </c>
      <c r="H89" s="196">
        <f t="shared" si="37"/>
        <v>0.10864745011086474</v>
      </c>
      <c r="I89" s="212">
        <f t="shared" si="35"/>
        <v>0.74825174825174834</v>
      </c>
      <c r="J89" s="196">
        <f t="shared" si="38"/>
        <v>6.5802461012041849E-4</v>
      </c>
      <c r="K89" s="195">
        <v>1422</v>
      </c>
      <c r="L89" s="195">
        <v>781</v>
      </c>
      <c r="M89" s="195">
        <v>2952</v>
      </c>
      <c r="N89" s="195">
        <v>3352</v>
      </c>
      <c r="O89" s="195">
        <v>3068</v>
      </c>
      <c r="P89" s="196">
        <f t="shared" si="39"/>
        <v>-8.4725536992840134E-2</v>
      </c>
      <c r="Q89" s="212">
        <f t="shared" si="42"/>
        <v>1.1575246132208159</v>
      </c>
      <c r="R89" s="196">
        <f t="shared" si="40"/>
        <v>8.7092410782085871E-4</v>
      </c>
      <c r="S89" s="195">
        <v>1708</v>
      </c>
      <c r="T89" s="195">
        <v>1077</v>
      </c>
      <c r="U89" s="195">
        <v>3385</v>
      </c>
      <c r="V89" s="195">
        <v>3803</v>
      </c>
      <c r="W89" s="195">
        <v>3568</v>
      </c>
      <c r="X89" s="196">
        <f t="shared" si="41"/>
        <v>-6.1793321062319273E-2</v>
      </c>
      <c r="Y89" s="212">
        <f t="shared" si="43"/>
        <v>1.088992974238876</v>
      </c>
      <c r="Z89" s="196">
        <f t="shared" si="36"/>
        <v>8.9624406221760697E-4</v>
      </c>
    </row>
    <row r="90" spans="1:26" x14ac:dyDescent="0.25">
      <c r="A90" s="193" t="s">
        <v>134</v>
      </c>
      <c r="B90" s="194" t="s">
        <v>134</v>
      </c>
      <c r="C90" s="195">
        <v>408</v>
      </c>
      <c r="D90" s="195">
        <v>385</v>
      </c>
      <c r="E90" s="195">
        <v>658</v>
      </c>
      <c r="F90" s="195">
        <v>678</v>
      </c>
      <c r="G90" s="195">
        <v>636</v>
      </c>
      <c r="H90" s="196">
        <f t="shared" si="37"/>
        <v>-6.1946902654867242E-2</v>
      </c>
      <c r="I90" s="212">
        <f t="shared" si="35"/>
        <v>0.55882352941176472</v>
      </c>
      <c r="J90" s="196">
        <f t="shared" si="38"/>
        <v>8.3700730407317231E-4</v>
      </c>
      <c r="K90" s="195">
        <v>1922</v>
      </c>
      <c r="L90" s="195">
        <v>947</v>
      </c>
      <c r="M90" s="195">
        <v>3040</v>
      </c>
      <c r="N90" s="195">
        <v>3739</v>
      </c>
      <c r="O90" s="195">
        <v>4092</v>
      </c>
      <c r="P90" s="196">
        <f t="shared" si="39"/>
        <v>9.4410270125702134E-2</v>
      </c>
      <c r="Q90" s="212">
        <f t="shared" si="42"/>
        <v>1.129032258064516</v>
      </c>
      <c r="R90" s="196">
        <f t="shared" si="40"/>
        <v>1.1616106418523319E-3</v>
      </c>
      <c r="S90" s="195">
        <v>2330</v>
      </c>
      <c r="T90" s="195">
        <v>1332</v>
      </c>
      <c r="U90" s="195">
        <v>3698</v>
      </c>
      <c r="V90" s="195">
        <v>4417</v>
      </c>
      <c r="W90" s="195">
        <v>4728</v>
      </c>
      <c r="X90" s="196">
        <f t="shared" si="41"/>
        <v>7.0409780393932531E-2</v>
      </c>
      <c r="Y90" s="212">
        <f t="shared" si="43"/>
        <v>1.0291845493562231</v>
      </c>
      <c r="Z90" s="196">
        <f t="shared" si="36"/>
        <v>9.7911685142709325E-4</v>
      </c>
    </row>
    <row r="91" spans="1:26" x14ac:dyDescent="0.25">
      <c r="A91" s="198" t="s">
        <v>148</v>
      </c>
      <c r="B91" s="199" t="s">
        <v>148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23706</v>
      </c>
      <c r="G91" s="200">
        <f>G83-SUM(G84:G90)</f>
        <v>28432</v>
      </c>
      <c r="H91" s="201">
        <f t="shared" si="37"/>
        <v>0.19935881211507644</v>
      </c>
      <c r="I91" s="213">
        <f t="shared" si="35"/>
        <v>2.6274559836693032</v>
      </c>
      <c r="J91" s="201">
        <f t="shared" si="38"/>
        <v>3.7417911429887478E-2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95719</v>
      </c>
      <c r="O91" s="200">
        <f>O83-SUM(O84:O90)</f>
        <v>112723</v>
      </c>
      <c r="P91" s="201">
        <f t="shared" si="39"/>
        <v>0.17764498166508225</v>
      </c>
      <c r="Q91" s="213">
        <f t="shared" si="42"/>
        <v>4.3111100640784015</v>
      </c>
      <c r="R91" s="201">
        <f t="shared" si="40"/>
        <v>3.1999080249638413E-2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119425</v>
      </c>
      <c r="W91" s="200">
        <f>W83-SUM(W84:W90)</f>
        <v>141155</v>
      </c>
      <c r="X91" s="201">
        <f t="shared" si="41"/>
        <v>0.18195520200962956</v>
      </c>
      <c r="Y91" s="213">
        <f t="shared" si="43"/>
        <v>3.857029798362122</v>
      </c>
      <c r="Z91" s="201">
        <f t="shared" si="36"/>
        <v>2.4361158026759172E-2</v>
      </c>
    </row>
    <row r="92" spans="1:26" x14ac:dyDescent="0.25">
      <c r="A92" s="1"/>
      <c r="B92" s="186" t="s">
        <v>52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71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1.0427057971968152E-2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1.4041806060416811E-2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99</v>
      </c>
      <c r="B94" s="190" t="s">
        <v>100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7.5567546226228861E-3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8.5386330636061311E-3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106</v>
      </c>
      <c r="B95" s="194" t="s">
        <v>106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5.5300388234519968E-3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2.1787296373940975E-3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103</v>
      </c>
      <c r="B96" s="194" t="s">
        <v>103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2.0267157991708889E-3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6.3599034262120336E-3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149</v>
      </c>
      <c r="B97" s="190" t="s">
        <v>110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2.8703033493452657E-3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5.5031729968106806E-3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113</v>
      </c>
      <c r="B98" s="194" t="s">
        <v>113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2.6715799170888994E-4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8.0251057783884219E-4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116</v>
      </c>
      <c r="B99" s="194" t="s">
        <v>116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4.4877278410212541E-4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1.1051198017426999E-3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119</v>
      </c>
      <c r="B100" s="194" t="s">
        <v>119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7.554122524182404E-4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8.831306712616335E-4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126</v>
      </c>
      <c r="B101" s="194" t="s">
        <v>126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1.1844442982167533E-4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2.3930541815286307E-4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122</v>
      </c>
      <c r="B102" s="194" t="s">
        <v>122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8.4227150095413574E-5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2.3816992387930264E-4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131</v>
      </c>
      <c r="B103" s="194" t="s">
        <v>131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3.6849378166743436E-5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5.7342460814802306E-5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134</v>
      </c>
      <c r="B104" s="194" t="s">
        <v>134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3.2901230506020923E-5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1.0191061105204964E-4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148</v>
      </c>
      <c r="B105" s="199" t="s">
        <v>148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1.1265381325261566E-3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2.0756835320684874E-3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53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71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99</v>
      </c>
      <c r="B108" s="190" t="s">
        <v>100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106</v>
      </c>
      <c r="B109" s="194" t="s">
        <v>106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103</v>
      </c>
      <c r="B110" s="194" t="s">
        <v>103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149</v>
      </c>
      <c r="B111" s="190" t="s">
        <v>110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113</v>
      </c>
      <c r="B112" s="194" t="s">
        <v>113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116</v>
      </c>
      <c r="B113" s="194" t="s">
        <v>116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119</v>
      </c>
      <c r="B114" s="194" t="s">
        <v>119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126</v>
      </c>
      <c r="B115" s="194" t="s">
        <v>126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122</v>
      </c>
      <c r="B116" s="194" t="s">
        <v>122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131</v>
      </c>
      <c r="B117" s="194" t="s">
        <v>131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134</v>
      </c>
      <c r="B118" s="194" t="s">
        <v>134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148</v>
      </c>
      <c r="B119" s="199" t="s">
        <v>148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54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71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94365</v>
      </c>
      <c r="G121" s="209">
        <f>G122+G125</f>
        <v>99219</v>
      </c>
      <c r="H121" s="210">
        <f>IFERROR(G121/F121-1,"-")</f>
        <v>5.1438563026545925E-2</v>
      </c>
      <c r="I121" s="210">
        <f t="shared" si="35"/>
        <v>1.0361804301428337</v>
      </c>
      <c r="J121" s="210">
        <f>G121/G$9</f>
        <v>0.1305770875830756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145679</v>
      </c>
      <c r="O121" s="209">
        <f>O122+O125</f>
        <v>151188</v>
      </c>
      <c r="P121" s="210">
        <f>IFERROR(O121/N121-1,"-")</f>
        <v>3.7816020153899954E-2</v>
      </c>
      <c r="Q121" s="210">
        <f t="shared" si="42"/>
        <v>1.7595093816164122</v>
      </c>
      <c r="R121" s="210">
        <f>O121/O$9</f>
        <v>4.2918277057764014E-2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240044</v>
      </c>
      <c r="W121" s="209">
        <f>W122+W125</f>
        <v>250407</v>
      </c>
      <c r="X121" s="210">
        <f>IFERROR(W121/V121-1,"-")</f>
        <v>4.3171251937144772E-2</v>
      </c>
      <c r="Y121" s="210">
        <f t="shared" si="43"/>
        <v>1.419017349974883</v>
      </c>
      <c r="Z121" s="210">
        <f t="shared" ref="Z121:Z133" si="56">U121/U$9</f>
        <v>6.066685324076293E-2</v>
      </c>
    </row>
    <row r="122" spans="1:26" x14ac:dyDescent="0.25">
      <c r="A122" s="1" t="s">
        <v>99</v>
      </c>
      <c r="B122" s="190" t="s">
        <v>100</v>
      </c>
      <c r="C122" s="191">
        <v>23736</v>
      </c>
      <c r="D122" s="191">
        <v>32824</v>
      </c>
      <c r="E122" s="191">
        <v>51574</v>
      </c>
      <c r="F122" s="191">
        <v>61454</v>
      </c>
      <c r="G122" s="191">
        <v>66290</v>
      </c>
      <c r="H122" s="192">
        <f>IFERROR(G122/F122-1,"-")</f>
        <v>7.8693006150942102E-2</v>
      </c>
      <c r="I122" s="211">
        <f t="shared" si="35"/>
        <v>1.7928041793056959</v>
      </c>
      <c r="J122" s="192">
        <f>G122/G$9</f>
        <v>8.7240902809765083E-2</v>
      </c>
      <c r="K122" s="191">
        <v>37835</v>
      </c>
      <c r="L122" s="191">
        <v>71733</v>
      </c>
      <c r="M122" s="191">
        <v>83312</v>
      </c>
      <c r="N122" s="191">
        <v>85760</v>
      </c>
      <c r="O122" s="191">
        <v>89698</v>
      </c>
      <c r="P122" s="192">
        <f>IFERROR(O122/N122-1,"-")</f>
        <v>4.59188432835822E-2</v>
      </c>
      <c r="Q122" s="211">
        <f t="shared" si="42"/>
        <v>1.3707678075855689</v>
      </c>
      <c r="R122" s="192">
        <f>O122/O$9</f>
        <v>2.5462891337456123E-2</v>
      </c>
      <c r="S122" s="191">
        <v>61571</v>
      </c>
      <c r="T122" s="191">
        <v>104557</v>
      </c>
      <c r="U122" s="191">
        <v>134886</v>
      </c>
      <c r="V122" s="191">
        <v>147214</v>
      </c>
      <c r="W122" s="191">
        <v>155988</v>
      </c>
      <c r="X122" s="192">
        <f>IFERROR(W122/V122-1,"-")</f>
        <v>5.9600309753148561E-2</v>
      </c>
      <c r="Y122" s="211">
        <f t="shared" si="43"/>
        <v>1.533465430153806</v>
      </c>
      <c r="Z122" s="192">
        <f t="shared" si="56"/>
        <v>3.5713671071280394E-2</v>
      </c>
    </row>
    <row r="123" spans="1:26" x14ac:dyDescent="0.25">
      <c r="A123" s="193" t="s">
        <v>106</v>
      </c>
      <c r="B123" s="194" t="s">
        <v>106</v>
      </c>
      <c r="C123" s="195">
        <v>11647</v>
      </c>
      <c r="D123" s="195">
        <v>15693</v>
      </c>
      <c r="E123" s="195">
        <v>29334</v>
      </c>
      <c r="F123" s="195">
        <v>30291</v>
      </c>
      <c r="G123" s="195">
        <v>37901</v>
      </c>
      <c r="H123" s="196">
        <f>IFERROR(G123/F123-1,"-")</f>
        <v>0.25122973820606775</v>
      </c>
      <c r="I123" s="212">
        <f t="shared" si="35"/>
        <v>2.2541426976903924</v>
      </c>
      <c r="J123" s="196">
        <f>G123/G$9</f>
        <v>4.9879581496347962E-2</v>
      </c>
      <c r="K123" s="195">
        <v>16144</v>
      </c>
      <c r="L123" s="195">
        <v>37554</v>
      </c>
      <c r="M123" s="195">
        <v>40531</v>
      </c>
      <c r="N123" s="195">
        <v>36734</v>
      </c>
      <c r="O123" s="195">
        <v>37287</v>
      </c>
      <c r="P123" s="196">
        <f>IFERROR(O123/N123-1,"-")</f>
        <v>1.505417324549474E-2</v>
      </c>
      <c r="Q123" s="212">
        <f t="shared" si="42"/>
        <v>1.3096506442021805</v>
      </c>
      <c r="R123" s="196">
        <f>O123/O$9</f>
        <v>1.0584793744562048E-2</v>
      </c>
      <c r="S123" s="195">
        <v>27791</v>
      </c>
      <c r="T123" s="195">
        <v>53247</v>
      </c>
      <c r="U123" s="195">
        <v>69865</v>
      </c>
      <c r="V123" s="195">
        <v>67025</v>
      </c>
      <c r="W123" s="195">
        <v>75188</v>
      </c>
      <c r="X123" s="196">
        <f>IFERROR(W123/V123-1,"-")</f>
        <v>0.12179037672510251</v>
      </c>
      <c r="Y123" s="212">
        <f t="shared" si="43"/>
        <v>1.70548019142888</v>
      </c>
      <c r="Z123" s="196">
        <f t="shared" si="56"/>
        <v>1.8498106767158969E-2</v>
      </c>
    </row>
    <row r="124" spans="1:26" x14ac:dyDescent="0.25">
      <c r="A124" s="193" t="s">
        <v>103</v>
      </c>
      <c r="B124" s="194" t="s">
        <v>103</v>
      </c>
      <c r="C124" s="195">
        <v>12089</v>
      </c>
      <c r="D124" s="195">
        <v>17131</v>
      </c>
      <c r="E124" s="195">
        <v>22240</v>
      </c>
      <c r="F124" s="195">
        <v>31163</v>
      </c>
      <c r="G124" s="195">
        <v>28389</v>
      </c>
      <c r="H124" s="196">
        <f>IFERROR(G124/F124-1,"-")</f>
        <v>-8.9015820042999683E-2</v>
      </c>
      <c r="I124" s="212">
        <f t="shared" si="35"/>
        <v>1.3483331954669535</v>
      </c>
      <c r="J124" s="196">
        <f>G124/G$9</f>
        <v>3.7361321313417122E-2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1.4878097592894077E-2</v>
      </c>
      <c r="S124" s="195">
        <v>33780</v>
      </c>
      <c r="T124" s="195">
        <v>51310</v>
      </c>
      <c r="U124" s="195">
        <v>65021</v>
      </c>
      <c r="V124" s="195">
        <v>80189</v>
      </c>
      <c r="W124" s="195">
        <v>80800</v>
      </c>
      <c r="X124" s="196">
        <f>IFERROR(W124/V124-1,"-")</f>
        <v>7.6194989337690089E-3</v>
      </c>
      <c r="Y124" s="212">
        <f t="shared" si="43"/>
        <v>1.3919478981645943</v>
      </c>
      <c r="Z124" s="196">
        <f t="shared" si="56"/>
        <v>1.7215564304121425E-2</v>
      </c>
    </row>
    <row r="125" spans="1:26" x14ac:dyDescent="0.25">
      <c r="A125" s="1" t="s">
        <v>149</v>
      </c>
      <c r="B125" s="190" t="s">
        <v>110</v>
      </c>
      <c r="C125" s="191">
        <v>24992</v>
      </c>
      <c r="D125" s="191">
        <v>28490</v>
      </c>
      <c r="E125" s="191">
        <v>41860</v>
      </c>
      <c r="F125" s="191">
        <v>32911</v>
      </c>
      <c r="G125" s="191">
        <v>32929</v>
      </c>
      <c r="H125" s="192">
        <f>IFERROR(G125/F125-1,"-")</f>
        <v>5.4692959800672902E-4</v>
      </c>
      <c r="I125" s="211">
        <f t="shared" si="35"/>
        <v>0.31758162612035856</v>
      </c>
      <c r="J125" s="192">
        <f>G125/G$9</f>
        <v>4.333618477331052E-2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1.745538572030789E-2</v>
      </c>
      <c r="S125" s="191">
        <v>41945</v>
      </c>
      <c r="T125" s="191">
        <v>59701</v>
      </c>
      <c r="U125" s="191">
        <v>94245</v>
      </c>
      <c r="V125" s="191">
        <v>92830</v>
      </c>
      <c r="W125" s="191">
        <v>94419</v>
      </c>
      <c r="X125" s="192">
        <f>IFERROR(W125/V125-1,"-")</f>
        <v>1.7117311214047248E-2</v>
      </c>
      <c r="Y125" s="211">
        <f t="shared" si="43"/>
        <v>1.2510191917987843</v>
      </c>
      <c r="Z125" s="192">
        <f t="shared" si="56"/>
        <v>2.4953182169482533E-2</v>
      </c>
    </row>
    <row r="126" spans="1:26" x14ac:dyDescent="0.25">
      <c r="A126" s="193" t="s">
        <v>113</v>
      </c>
      <c r="B126" s="194" t="s">
        <v>113</v>
      </c>
      <c r="C126" s="195">
        <v>1440</v>
      </c>
      <c r="D126" s="195">
        <v>653</v>
      </c>
      <c r="E126" s="195">
        <v>2495</v>
      </c>
      <c r="F126" s="195">
        <v>3075</v>
      </c>
      <c r="G126" s="195">
        <v>2418</v>
      </c>
      <c r="H126" s="196">
        <f t="shared" ref="H126:H133" si="57">IFERROR(G126/F126-1,"-")</f>
        <v>-0.21365853658536582</v>
      </c>
      <c r="I126" s="212">
        <f t="shared" si="35"/>
        <v>0.6791666666666667</v>
      </c>
      <c r="J126" s="196">
        <f t="shared" ref="J126:J133" si="58">G126/G$9</f>
        <v>3.1822070145423437E-3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2.3447956749023122E-3</v>
      </c>
      <c r="S126" s="195">
        <v>3941</v>
      </c>
      <c r="T126" s="195">
        <v>3336</v>
      </c>
      <c r="U126" s="195">
        <v>9917</v>
      </c>
      <c r="V126" s="195">
        <v>11654</v>
      </c>
      <c r="W126" s="195">
        <v>10678</v>
      </c>
      <c r="X126" s="196">
        <f t="shared" ref="X126:X133" si="61">IFERROR(W126/V126-1,"-")</f>
        <v>-8.3748069332418074E-2</v>
      </c>
      <c r="Y126" s="212">
        <f t="shared" si="43"/>
        <v>1.709464602892667</v>
      </c>
      <c r="Z126" s="196">
        <f t="shared" si="56"/>
        <v>2.6257170945382597E-3</v>
      </c>
    </row>
    <row r="127" spans="1:26" x14ac:dyDescent="0.25">
      <c r="A127" s="193" t="s">
        <v>116</v>
      </c>
      <c r="B127" s="194" t="s">
        <v>116</v>
      </c>
      <c r="C127" s="195">
        <v>1742</v>
      </c>
      <c r="D127" s="195">
        <v>2401</v>
      </c>
      <c r="E127" s="195">
        <v>4143</v>
      </c>
      <c r="F127" s="195">
        <v>4499</v>
      </c>
      <c r="G127" s="195">
        <v>4518</v>
      </c>
      <c r="H127" s="196">
        <f t="shared" si="57"/>
        <v>4.2231607023783813E-3</v>
      </c>
      <c r="I127" s="212">
        <f t="shared" si="35"/>
        <v>1.5935706084959818</v>
      </c>
      <c r="J127" s="196">
        <f t="shared" si="58"/>
        <v>5.9459103770481015E-3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2.4478417802279223E-3</v>
      </c>
      <c r="S127" s="195">
        <v>4053</v>
      </c>
      <c r="T127" s="195">
        <v>7314</v>
      </c>
      <c r="U127" s="195">
        <v>11261</v>
      </c>
      <c r="V127" s="195">
        <v>13315</v>
      </c>
      <c r="W127" s="195">
        <v>13141</v>
      </c>
      <c r="X127" s="196">
        <f t="shared" si="61"/>
        <v>-1.3067968456627832E-2</v>
      </c>
      <c r="Y127" s="212">
        <f t="shared" si="43"/>
        <v>2.2422896619787811</v>
      </c>
      <c r="Z127" s="196">
        <f t="shared" si="56"/>
        <v>2.9815670264793123E-3</v>
      </c>
    </row>
    <row r="128" spans="1:26" x14ac:dyDescent="0.25">
      <c r="A128" s="193" t="s">
        <v>119</v>
      </c>
      <c r="B128" s="194" t="s">
        <v>119</v>
      </c>
      <c r="C128" s="195">
        <v>1315</v>
      </c>
      <c r="D128" s="195">
        <v>2102</v>
      </c>
      <c r="E128" s="195">
        <v>2821</v>
      </c>
      <c r="F128" s="195">
        <v>3024</v>
      </c>
      <c r="G128" s="195">
        <v>2762</v>
      </c>
      <c r="H128" s="196">
        <f t="shared" si="57"/>
        <v>-8.6640211640211628E-2</v>
      </c>
      <c r="I128" s="212">
        <f t="shared" si="35"/>
        <v>1.1003802281368822</v>
      </c>
      <c r="J128" s="196">
        <f t="shared" si="58"/>
        <v>3.6349279463051918E-3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1.6535635358723932E-3</v>
      </c>
      <c r="S128" s="195">
        <v>2906</v>
      </c>
      <c r="T128" s="195">
        <v>7134</v>
      </c>
      <c r="U128" s="195">
        <v>8524</v>
      </c>
      <c r="V128" s="195">
        <v>8780</v>
      </c>
      <c r="W128" s="195">
        <v>8587</v>
      </c>
      <c r="X128" s="196">
        <f t="shared" si="61"/>
        <v>-2.1981776765375827E-2</v>
      </c>
      <c r="Y128" s="212">
        <f t="shared" si="43"/>
        <v>1.9549208534067448</v>
      </c>
      <c r="Z128" s="196">
        <f t="shared" si="56"/>
        <v>2.2568934671618559E-3</v>
      </c>
    </row>
    <row r="129" spans="1:26" x14ac:dyDescent="0.25">
      <c r="A129" s="193" t="s">
        <v>126</v>
      </c>
      <c r="B129" s="194" t="s">
        <v>126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8.5543199315654401E-4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4.8428830767352835E-4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122</v>
      </c>
      <c r="B130" s="194" t="s">
        <v>122</v>
      </c>
      <c r="C130" s="195">
        <v>323</v>
      </c>
      <c r="D130" s="195">
        <v>312</v>
      </c>
      <c r="E130" s="195">
        <v>635</v>
      </c>
      <c r="F130" s="195">
        <v>527</v>
      </c>
      <c r="G130" s="195">
        <v>600</v>
      </c>
      <c r="H130" s="196">
        <f t="shared" si="57"/>
        <v>0.13851992409867164</v>
      </c>
      <c r="I130" s="212">
        <f t="shared" si="35"/>
        <v>0.85758513931888536</v>
      </c>
      <c r="J130" s="196">
        <f t="shared" si="58"/>
        <v>7.8962953214450221E-4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4.2495873187999527E-4</v>
      </c>
      <c r="S130" s="195">
        <v>812</v>
      </c>
      <c r="T130" s="195">
        <v>1357</v>
      </c>
      <c r="U130" s="195">
        <v>1836</v>
      </c>
      <c r="V130" s="195">
        <v>1935</v>
      </c>
      <c r="W130" s="195">
        <v>2097</v>
      </c>
      <c r="X130" s="196">
        <f t="shared" si="61"/>
        <v>8.3720930232558111E-2</v>
      </c>
      <c r="Y130" s="212">
        <f t="shared" si="43"/>
        <v>1.5825123152709359</v>
      </c>
      <c r="Z130" s="196">
        <f t="shared" si="56"/>
        <v>4.8611642488375966E-4</v>
      </c>
    </row>
    <row r="131" spans="1:26" x14ac:dyDescent="0.25">
      <c r="A131" s="193" t="s">
        <v>131</v>
      </c>
      <c r="B131" s="194" t="s">
        <v>131</v>
      </c>
      <c r="C131" s="195">
        <v>186</v>
      </c>
      <c r="D131" s="195">
        <v>123</v>
      </c>
      <c r="E131" s="195">
        <v>250</v>
      </c>
      <c r="F131" s="195">
        <v>204</v>
      </c>
      <c r="G131" s="195">
        <v>235</v>
      </c>
      <c r="H131" s="196">
        <f t="shared" si="57"/>
        <v>0.15196078431372539</v>
      </c>
      <c r="I131" s="212">
        <f t="shared" si="35"/>
        <v>0.26344086021505375</v>
      </c>
      <c r="J131" s="196">
        <f t="shared" si="58"/>
        <v>3.0927156675659669E-4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3.1197705166073137E-4</v>
      </c>
      <c r="S131" s="195">
        <v>678</v>
      </c>
      <c r="T131" s="195">
        <v>555</v>
      </c>
      <c r="U131" s="195">
        <v>1075</v>
      </c>
      <c r="V131" s="195">
        <v>1342</v>
      </c>
      <c r="W131" s="195">
        <v>1334</v>
      </c>
      <c r="X131" s="196">
        <f t="shared" si="61"/>
        <v>-5.9612518628912037E-3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134</v>
      </c>
      <c r="B132" s="194" t="s">
        <v>134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387</v>
      </c>
      <c r="H132" s="196">
        <f t="shared" si="57"/>
        <v>8.1005586592178824E-2</v>
      </c>
      <c r="I132" s="212">
        <f t="shared" si="35"/>
        <v>0.84285714285714275</v>
      </c>
      <c r="J132" s="196">
        <f t="shared" si="58"/>
        <v>5.0931104823320392E-4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6.0039259714508354E-4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2502</v>
      </c>
      <c r="X132" s="196">
        <f t="shared" si="61"/>
        <v>1.91446028513238E-2</v>
      </c>
      <c r="Y132" s="212">
        <f t="shared" si="43"/>
        <v>1.2807657247037376</v>
      </c>
      <c r="Z132" s="196">
        <f t="shared" si="56"/>
        <v>4.9909012031911057E-4</v>
      </c>
    </row>
    <row r="133" spans="1:26" x14ac:dyDescent="0.25">
      <c r="A133" s="198" t="s">
        <v>148</v>
      </c>
      <c r="B133" s="199" t="s">
        <v>148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20575</v>
      </c>
      <c r="G133" s="200">
        <f>G125-SUM(G126:G132)</f>
        <v>21359</v>
      </c>
      <c r="H133" s="201">
        <f t="shared" si="57"/>
        <v>3.8104495747266043E-2</v>
      </c>
      <c r="I133" s="213">
        <f t="shared" si="35"/>
        <v>0.10058226413149884</v>
      </c>
      <c r="J133" s="201">
        <f t="shared" si="58"/>
        <v>2.8109495295124038E-2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9.1875680409459239E-3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50712</v>
      </c>
      <c r="W133" s="200">
        <f>W125-SUM(W126:W132)</f>
        <v>53724</v>
      </c>
      <c r="X133" s="201">
        <f t="shared" si="61"/>
        <v>5.9394226218646429E-2</v>
      </c>
      <c r="Y133" s="213">
        <f t="shared" si="43"/>
        <v>0.9413167594131675</v>
      </c>
      <c r="Z133" s="201">
        <f t="shared" si="56"/>
        <v>1.513791964940309E-2</v>
      </c>
    </row>
    <row r="134" spans="1:26" x14ac:dyDescent="0.25">
      <c r="A134" s="1"/>
      <c r="B134" s="186" t="s">
        <v>55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71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6.9217608738566819E-2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182213</v>
      </c>
      <c r="O135" s="209">
        <f>O136+O139</f>
        <v>183875</v>
      </c>
      <c r="P135" s="210">
        <f>IFERROR(O135/N135-1,"-")</f>
        <v>9.1211933286867719E-3</v>
      </c>
      <c r="Q135" s="210" t="str">
        <f t="shared" si="42"/>
        <v>-</v>
      </c>
      <c r="R135" s="210">
        <f>O135/O$9</f>
        <v>5.2197252387731555E-2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231221</v>
      </c>
      <c r="W135" s="209">
        <f>W136+W139</f>
        <v>236470</v>
      </c>
      <c r="X135" s="210">
        <f>IFERROR(W135/V135-1,"-")</f>
        <v>2.2701225234732059E-2</v>
      </c>
      <c r="Y135" s="210">
        <f t="shared" si="43"/>
        <v>2.0672546857772875</v>
      </c>
      <c r="Z135" s="210">
        <f t="shared" ref="Z135:Z147" si="62">U135/U$9</f>
        <v>5.5945222410179005E-2</v>
      </c>
    </row>
    <row r="136" spans="1:26" x14ac:dyDescent="0.25">
      <c r="A136" s="1" t="s">
        <v>99</v>
      </c>
      <c r="B136" s="190" t="s">
        <v>100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8.8188458248338493E-3</v>
      </c>
      <c r="K136" s="191">
        <v>0</v>
      </c>
      <c r="L136" s="191">
        <v>28431</v>
      </c>
      <c r="M136" s="191">
        <v>15843</v>
      </c>
      <c r="N136" s="191">
        <v>16817</v>
      </c>
      <c r="O136" s="191">
        <v>14783</v>
      </c>
      <c r="P136" s="192">
        <f>IFERROR(O136/N136-1,"-")</f>
        <v>-0.12094903966224657</v>
      </c>
      <c r="Q136" s="211" t="str">
        <f t="shared" si="42"/>
        <v>-</v>
      </c>
      <c r="R136" s="192">
        <f>O136/O$9</f>
        <v>4.1965029615110023E-3</v>
      </c>
      <c r="S136" s="191">
        <v>22432</v>
      </c>
      <c r="T136" s="191">
        <v>37770</v>
      </c>
      <c r="U136" s="191">
        <v>21329</v>
      </c>
      <c r="V136" s="191">
        <v>24816</v>
      </c>
      <c r="W136" s="191">
        <v>21484</v>
      </c>
      <c r="X136" s="192">
        <f>IFERROR(W136/V136-1,"-")</f>
        <v>-0.13426821405544809</v>
      </c>
      <c r="Y136" s="211">
        <f t="shared" si="43"/>
        <v>-4.2261055634807421E-2</v>
      </c>
      <c r="Z136" s="192">
        <f t="shared" si="62"/>
        <v>5.6472642845020208E-3</v>
      </c>
    </row>
    <row r="137" spans="1:26" x14ac:dyDescent="0.25">
      <c r="A137" s="193" t="s">
        <v>106</v>
      </c>
      <c r="B137" s="194" t="s">
        <v>106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8.8188458248338493E-3</v>
      </c>
      <c r="K137" s="195">
        <v>0</v>
      </c>
      <c r="L137" s="195">
        <v>20185</v>
      </c>
      <c r="M137" s="195">
        <v>9264</v>
      </c>
      <c r="N137" s="195">
        <v>8253</v>
      </c>
      <c r="O137" s="195">
        <v>6321</v>
      </c>
      <c r="P137" s="196">
        <f>IFERROR(O137/N137-1,"-")</f>
        <v>-0.23409669211195927</v>
      </c>
      <c r="Q137" s="212" t="str">
        <f t="shared" si="42"/>
        <v>-</v>
      </c>
      <c r="R137" s="196">
        <f>O137/O$9</f>
        <v>1.7943648257938878E-3</v>
      </c>
      <c r="S137" s="195">
        <v>16366</v>
      </c>
      <c r="T137" s="195">
        <v>29524</v>
      </c>
      <c r="U137" s="195">
        <v>14679</v>
      </c>
      <c r="V137" s="195">
        <v>16252</v>
      </c>
      <c r="W137" s="195">
        <v>13022</v>
      </c>
      <c r="X137" s="196">
        <f>IFERROR(W137/V137-1,"-")</f>
        <v>-0.19874476987447698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103</v>
      </c>
      <c r="B138" s="194" t="s">
        <v>103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8564</v>
      </c>
      <c r="O138" s="195">
        <v>8462</v>
      </c>
      <c r="P138" s="196">
        <f>IFERROR(O138/N138-1,"-")</f>
        <v>-1.1910322279308772E-2</v>
      </c>
      <c r="Q138" s="212" t="str">
        <f t="shared" si="42"/>
        <v>-</v>
      </c>
      <c r="R138" s="196">
        <f>O138/O$9</f>
        <v>2.4021381357171145E-3</v>
      </c>
      <c r="S138" s="195">
        <v>6066</v>
      </c>
      <c r="T138" s="195">
        <v>8246</v>
      </c>
      <c r="U138" s="195">
        <v>6650</v>
      </c>
      <c r="V138" s="195">
        <v>8564</v>
      </c>
      <c r="W138" s="195">
        <v>8462</v>
      </c>
      <c r="X138" s="196">
        <f>IFERROR(W138/V138-1,"-")</f>
        <v>-1.1910322279308772E-2</v>
      </c>
      <c r="Y138" s="212">
        <f t="shared" si="43"/>
        <v>0.39498846027035928</v>
      </c>
      <c r="Z138" s="196">
        <f t="shared" si="62"/>
        <v>1.7607158090833343E-3</v>
      </c>
    </row>
    <row r="139" spans="1:26" x14ac:dyDescent="0.25">
      <c r="A139" s="1" t="s">
        <v>149</v>
      </c>
      <c r="B139" s="190" t="s">
        <v>110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6.0398762913732973E-2</v>
      </c>
      <c r="K139" s="191">
        <v>0</v>
      </c>
      <c r="L139" s="191">
        <v>58922</v>
      </c>
      <c r="M139" s="191">
        <v>148070</v>
      </c>
      <c r="N139" s="191">
        <v>165396</v>
      </c>
      <c r="O139" s="191">
        <v>169092</v>
      </c>
      <c r="P139" s="192">
        <f>IFERROR(O139/N139-1,"-")</f>
        <v>2.2346368715083775E-2</v>
      </c>
      <c r="Q139" s="211" t="str">
        <f t="shared" si="42"/>
        <v>-</v>
      </c>
      <c r="R139" s="192">
        <f>O139/O$9</f>
        <v>4.8000749426220547E-2</v>
      </c>
      <c r="S139" s="191">
        <v>54663</v>
      </c>
      <c r="T139" s="191">
        <v>78820</v>
      </c>
      <c r="U139" s="191">
        <v>189969</v>
      </c>
      <c r="V139" s="191">
        <v>206405</v>
      </c>
      <c r="W139" s="191">
        <v>214986</v>
      </c>
      <c r="X139" s="192">
        <f>IFERROR(W139/V139-1,"-")</f>
        <v>4.1573605290569526E-2</v>
      </c>
      <c r="Y139" s="211">
        <f t="shared" si="43"/>
        <v>2.9329345260962625</v>
      </c>
      <c r="Z139" s="192">
        <f t="shared" si="62"/>
        <v>5.0297958125676979E-2</v>
      </c>
    </row>
    <row r="140" spans="1:26" x14ac:dyDescent="0.25">
      <c r="A140" s="193" t="s">
        <v>113</v>
      </c>
      <c r="B140" s="194" t="s">
        <v>113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3.4817398170691585E-2</v>
      </c>
      <c r="K140" s="195">
        <v>0</v>
      </c>
      <c r="L140" s="195">
        <v>13586</v>
      </c>
      <c r="M140" s="195">
        <v>60071</v>
      </c>
      <c r="N140" s="195">
        <v>68833</v>
      </c>
      <c r="O140" s="195">
        <v>71052</v>
      </c>
      <c r="P140" s="196">
        <f t="shared" ref="P140:P147" si="66">IFERROR(O140/N140-1,"-")</f>
        <v>3.2237444249124669E-2</v>
      </c>
      <c r="Q140" s="212" t="str">
        <f t="shared" si="42"/>
        <v>-</v>
      </c>
      <c r="R140" s="196">
        <f t="shared" ref="R140:R147" si="67">O140/O$9</f>
        <v>2.0169784781254124E-2</v>
      </c>
      <c r="S140" s="195">
        <v>18862</v>
      </c>
      <c r="T140" s="195">
        <v>22202</v>
      </c>
      <c r="U140" s="195">
        <v>82145</v>
      </c>
      <c r="V140" s="195">
        <v>89762</v>
      </c>
      <c r="W140" s="195">
        <v>97508</v>
      </c>
      <c r="X140" s="196">
        <f t="shared" ref="X140:X147" si="68">IFERROR(W140/V140-1,"-")</f>
        <v>8.6294868652659229E-2</v>
      </c>
      <c r="Y140" s="212">
        <f t="shared" si="43"/>
        <v>4.1695472378326794</v>
      </c>
      <c r="Z140" s="196">
        <f t="shared" si="62"/>
        <v>2.1749473704834661E-2</v>
      </c>
    </row>
    <row r="141" spans="1:26" x14ac:dyDescent="0.25">
      <c r="A141" s="193" t="s">
        <v>116</v>
      </c>
      <c r="B141" s="194" t="s">
        <v>116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2.1899059024807527E-3</v>
      </c>
      <c r="K141" s="195">
        <v>0</v>
      </c>
      <c r="L141" s="195">
        <v>6291</v>
      </c>
      <c r="M141" s="195">
        <v>11965</v>
      </c>
      <c r="N141" s="195">
        <v>16264</v>
      </c>
      <c r="O141" s="195">
        <v>16937</v>
      </c>
      <c r="P141" s="196">
        <f t="shared" si="66"/>
        <v>4.1379734382685607E-2</v>
      </c>
      <c r="Q141" s="212" t="str">
        <f t="shared" si="42"/>
        <v>-</v>
      </c>
      <c r="R141" s="196">
        <f t="shared" si="67"/>
        <v>4.8079666278232997E-3</v>
      </c>
      <c r="S141" s="195">
        <v>5188</v>
      </c>
      <c r="T141" s="195">
        <v>7702</v>
      </c>
      <c r="U141" s="195">
        <v>13518</v>
      </c>
      <c r="V141" s="195">
        <v>18144</v>
      </c>
      <c r="W141" s="195">
        <v>18601</v>
      </c>
      <c r="X141" s="196">
        <f t="shared" si="68"/>
        <v>2.5187389770723101E-2</v>
      </c>
      <c r="Y141" s="212">
        <f t="shared" si="43"/>
        <v>2.5853893600616806</v>
      </c>
      <c r="Z141" s="196">
        <f t="shared" si="62"/>
        <v>3.5791513243892499E-3</v>
      </c>
    </row>
    <row r="142" spans="1:26" x14ac:dyDescent="0.25">
      <c r="A142" s="193" t="s">
        <v>119</v>
      </c>
      <c r="B142" s="194" t="s">
        <v>119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6.6157794301506872E-3</v>
      </c>
      <c r="K142" s="195">
        <v>0</v>
      </c>
      <c r="L142" s="195">
        <v>10850</v>
      </c>
      <c r="M142" s="195">
        <v>17158</v>
      </c>
      <c r="N142" s="195">
        <v>16033</v>
      </c>
      <c r="O142" s="195">
        <v>15511</v>
      </c>
      <c r="P142" s="196">
        <f t="shared" si="66"/>
        <v>-3.2557849435539188E-2</v>
      </c>
      <c r="Q142" s="212" t="str">
        <f t="shared" si="42"/>
        <v>-</v>
      </c>
      <c r="R142" s="196">
        <f t="shared" si="67"/>
        <v>4.4031629192990028E-3</v>
      </c>
      <c r="S142" s="195">
        <v>5864</v>
      </c>
      <c r="T142" s="195">
        <v>13038</v>
      </c>
      <c r="U142" s="195">
        <v>22971</v>
      </c>
      <c r="V142" s="195">
        <v>21076</v>
      </c>
      <c r="W142" s="195">
        <v>20538</v>
      </c>
      <c r="X142" s="196">
        <f t="shared" si="68"/>
        <v>-2.5526665401404469E-2</v>
      </c>
      <c r="Y142" s="212">
        <f t="shared" si="43"/>
        <v>2.5023874488403819</v>
      </c>
      <c r="Z142" s="196">
        <f t="shared" si="62"/>
        <v>6.0820154662335748E-3</v>
      </c>
    </row>
    <row r="143" spans="1:26" x14ac:dyDescent="0.25">
      <c r="A143" s="193" t="s">
        <v>126</v>
      </c>
      <c r="B143" s="194" t="s">
        <v>126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2.7150095413568469E-3</v>
      </c>
      <c r="K143" s="195">
        <v>0</v>
      </c>
      <c r="L143" s="195">
        <v>1210</v>
      </c>
      <c r="M143" s="195">
        <v>3896</v>
      </c>
      <c r="N143" s="195">
        <v>3830</v>
      </c>
      <c r="O143" s="195">
        <v>3069</v>
      </c>
      <c r="P143" s="196">
        <f t="shared" si="66"/>
        <v>-0.19869451697127938</v>
      </c>
      <c r="Q143" s="212" t="str">
        <f t="shared" si="42"/>
        <v>-</v>
      </c>
      <c r="R143" s="196">
        <f t="shared" si="67"/>
        <v>8.7120798138924887E-4</v>
      </c>
      <c r="S143" s="195">
        <v>782</v>
      </c>
      <c r="T143" s="195">
        <v>3759</v>
      </c>
      <c r="U143" s="195">
        <v>8266</v>
      </c>
      <c r="V143" s="195">
        <v>7399</v>
      </c>
      <c r="W143" s="195">
        <v>5132</v>
      </c>
      <c r="X143" s="196">
        <f t="shared" si="68"/>
        <v>-0.30639275577780778</v>
      </c>
      <c r="Y143" s="212">
        <f t="shared" si="43"/>
        <v>5.5626598465473149</v>
      </c>
      <c r="Z143" s="196">
        <f t="shared" si="62"/>
        <v>2.1885829891553146E-3</v>
      </c>
    </row>
    <row r="144" spans="1:26" x14ac:dyDescent="0.25">
      <c r="A144" s="193" t="s">
        <v>122</v>
      </c>
      <c r="B144" s="194" t="s">
        <v>122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1.0409949332105021E-3</v>
      </c>
      <c r="K144" s="195">
        <v>0</v>
      </c>
      <c r="L144" s="195">
        <v>1918</v>
      </c>
      <c r="M144" s="195">
        <v>3253</v>
      </c>
      <c r="N144" s="195">
        <v>3513</v>
      </c>
      <c r="O144" s="195">
        <v>3959</v>
      </c>
      <c r="P144" s="196">
        <f t="shared" si="66"/>
        <v>0.12695701679476223</v>
      </c>
      <c r="Q144" s="212" t="str">
        <f t="shared" si="42"/>
        <v>-</v>
      </c>
      <c r="R144" s="196">
        <f t="shared" si="67"/>
        <v>1.1238554572564471E-3</v>
      </c>
      <c r="S144" s="195">
        <v>1676</v>
      </c>
      <c r="T144" s="195">
        <v>2820</v>
      </c>
      <c r="U144" s="195">
        <v>3688</v>
      </c>
      <c r="V144" s="195">
        <v>4718</v>
      </c>
      <c r="W144" s="195">
        <v>4750</v>
      </c>
      <c r="X144" s="196">
        <f t="shared" si="68"/>
        <v>6.7825349724459638E-3</v>
      </c>
      <c r="Y144" s="212">
        <f t="shared" si="43"/>
        <v>1.8341288782816227</v>
      </c>
      <c r="Z144" s="196">
        <f t="shared" si="62"/>
        <v>9.7646915848110323E-4</v>
      </c>
    </row>
    <row r="145" spans="1:26" x14ac:dyDescent="0.25">
      <c r="A145" s="193" t="s">
        <v>131</v>
      </c>
      <c r="B145" s="194" t="s">
        <v>131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7.8962953214450213E-6</v>
      </c>
      <c r="K145" s="195">
        <v>0</v>
      </c>
      <c r="L145" s="195">
        <v>1104</v>
      </c>
      <c r="M145" s="195">
        <v>2826</v>
      </c>
      <c r="N145" s="195">
        <v>3108</v>
      </c>
      <c r="O145" s="195">
        <v>3024</v>
      </c>
      <c r="P145" s="196">
        <f t="shared" si="66"/>
        <v>-2.7027027027026973E-2</v>
      </c>
      <c r="Q145" s="212" t="str">
        <f t="shared" si="42"/>
        <v>-</v>
      </c>
      <c r="R145" s="196">
        <f t="shared" si="67"/>
        <v>8.5843367081169387E-4</v>
      </c>
      <c r="S145" s="195">
        <v>1597</v>
      </c>
      <c r="T145" s="195">
        <v>1197</v>
      </c>
      <c r="U145" s="195">
        <v>2905</v>
      </c>
      <c r="V145" s="195">
        <v>3247</v>
      </c>
      <c r="W145" s="195">
        <v>3030</v>
      </c>
      <c r="X145" s="196">
        <f t="shared" si="68"/>
        <v>-6.6830920850015407E-2</v>
      </c>
      <c r="Y145" s="212">
        <f t="shared" si="43"/>
        <v>0.89730745147150914</v>
      </c>
      <c r="Z145" s="196">
        <f t="shared" si="62"/>
        <v>7.6915480081008814E-4</v>
      </c>
    </row>
    <row r="146" spans="1:26" x14ac:dyDescent="0.25">
      <c r="A146" s="193" t="s">
        <v>134</v>
      </c>
      <c r="B146" s="194" t="s">
        <v>134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7.1066657893005197E-5</v>
      </c>
      <c r="K146" s="195">
        <v>0</v>
      </c>
      <c r="L146" s="195">
        <v>715</v>
      </c>
      <c r="M146" s="195">
        <v>1637</v>
      </c>
      <c r="N146" s="195">
        <v>2213</v>
      </c>
      <c r="O146" s="195">
        <v>2093</v>
      </c>
      <c r="P146" s="196">
        <f t="shared" si="66"/>
        <v>-5.4225033890646146E-2</v>
      </c>
      <c r="Q146" s="212" t="str">
        <f t="shared" si="42"/>
        <v>-</v>
      </c>
      <c r="R146" s="196">
        <f t="shared" si="67"/>
        <v>5.9414737864050106E-4</v>
      </c>
      <c r="S146" s="195">
        <v>3384</v>
      </c>
      <c r="T146" s="195">
        <v>790</v>
      </c>
      <c r="U146" s="195">
        <v>1686</v>
      </c>
      <c r="V146" s="195">
        <v>2306</v>
      </c>
      <c r="W146" s="195">
        <v>2147</v>
      </c>
      <c r="X146" s="196">
        <f t="shared" si="68"/>
        <v>-6.8950563746747573E-2</v>
      </c>
      <c r="Y146" s="212">
        <f t="shared" si="43"/>
        <v>-0.36554373522458627</v>
      </c>
      <c r="Z146" s="196">
        <f t="shared" si="62"/>
        <v>4.4640103069391E-4</v>
      </c>
    </row>
    <row r="147" spans="1:26" x14ac:dyDescent="0.25">
      <c r="A147" s="198" t="s">
        <v>148</v>
      </c>
      <c r="B147" s="199" t="s">
        <v>148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1.294071198262815E-2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51602</v>
      </c>
      <c r="O147" s="200">
        <f>O139-SUM(O140:O146)</f>
        <v>53447</v>
      </c>
      <c r="P147" s="201">
        <f t="shared" si="66"/>
        <v>3.575442812294094E-2</v>
      </c>
      <c r="Q147" s="213" t="str">
        <f t="shared" si="42"/>
        <v>-</v>
      </c>
      <c r="R147" s="201">
        <f t="shared" si="67"/>
        <v>1.5172190609746231E-2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59753</v>
      </c>
      <c r="W147" s="200">
        <f>W139-SUM(W140:W146)</f>
        <v>63280</v>
      </c>
      <c r="X147" s="201">
        <f t="shared" si="68"/>
        <v>5.9026325038073368E-2</v>
      </c>
      <c r="Y147" s="213">
        <f t="shared" si="43"/>
        <v>2.6556903523974582</v>
      </c>
      <c r="Z147" s="201">
        <f t="shared" si="62"/>
        <v>1.4506709651079081E-2</v>
      </c>
    </row>
    <row r="148" spans="1:26" x14ac:dyDescent="0.25">
      <c r="A148" s="1"/>
      <c r="B148" s="186" t="s">
        <v>56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71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30714</v>
      </c>
      <c r="G149" s="209">
        <f>G150+G153</f>
        <v>35796</v>
      </c>
      <c r="H149" s="210">
        <f>IFERROR(G149/F149-1,"-")</f>
        <v>0.1654620042977144</v>
      </c>
      <c r="I149" s="210">
        <f t="shared" si="63"/>
        <v>2.0217795036299173</v>
      </c>
      <c r="J149" s="210">
        <f>G149/G$9</f>
        <v>4.7109297887741E-2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83136</v>
      </c>
      <c r="O149" s="209">
        <f>O150+O153</f>
        <v>81318</v>
      </c>
      <c r="P149" s="210">
        <f>IFERROR(O149/N149-1,"-")</f>
        <v>-2.1867782909930744E-2</v>
      </c>
      <c r="Q149" s="210">
        <f t="shared" si="42"/>
        <v>1.6923815515015064</v>
      </c>
      <c r="R149" s="210">
        <f>O149/O$9</f>
        <v>2.3084030834347E-2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113850</v>
      </c>
      <c r="W149" s="209">
        <f>W150+W153</f>
        <v>117114</v>
      </c>
      <c r="X149" s="210">
        <f>IFERROR(W149/V149-1,"-")</f>
        <v>2.8669301712779927E-2</v>
      </c>
      <c r="Y149" s="210">
        <f t="shared" si="43"/>
        <v>1.7851791957002545</v>
      </c>
      <c r="Z149" s="210">
        <f t="shared" ref="Z149:Z161" si="69">U149/U$9</f>
        <v>2.8613088128724477E-2</v>
      </c>
    </row>
    <row r="150" spans="1:26" x14ac:dyDescent="0.25">
      <c r="A150" s="1" t="s">
        <v>99</v>
      </c>
      <c r="B150" s="190" t="s">
        <v>100</v>
      </c>
      <c r="C150" s="191">
        <v>8198</v>
      </c>
      <c r="D150" s="191">
        <v>8139</v>
      </c>
      <c r="E150" s="191">
        <v>18008</v>
      </c>
      <c r="F150" s="191">
        <v>17702</v>
      </c>
      <c r="G150" s="191">
        <v>18511</v>
      </c>
      <c r="H150" s="192">
        <f>IFERROR(G150/F150-1,"-")</f>
        <v>4.5701050728731207E-2</v>
      </c>
      <c r="I150" s="211">
        <f t="shared" si="63"/>
        <v>1.2579897535984386</v>
      </c>
      <c r="J150" s="192">
        <f>G150/G$9</f>
        <v>2.4361387115878135E-2</v>
      </c>
      <c r="K150" s="191">
        <v>13645</v>
      </c>
      <c r="L150" s="191">
        <v>31999</v>
      </c>
      <c r="M150" s="191">
        <v>38624</v>
      </c>
      <c r="N150" s="191">
        <v>39075</v>
      </c>
      <c r="O150" s="191">
        <v>34406</v>
      </c>
      <c r="P150" s="192">
        <f>IFERROR(O150/N150-1,"-")</f>
        <v>-0.11948816378758798</v>
      </c>
      <c r="Q150" s="211">
        <f t="shared" si="42"/>
        <v>1.5215097105166726</v>
      </c>
      <c r="R150" s="192">
        <f>O150/O$9</f>
        <v>9.7669539940301395E-3</v>
      </c>
      <c r="S150" s="191">
        <v>21843</v>
      </c>
      <c r="T150" s="191">
        <v>40138</v>
      </c>
      <c r="U150" s="191">
        <v>56632</v>
      </c>
      <c r="V150" s="191">
        <v>56777</v>
      </c>
      <c r="W150" s="191">
        <v>52917</v>
      </c>
      <c r="X150" s="192">
        <f>IFERROR(W150/V150-1,"-")</f>
        <v>-6.7985275727847516E-2</v>
      </c>
      <c r="Y150" s="211">
        <f t="shared" si="43"/>
        <v>1.4226067847823103</v>
      </c>
      <c r="Z150" s="192">
        <f t="shared" si="69"/>
        <v>1.4994414691730434E-2</v>
      </c>
    </row>
    <row r="151" spans="1:26" x14ac:dyDescent="0.25">
      <c r="A151" s="193" t="s">
        <v>106</v>
      </c>
      <c r="B151" s="194" t="s">
        <v>106</v>
      </c>
      <c r="C151" s="195">
        <v>3239</v>
      </c>
      <c r="D151" s="195">
        <v>4159</v>
      </c>
      <c r="E151" s="195">
        <v>6621</v>
      </c>
      <c r="F151" s="195">
        <v>5838</v>
      </c>
      <c r="G151" s="195">
        <v>5597</v>
      </c>
      <c r="H151" s="196">
        <f>IFERROR(G151/F151-1,"-")</f>
        <v>-4.1281260705721134E-2</v>
      </c>
      <c r="I151" s="212">
        <f t="shared" si="63"/>
        <v>0.72800246989811668</v>
      </c>
      <c r="J151" s="196">
        <f>G151/G$9</f>
        <v>7.3659274856879651E-3</v>
      </c>
      <c r="K151" s="195">
        <v>11144</v>
      </c>
      <c r="L151" s="195">
        <v>28141</v>
      </c>
      <c r="M151" s="195">
        <v>34603</v>
      </c>
      <c r="N151" s="195">
        <v>36787</v>
      </c>
      <c r="O151" s="195">
        <v>31192</v>
      </c>
      <c r="P151" s="196">
        <f>IFERROR(O151/N151-1,"-")</f>
        <v>-0.15209177154973219</v>
      </c>
      <c r="Q151" s="212">
        <f t="shared" ref="Q151:Q161" si="70">IFERROR(O151/K151-1,"-")</f>
        <v>1.7989949748743719</v>
      </c>
      <c r="R151" s="196">
        <f>O151/O$9</f>
        <v>8.8545843452243235E-3</v>
      </c>
      <c r="S151" s="195">
        <v>14383</v>
      </c>
      <c r="T151" s="195">
        <v>32300</v>
      </c>
      <c r="U151" s="195">
        <v>41224</v>
      </c>
      <c r="V151" s="195">
        <v>42625</v>
      </c>
      <c r="W151" s="195">
        <v>36789</v>
      </c>
      <c r="X151" s="196">
        <f>IFERROR(W151/V151-1,"-")</f>
        <v>-0.1369149560117302</v>
      </c>
      <c r="Y151" s="212">
        <f t="shared" ref="Y151:Y161" si="71">IFERROR(W151/S151-1,"-")</f>
        <v>1.5578113050128626</v>
      </c>
      <c r="Z151" s="196">
        <f t="shared" si="69"/>
        <v>1.0914849400549079E-2</v>
      </c>
    </row>
    <row r="152" spans="1:26" x14ac:dyDescent="0.25">
      <c r="A152" s="193" t="s">
        <v>103</v>
      </c>
      <c r="B152" s="194" t="s">
        <v>103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1.6995459630190168E-2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9.1236964880581485E-4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149</v>
      </c>
      <c r="B153" s="190" t="s">
        <v>110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2.2747910771862868E-2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1.331707684031686E-2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113</v>
      </c>
      <c r="B154" s="194" t="s">
        <v>113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1.8806343357241561E-3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5.212486462779207E-3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116</v>
      </c>
      <c r="B155" s="194" t="s">
        <v>116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3.898137790353359E-3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2.0268572783053882E-3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119</v>
      </c>
      <c r="B156" s="194" t="s">
        <v>119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3.7954859511745739E-3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2.5094423445685761E-3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126</v>
      </c>
      <c r="B157" s="194" t="s">
        <v>126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1.1818121997762717E-3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2.75073487770017E-4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122</v>
      </c>
      <c r="B158" s="194" t="s">
        <v>122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1.0159899980259261E-3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7.2103886371088039E-4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131</v>
      </c>
      <c r="B159" s="194" t="s">
        <v>131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1.4476541422649207E-4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7.4942622054989145E-5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134</v>
      </c>
      <c r="B160" s="194" t="s">
        <v>134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1.6582220175034547E-4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1.2944634718589035E-4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148</v>
      </c>
      <c r="B161" s="199" t="s">
        <v>148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1.0665262880831743E-2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2.367789433941911E-3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58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8DE4-4177-451C-8BB2-A62385A32687}">
  <sheetPr>
    <tabColor theme="8" tint="0.59999389629810485"/>
  </sheetPr>
  <dimension ref="A4:L7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230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4" t="s">
        <v>231</v>
      </c>
      <c r="F6" s="14" t="s">
        <v>232</v>
      </c>
      <c r="G6" s="14" t="s">
        <v>233</v>
      </c>
      <c r="H6" s="14" t="s">
        <v>234</v>
      </c>
      <c r="I6" s="14" t="s">
        <v>235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diciembre 2025</v>
      </c>
    </row>
    <row r="7" spans="2:12" x14ac:dyDescent="0.25">
      <c r="B7" s="16" t="s">
        <v>55</v>
      </c>
      <c r="C7" s="17" t="s">
        <v>8</v>
      </c>
      <c r="D7" s="18" t="s">
        <v>33</v>
      </c>
      <c r="E7" s="19">
        <v>19784</v>
      </c>
      <c r="F7" s="19">
        <v>23285</v>
      </c>
      <c r="G7" s="19">
        <v>24142</v>
      </c>
      <c r="H7" s="19">
        <v>23290</v>
      </c>
      <c r="I7" s="19">
        <v>24074</v>
      </c>
      <c r="J7" s="20">
        <f>I7/H7-1</f>
        <v>3.3662516101331086E-2</v>
      </c>
      <c r="K7" s="19">
        <f>I7-H7</f>
        <v>784</v>
      </c>
      <c r="L7" s="21">
        <f>I7/$I$7</f>
        <v>1</v>
      </c>
    </row>
    <row r="8" spans="2:12" x14ac:dyDescent="0.25">
      <c r="B8" s="22"/>
      <c r="C8" s="23"/>
      <c r="D8" s="24" t="s">
        <v>34</v>
      </c>
      <c r="E8" s="25">
        <v>15695</v>
      </c>
      <c r="F8" s="25">
        <v>18747</v>
      </c>
      <c r="G8" s="25">
        <v>19529</v>
      </c>
      <c r="H8" s="25">
        <v>18483</v>
      </c>
      <c r="I8" s="25">
        <v>19257</v>
      </c>
      <c r="J8" s="26">
        <f t="shared" ref="J8:J20" si="0">I8/H8-1</f>
        <v>4.1876318779418886E-2</v>
      </c>
      <c r="K8" s="25">
        <f t="shared" ref="K8:K17" si="1">I8-H8</f>
        <v>774</v>
      </c>
      <c r="L8" s="27">
        <f>I8/$I$7</f>
        <v>0.79990861510343114</v>
      </c>
    </row>
    <row r="9" spans="2:12" x14ac:dyDescent="0.25">
      <c r="B9" s="22"/>
      <c r="C9" s="28"/>
      <c r="D9" s="29" t="s">
        <v>35</v>
      </c>
      <c r="E9" s="30">
        <v>4089</v>
      </c>
      <c r="F9" s="30">
        <v>4538</v>
      </c>
      <c r="G9" s="30">
        <v>4613</v>
      </c>
      <c r="H9" s="30">
        <v>4807</v>
      </c>
      <c r="I9" s="30">
        <v>4817</v>
      </c>
      <c r="J9" s="31">
        <f>IFERROR(I9/H9-1,"-")</f>
        <v>2.0802995631370447E-3</v>
      </c>
      <c r="K9" s="30">
        <f>IFERROR(I9-H9,"-")</f>
        <v>10</v>
      </c>
      <c r="L9" s="31">
        <f>IFERROR(I9/$I$7,"-")</f>
        <v>0.20009138489656891</v>
      </c>
    </row>
    <row r="10" spans="2:12" x14ac:dyDescent="0.25">
      <c r="B10" s="22"/>
      <c r="C10" s="32" t="s">
        <v>36</v>
      </c>
      <c r="D10" s="33" t="s">
        <v>33</v>
      </c>
      <c r="E10" s="34">
        <v>22793</v>
      </c>
      <c r="F10" s="34">
        <v>26785</v>
      </c>
      <c r="G10" s="34">
        <v>28220</v>
      </c>
      <c r="H10" s="34">
        <v>27164</v>
      </c>
      <c r="I10" s="34">
        <v>28492</v>
      </c>
      <c r="J10" s="35">
        <f t="shared" si="0"/>
        <v>4.8888234427919341E-2</v>
      </c>
      <c r="K10" s="34">
        <f t="shared" si="1"/>
        <v>1328</v>
      </c>
      <c r="L10" s="21">
        <f>I10/$I$10</f>
        <v>1</v>
      </c>
    </row>
    <row r="11" spans="2:12" x14ac:dyDescent="0.25">
      <c r="B11" s="22"/>
      <c r="C11" s="36"/>
      <c r="D11" s="4" t="s">
        <v>34</v>
      </c>
      <c r="E11" s="37">
        <v>18098</v>
      </c>
      <c r="F11" s="37">
        <v>21560</v>
      </c>
      <c r="G11" s="37">
        <v>22881</v>
      </c>
      <c r="H11" s="37">
        <v>21617</v>
      </c>
      <c r="I11" s="37">
        <v>22906</v>
      </c>
      <c r="J11" s="38">
        <f t="shared" si="0"/>
        <v>5.9628995697830423E-2</v>
      </c>
      <c r="K11" s="37">
        <f t="shared" si="1"/>
        <v>1289</v>
      </c>
      <c r="L11" s="39">
        <f>I11/$I$10</f>
        <v>0.803944967008283</v>
      </c>
    </row>
    <row r="12" spans="2:12" x14ac:dyDescent="0.25">
      <c r="B12" s="22"/>
      <c r="C12" s="40"/>
      <c r="D12" s="41" t="s">
        <v>35</v>
      </c>
      <c r="E12" s="42">
        <v>4695</v>
      </c>
      <c r="F12" s="42">
        <v>5225</v>
      </c>
      <c r="G12" s="42">
        <v>5339</v>
      </c>
      <c r="H12" s="42">
        <v>5547</v>
      </c>
      <c r="I12" s="42">
        <v>5586</v>
      </c>
      <c r="J12" s="43">
        <f>IFERROR(I12/H12-1,"-")</f>
        <v>7.030827474310497E-3</v>
      </c>
      <c r="K12" s="42">
        <f>IFERROR(I12-H12,"-")</f>
        <v>39</v>
      </c>
      <c r="L12" s="43">
        <f>IFERROR(I12/$I$10,"-")</f>
        <v>0.19605503299171698</v>
      </c>
    </row>
    <row r="13" spans="2:12" x14ac:dyDescent="0.25">
      <c r="B13" s="22"/>
      <c r="C13" s="17" t="s">
        <v>22</v>
      </c>
      <c r="D13" s="18" t="s">
        <v>33</v>
      </c>
      <c r="E13" s="19">
        <v>123213</v>
      </c>
      <c r="F13" s="19">
        <v>156141</v>
      </c>
      <c r="G13" s="19">
        <v>158524</v>
      </c>
      <c r="H13" s="19">
        <v>160539</v>
      </c>
      <c r="I13" s="19">
        <v>163498</v>
      </c>
      <c r="J13" s="20">
        <f t="shared" si="0"/>
        <v>1.8431658350930302E-2</v>
      </c>
      <c r="K13" s="19">
        <f t="shared" si="1"/>
        <v>2959</v>
      </c>
      <c r="L13" s="21">
        <f>I13/$I$13</f>
        <v>1</v>
      </c>
    </row>
    <row r="14" spans="2:12" x14ac:dyDescent="0.25">
      <c r="B14" s="22"/>
      <c r="C14" s="23"/>
      <c r="D14" s="24" t="s">
        <v>34</v>
      </c>
      <c r="E14" s="25">
        <v>98119</v>
      </c>
      <c r="F14" s="25">
        <v>127755</v>
      </c>
      <c r="G14" s="25">
        <v>128235</v>
      </c>
      <c r="H14" s="25">
        <v>130081</v>
      </c>
      <c r="I14" s="25">
        <v>131091</v>
      </c>
      <c r="J14" s="26">
        <f t="shared" si="0"/>
        <v>7.7643929551587387E-3</v>
      </c>
      <c r="K14" s="25">
        <f t="shared" si="1"/>
        <v>1010</v>
      </c>
      <c r="L14" s="27">
        <f>I14/$I$13</f>
        <v>0.80178962433791234</v>
      </c>
    </row>
    <row r="15" spans="2:12" x14ac:dyDescent="0.25">
      <c r="B15" s="22"/>
      <c r="C15" s="28"/>
      <c r="D15" s="29" t="s">
        <v>35</v>
      </c>
      <c r="E15" s="30">
        <v>25094</v>
      </c>
      <c r="F15" s="30">
        <v>28386</v>
      </c>
      <c r="G15" s="30">
        <v>30289</v>
      </c>
      <c r="H15" s="30">
        <v>30458</v>
      </c>
      <c r="I15" s="30">
        <v>32407</v>
      </c>
      <c r="J15" s="31">
        <f>IFERROR(I15/H15-1,"-")</f>
        <v>6.39897563858427E-2</v>
      </c>
      <c r="K15" s="30">
        <f>IFERROR(I15-H15,"-")</f>
        <v>1949</v>
      </c>
      <c r="L15" s="31">
        <f>IFERROR(I15/$I$13,"-")</f>
        <v>0.1982103756620876</v>
      </c>
    </row>
    <row r="16" spans="2:12" x14ac:dyDescent="0.25">
      <c r="B16" s="22"/>
      <c r="C16" s="32" t="s">
        <v>23</v>
      </c>
      <c r="D16" s="33" t="s">
        <v>33</v>
      </c>
      <c r="E16" s="44">
        <v>6.2279114435907807</v>
      </c>
      <c r="F16" s="44">
        <v>6.7056474124973162</v>
      </c>
      <c r="G16" s="44">
        <v>6.5663159638803741</v>
      </c>
      <c r="H16" s="44">
        <v>6.8930442249892661</v>
      </c>
      <c r="I16" s="44">
        <v>6.7914762814654814</v>
      </c>
      <c r="J16" s="45">
        <f t="shared" si="0"/>
        <v>-1.4734845767501614E-2</v>
      </c>
      <c r="K16" s="46">
        <f t="shared" si="1"/>
        <v>-0.10156794352378462</v>
      </c>
      <c r="L16" s="47"/>
    </row>
    <row r="17" spans="2:12" x14ac:dyDescent="0.25">
      <c r="B17" s="22"/>
      <c r="C17" s="36"/>
      <c r="D17" s="4" t="s">
        <v>34</v>
      </c>
      <c r="E17" s="48">
        <f>E14/E8</f>
        <v>6.2516087926091108</v>
      </c>
      <c r="F17" s="48">
        <f t="shared" ref="F17:I17" si="2">F14/F8</f>
        <v>6.8146903504560727</v>
      </c>
      <c r="G17" s="48">
        <f t="shared" si="2"/>
        <v>6.5663884479492038</v>
      </c>
      <c r="H17" s="48">
        <f t="shared" si="2"/>
        <v>7.0378726397229885</v>
      </c>
      <c r="I17" s="48">
        <f t="shared" si="2"/>
        <v>6.807446642779249</v>
      </c>
      <c r="J17" s="49">
        <f t="shared" si="0"/>
        <v>-3.2740859168603698E-2</v>
      </c>
      <c r="K17" s="50">
        <f t="shared" si="1"/>
        <v>-0.23042599694373944</v>
      </c>
      <c r="L17" s="51"/>
    </row>
    <row r="18" spans="2:12" x14ac:dyDescent="0.25">
      <c r="B18" s="22"/>
      <c r="C18" s="40"/>
      <c r="D18" s="41" t="s">
        <v>35</v>
      </c>
      <c r="E18" s="52">
        <f>IFERROR(E15/E9,"-")</f>
        <v>6.1369528001956466</v>
      </c>
      <c r="F18" s="52">
        <f t="shared" ref="F18:I18" si="3">IFERROR(F15/F9,"-")</f>
        <v>6.2551784927280742</v>
      </c>
      <c r="G18" s="52">
        <f t="shared" si="3"/>
        <v>6.5660091047040972</v>
      </c>
      <c r="H18" s="52">
        <f t="shared" si="3"/>
        <v>6.3361764094029542</v>
      </c>
      <c r="I18" s="52">
        <f t="shared" si="3"/>
        <v>6.727631305791987</v>
      </c>
      <c r="J18" s="43"/>
      <c r="K18" s="53">
        <f>IFERROR(I18-H18,"-")</f>
        <v>0.39145489638903275</v>
      </c>
      <c r="L18" s="43"/>
    </row>
    <row r="19" spans="2:12" x14ac:dyDescent="0.25">
      <c r="B19" s="22"/>
      <c r="C19" s="54" t="s">
        <v>37</v>
      </c>
      <c r="D19" s="18" t="s">
        <v>33</v>
      </c>
      <c r="E19" s="21">
        <v>0.61990000000000001</v>
      </c>
      <c r="F19" s="21">
        <v>0.51739999999999997</v>
      </c>
      <c r="G19" s="21">
        <v>0.79709999999999992</v>
      </c>
      <c r="H19" s="21">
        <v>0.79709999999999992</v>
      </c>
      <c r="I19" s="21">
        <v>0.81180000000000008</v>
      </c>
      <c r="J19" s="20">
        <f t="shared" si="0"/>
        <v>1.8441851712457824E-2</v>
      </c>
      <c r="K19" s="55">
        <f>(I19-H19)*100</f>
        <v>1.4700000000000157</v>
      </c>
      <c r="L19" s="21"/>
    </row>
    <row r="20" spans="2:12" x14ac:dyDescent="0.25">
      <c r="B20" s="22"/>
      <c r="C20" s="56"/>
      <c r="D20" s="24" t="s">
        <v>34</v>
      </c>
      <c r="E20" s="27">
        <v>0.66610000000000003</v>
      </c>
      <c r="F20" s="27">
        <v>0.86670000000000003</v>
      </c>
      <c r="G20" s="27">
        <v>0.87</v>
      </c>
      <c r="H20" s="27">
        <v>0.88249999999999995</v>
      </c>
      <c r="I20" s="27">
        <v>0.88930000000000009</v>
      </c>
      <c r="J20" s="26">
        <f t="shared" si="0"/>
        <v>7.7053824362607326E-3</v>
      </c>
      <c r="K20" s="57">
        <f>(I20-H20)*100</f>
        <v>0.68000000000001393</v>
      </c>
      <c r="L20" s="27"/>
    </row>
    <row r="21" spans="2:12" x14ac:dyDescent="0.25">
      <c r="B21" s="22"/>
      <c r="C21" s="58"/>
      <c r="D21" s="29" t="s">
        <v>35</v>
      </c>
      <c r="E21" s="31">
        <v>0.48759999999999998</v>
      </c>
      <c r="F21" s="31">
        <v>0.18390000000000001</v>
      </c>
      <c r="G21" s="31">
        <v>0.58860000000000001</v>
      </c>
      <c r="H21" s="31">
        <v>0.56399999999999995</v>
      </c>
      <c r="I21" s="31">
        <v>0.60009999999999997</v>
      </c>
      <c r="J21" s="31">
        <f>IFERROR(I21/H21-1,"-")</f>
        <v>6.4007092198581583E-2</v>
      </c>
      <c r="K21" s="59">
        <f>IFERROR(I21-H21,"-")</f>
        <v>3.6100000000000021E-2</v>
      </c>
      <c r="L21" s="60"/>
    </row>
    <row r="22" spans="2:12" x14ac:dyDescent="0.25">
      <c r="B22" s="22"/>
      <c r="C22" s="61" t="s">
        <v>38</v>
      </c>
      <c r="D22" s="33" t="s">
        <v>33</v>
      </c>
      <c r="E22" s="34">
        <v>6412</v>
      </c>
      <c r="F22" s="34">
        <v>9735</v>
      </c>
      <c r="G22" s="34">
        <v>6415</v>
      </c>
      <c r="H22" s="34">
        <v>6497</v>
      </c>
      <c r="I22" s="34">
        <v>6497</v>
      </c>
      <c r="J22" s="45">
        <f>I22/H22-1</f>
        <v>0</v>
      </c>
      <c r="K22" s="34">
        <f>I22-H22</f>
        <v>0</v>
      </c>
      <c r="L22" s="47">
        <f>I22/$I$22</f>
        <v>1</v>
      </c>
    </row>
    <row r="23" spans="2:12" x14ac:dyDescent="0.25">
      <c r="B23" s="22"/>
      <c r="C23" s="62"/>
      <c r="D23" s="4" t="s">
        <v>34</v>
      </c>
      <c r="E23" s="37">
        <v>4752</v>
      </c>
      <c r="F23" s="37">
        <v>4755</v>
      </c>
      <c r="G23" s="37">
        <v>4755</v>
      </c>
      <c r="H23" s="37">
        <v>4755</v>
      </c>
      <c r="I23" s="37">
        <v>4755</v>
      </c>
      <c r="J23" s="49">
        <f>I23/H23-1</f>
        <v>0</v>
      </c>
      <c r="K23" s="37">
        <f>I23-H23</f>
        <v>0</v>
      </c>
      <c r="L23" s="51">
        <f>I23/$I$22</f>
        <v>0.73187625057718952</v>
      </c>
    </row>
    <row r="24" spans="2:12" x14ac:dyDescent="0.25">
      <c r="B24" s="63"/>
      <c r="C24" s="64"/>
      <c r="D24" s="41" t="s">
        <v>35</v>
      </c>
      <c r="E24" s="42">
        <v>1660</v>
      </c>
      <c r="F24" s="42">
        <v>4980</v>
      </c>
      <c r="G24" s="42">
        <v>1660</v>
      </c>
      <c r="H24" s="42">
        <v>1742</v>
      </c>
      <c r="I24" s="42">
        <v>1742</v>
      </c>
      <c r="J24" s="43">
        <f>IFERROR(I24/H24-1,"-")</f>
        <v>0</v>
      </c>
      <c r="K24" s="42">
        <f>IFERROR(I24-H24,"-")</f>
        <v>0</v>
      </c>
      <c r="L24" s="43">
        <f>IFERROR(I24/$I$22,"-")</f>
        <v>0.26812374942281053</v>
      </c>
    </row>
    <row r="25" spans="2:12" ht="7.5" customHeight="1" x14ac:dyDescent="0.25">
      <c r="B25" s="65" t="s">
        <v>12</v>
      </c>
      <c r="C25" s="65"/>
      <c r="D25" s="65"/>
      <c r="E25" s="65"/>
      <c r="F25" s="65"/>
      <c r="G25" s="65"/>
      <c r="H25" s="65"/>
      <c r="I25" s="65"/>
      <c r="J25" s="65"/>
      <c r="K25" s="65"/>
      <c r="L25" s="66"/>
    </row>
    <row r="26" spans="2:12" ht="24.75" customHeight="1" x14ac:dyDescent="0.25">
      <c r="B26" s="67" t="s">
        <v>39</v>
      </c>
      <c r="C26" s="68"/>
      <c r="D26" s="68"/>
      <c r="E26" s="68"/>
      <c r="F26" s="68"/>
      <c r="G26" s="68"/>
      <c r="H26" s="68"/>
      <c r="I26" s="68"/>
      <c r="J26" s="68"/>
      <c r="K26" s="68"/>
    </row>
    <row r="29" spans="2:12" ht="21.75" customHeight="1" thickBot="1" x14ac:dyDescent="0.3">
      <c r="B29" s="12" t="s">
        <v>230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4" t="s">
        <v>236</v>
      </c>
      <c r="F31" s="14" t="s">
        <v>237</v>
      </c>
      <c r="G31" s="14" t="s">
        <v>238</v>
      </c>
      <c r="H31" s="14" t="s">
        <v>239</v>
      </c>
      <c r="I31" s="14" t="s">
        <v>240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diciembre 2025</v>
      </c>
    </row>
    <row r="32" spans="2:12" ht="15" customHeight="1" x14ac:dyDescent="0.25">
      <c r="B32" s="16" t="s">
        <v>55</v>
      </c>
      <c r="C32" s="17" t="s">
        <v>8</v>
      </c>
      <c r="D32" s="18" t="s">
        <v>33</v>
      </c>
      <c r="E32" s="69">
        <v>140346</v>
      </c>
      <c r="F32" s="69">
        <v>257117</v>
      </c>
      <c r="G32" s="69">
        <v>280769</v>
      </c>
      <c r="H32" s="69">
        <v>288350</v>
      </c>
      <c r="I32" s="69">
        <v>287664</v>
      </c>
      <c r="J32" s="20">
        <f>I32/H32-1</f>
        <v>-2.3790532339170722E-3</v>
      </c>
      <c r="K32" s="19">
        <f>I32-H32</f>
        <v>-686</v>
      </c>
      <c r="L32" s="21">
        <f>I32/$I$32</f>
        <v>1</v>
      </c>
    </row>
    <row r="33" spans="1:12" x14ac:dyDescent="0.25">
      <c r="B33" s="22"/>
      <c r="C33" s="23"/>
      <c r="D33" s="24" t="s">
        <v>34</v>
      </c>
      <c r="E33" s="70">
        <v>116590</v>
      </c>
      <c r="F33" s="70">
        <v>211298</v>
      </c>
      <c r="G33" s="70">
        <v>231221</v>
      </c>
      <c r="H33" s="70">
        <v>236470</v>
      </c>
      <c r="I33" s="70">
        <v>232777</v>
      </c>
      <c r="J33" s="26">
        <f t="shared" ref="J33:J45" si="4">I33/H33-1</f>
        <v>-1.5617203027868176E-2</v>
      </c>
      <c r="K33" s="25">
        <f t="shared" ref="K33:K42" si="5">I33-H33</f>
        <v>-3693</v>
      </c>
      <c r="L33" s="27">
        <f>I33/$I$32</f>
        <v>0.80919753601423883</v>
      </c>
    </row>
    <row r="34" spans="1:12" x14ac:dyDescent="0.25">
      <c r="B34" s="22"/>
      <c r="C34" s="28"/>
      <c r="D34" s="29" t="s">
        <v>35</v>
      </c>
      <c r="E34" s="30">
        <v>23756</v>
      </c>
      <c r="F34" s="30">
        <v>45819</v>
      </c>
      <c r="G34" s="30">
        <v>49548</v>
      </c>
      <c r="H34" s="30">
        <v>51880</v>
      </c>
      <c r="I34" s="30">
        <v>54887</v>
      </c>
      <c r="J34" s="31">
        <f>IFERROR(I34/H34-1,"-")</f>
        <v>5.796067848882025E-2</v>
      </c>
      <c r="K34" s="30">
        <f>IFERROR(I34-H34,"-")</f>
        <v>3007</v>
      </c>
      <c r="L34" s="31">
        <f>IFERROR(I34/I32,"-")</f>
        <v>0.19080246398576117</v>
      </c>
    </row>
    <row r="35" spans="1:12" x14ac:dyDescent="0.25">
      <c r="B35" s="22"/>
      <c r="C35" s="32" t="s">
        <v>36</v>
      </c>
      <c r="D35" s="33" t="s">
        <v>33</v>
      </c>
      <c r="E35" s="71">
        <v>141329</v>
      </c>
      <c r="F35" s="71">
        <v>261644</v>
      </c>
      <c r="G35" s="71">
        <v>285810</v>
      </c>
      <c r="H35" s="71">
        <v>293795</v>
      </c>
      <c r="I35" s="71">
        <v>293036</v>
      </c>
      <c r="J35" s="35">
        <f t="shared" si="4"/>
        <v>-2.5834340271277956E-3</v>
      </c>
      <c r="K35" s="34">
        <f t="shared" si="5"/>
        <v>-759</v>
      </c>
      <c r="L35" s="21">
        <f>I35/$I$35</f>
        <v>1</v>
      </c>
    </row>
    <row r="36" spans="1:12" x14ac:dyDescent="0.25">
      <c r="B36" s="22"/>
      <c r="C36" s="36"/>
      <c r="D36" s="4" t="s">
        <v>34</v>
      </c>
      <c r="E36" s="72">
        <v>117414</v>
      </c>
      <c r="F36" s="72">
        <v>214946</v>
      </c>
      <c r="G36" s="72">
        <v>235327</v>
      </c>
      <c r="H36" s="72">
        <v>240915</v>
      </c>
      <c r="I36" s="72">
        <v>237177</v>
      </c>
      <c r="J36" s="38">
        <f t="shared" si="4"/>
        <v>-1.5515845837743569E-2</v>
      </c>
      <c r="K36" s="37">
        <f t="shared" si="5"/>
        <v>-3738</v>
      </c>
      <c r="L36" s="39">
        <f>I36/$I$35</f>
        <v>0.80937836989311895</v>
      </c>
    </row>
    <row r="37" spans="1:12" x14ac:dyDescent="0.25">
      <c r="B37" s="22"/>
      <c r="C37" s="40"/>
      <c r="D37" s="41" t="s">
        <v>35</v>
      </c>
      <c r="E37" s="42">
        <v>23915</v>
      </c>
      <c r="F37" s="42">
        <v>46698</v>
      </c>
      <c r="G37" s="42">
        <v>50483</v>
      </c>
      <c r="H37" s="42">
        <v>52880</v>
      </c>
      <c r="I37" s="42">
        <v>55859</v>
      </c>
      <c r="J37" s="43">
        <f>IFERROR(I37/H37-1,"-")</f>
        <v>5.6335098335854816E-2</v>
      </c>
      <c r="K37" s="42">
        <f>IFERROR(I37-H37,"-")</f>
        <v>2979</v>
      </c>
      <c r="L37" s="43">
        <f>IFERROR(I37/I35,"-")</f>
        <v>0.19062163010688107</v>
      </c>
    </row>
    <row r="38" spans="1:12" x14ac:dyDescent="0.25">
      <c r="B38" s="22"/>
      <c r="C38" s="17" t="s">
        <v>22</v>
      </c>
      <c r="D38" s="18" t="s">
        <v>33</v>
      </c>
      <c r="E38" s="69">
        <v>774989</v>
      </c>
      <c r="F38" s="69">
        <v>1753117</v>
      </c>
      <c r="G38" s="69">
        <v>1897228</v>
      </c>
      <c r="H38" s="69">
        <v>1991159</v>
      </c>
      <c r="I38" s="69">
        <v>2013195</v>
      </c>
      <c r="J38" s="20">
        <f t="shared" si="4"/>
        <v>1.1066921325720402E-2</v>
      </c>
      <c r="K38" s="19">
        <f t="shared" si="5"/>
        <v>22036</v>
      </c>
      <c r="L38" s="21">
        <f>I38/$I$38</f>
        <v>1</v>
      </c>
    </row>
    <row r="39" spans="1:12" x14ac:dyDescent="0.25">
      <c r="B39" s="22"/>
      <c r="C39" s="23"/>
      <c r="D39" s="24" t="s">
        <v>34</v>
      </c>
      <c r="E39" s="70">
        <v>638416</v>
      </c>
      <c r="F39" s="70">
        <v>1472596</v>
      </c>
      <c r="G39" s="70">
        <v>1580353</v>
      </c>
      <c r="H39" s="70">
        <v>1668759</v>
      </c>
      <c r="I39" s="70">
        <v>1643325</v>
      </c>
      <c r="J39" s="26">
        <f t="shared" si="4"/>
        <v>-1.5241266114519814E-2</v>
      </c>
      <c r="K39" s="25">
        <f t="shared" si="5"/>
        <v>-25434</v>
      </c>
      <c r="L39" s="27">
        <f>I39/$I$38</f>
        <v>0.81627711175519513</v>
      </c>
    </row>
    <row r="40" spans="1:12" x14ac:dyDescent="0.25">
      <c r="B40" s="22"/>
      <c r="C40" s="28"/>
      <c r="D40" s="29" t="s">
        <v>35</v>
      </c>
      <c r="E40" s="30">
        <v>136573</v>
      </c>
      <c r="F40" s="30">
        <v>280521</v>
      </c>
      <c r="G40" s="30">
        <v>316875</v>
      </c>
      <c r="H40" s="30">
        <v>322400</v>
      </c>
      <c r="I40" s="30">
        <v>369870</v>
      </c>
      <c r="J40" s="31">
        <f>IFERROR(I40/H40-1,"-")</f>
        <v>0.14723945409429273</v>
      </c>
      <c r="K40" s="30">
        <f>IFERROR(I40-H40,"-")</f>
        <v>47470</v>
      </c>
      <c r="L40" s="31">
        <f>IFERROR(I40/I38,"-")</f>
        <v>0.1837228882448049</v>
      </c>
    </row>
    <row r="41" spans="1:12" x14ac:dyDescent="0.25">
      <c r="B41" s="22"/>
      <c r="C41" s="32" t="s">
        <v>23</v>
      </c>
      <c r="D41" s="33" t="s">
        <v>33</v>
      </c>
      <c r="E41" s="73">
        <v>5.5219885141008653</v>
      </c>
      <c r="F41" s="73">
        <v>6.81836284648623</v>
      </c>
      <c r="G41" s="73">
        <v>6.757255964867916</v>
      </c>
      <c r="H41" s="73">
        <v>6.9053546037801281</v>
      </c>
      <c r="I41" s="73">
        <v>6.9984252461204735</v>
      </c>
      <c r="J41" s="45">
        <f t="shared" si="4"/>
        <v>1.3478039533175723E-2</v>
      </c>
      <c r="K41" s="46">
        <f t="shared" si="5"/>
        <v>9.3070642340345344E-2</v>
      </c>
      <c r="L41" s="47"/>
    </row>
    <row r="42" spans="1:12" x14ac:dyDescent="0.25">
      <c r="B42" s="22"/>
      <c r="C42" s="36"/>
      <c r="D42" s="4" t="s">
        <v>34</v>
      </c>
      <c r="E42" s="74">
        <f t="shared" ref="E42:I42" si="6">E39/E33</f>
        <v>5.4757354833176084</v>
      </c>
      <c r="F42" s="74">
        <f t="shared" si="6"/>
        <v>6.9692850855190303</v>
      </c>
      <c r="G42" s="74">
        <f t="shared" si="6"/>
        <v>6.8348160417955119</v>
      </c>
      <c r="H42" s="74">
        <f t="shared" si="6"/>
        <v>7.0569585993995014</v>
      </c>
      <c r="I42" s="74">
        <f t="shared" si="6"/>
        <v>7.0596536599406301</v>
      </c>
      <c r="J42" s="49">
        <f t="shared" si="4"/>
        <v>3.8190114100400407E-4</v>
      </c>
      <c r="K42" s="50">
        <f t="shared" si="5"/>
        <v>2.6950605411286688E-3</v>
      </c>
      <c r="L42" s="51"/>
    </row>
    <row r="43" spans="1:12" x14ac:dyDescent="0.25">
      <c r="B43" s="22"/>
      <c r="C43" s="40"/>
      <c r="D43" s="41" t="s">
        <v>35</v>
      </c>
      <c r="E43" s="52">
        <f>IFERROR(E40/E34,"-")</f>
        <v>5.7489897289105913</v>
      </c>
      <c r="F43" s="52">
        <f t="shared" ref="F43:I43" si="7">IFERROR(F40/F34,"-")</f>
        <v>6.1223728147711647</v>
      </c>
      <c r="G43" s="52">
        <f t="shared" si="7"/>
        <v>6.3953136352627755</v>
      </c>
      <c r="H43" s="52">
        <f t="shared" si="7"/>
        <v>6.214340786430224</v>
      </c>
      <c r="I43" s="52">
        <f t="shared" si="7"/>
        <v>6.7387541676535427</v>
      </c>
      <c r="J43" s="43">
        <f>IFERROR(I43/H43-1,"-")</f>
        <v>8.4387612338293394E-2</v>
      </c>
      <c r="K43" s="53">
        <f>IFERROR(I43-H43,"-")</f>
        <v>0.52441338122331871</v>
      </c>
      <c r="L43" s="75"/>
    </row>
    <row r="44" spans="1:12" x14ac:dyDescent="0.25">
      <c r="A44" s="76"/>
      <c r="B44" s="22"/>
      <c r="C44" s="54" t="s">
        <v>37</v>
      </c>
      <c r="D44" s="18" t="s">
        <v>33</v>
      </c>
      <c r="E44" s="77">
        <v>0.48201408869433904</v>
      </c>
      <c r="F44" s="77">
        <v>0.71738538865739221</v>
      </c>
      <c r="G44" s="77">
        <v>0.81783519993171871</v>
      </c>
      <c r="H44" s="77">
        <v>0.796368991363826</v>
      </c>
      <c r="I44" s="77">
        <v>0.84894608892196821</v>
      </c>
      <c r="J44" s="77">
        <f t="shared" si="4"/>
        <v>6.6021025590287108E-2</v>
      </c>
      <c r="K44" s="55">
        <f>(I44-H44)*100</f>
        <v>5.2577097558142221</v>
      </c>
      <c r="L44" s="21"/>
    </row>
    <row r="45" spans="1:12" x14ac:dyDescent="0.25">
      <c r="B45" s="22"/>
      <c r="C45" s="56"/>
      <c r="D45" s="24" t="s">
        <v>34</v>
      </c>
      <c r="E45" s="78">
        <v>0.61734478770601819</v>
      </c>
      <c r="F45" s="78">
        <v>0.84878834356712252</v>
      </c>
      <c r="G45" s="78">
        <v>0.92207090541724013</v>
      </c>
      <c r="H45" s="78">
        <v>0.95887504094051124</v>
      </c>
      <c r="I45" s="78">
        <v>0.9468475865347219</v>
      </c>
      <c r="J45" s="78">
        <f t="shared" si="4"/>
        <v>-1.2543296980586982E-2</v>
      </c>
      <c r="K45" s="57">
        <f>(I45-H45)*100</f>
        <v>-1.202745440578934</v>
      </c>
      <c r="L45" s="27"/>
    </row>
    <row r="46" spans="1:12" x14ac:dyDescent="0.25">
      <c r="B46" s="22"/>
      <c r="C46" s="58"/>
      <c r="D46" s="29" t="s">
        <v>35</v>
      </c>
      <c r="E46" s="79">
        <v>0.2380639448335489</v>
      </c>
      <c r="F46" s="79">
        <v>0.39575773821280436</v>
      </c>
      <c r="G46" s="79">
        <v>0.52298234032018487</v>
      </c>
      <c r="H46" s="79">
        <v>0.52631407106545947</v>
      </c>
      <c r="I46" s="79">
        <v>0.58171209285500847</v>
      </c>
      <c r="J46" s="31">
        <f>IFERROR(I46/H46-1,"-")</f>
        <v>0.10525658506032798</v>
      </c>
      <c r="K46" s="59">
        <f>IFERROR(I46-H46,"-")</f>
        <v>5.5398021789549001E-2</v>
      </c>
      <c r="L46" s="60"/>
    </row>
    <row r="47" spans="1:12" x14ac:dyDescent="0.25">
      <c r="B47" s="22"/>
      <c r="C47" s="61" t="s">
        <v>40</v>
      </c>
      <c r="D47" s="33" t="s">
        <v>33</v>
      </c>
      <c r="E47" s="71">
        <v>4392.5</v>
      </c>
      <c r="F47" s="71">
        <v>6689.916666666667</v>
      </c>
      <c r="G47" s="71">
        <v>6355.5</v>
      </c>
      <c r="H47" s="71">
        <v>6824.916666666667</v>
      </c>
      <c r="I47" s="71">
        <v>6497</v>
      </c>
      <c r="J47" s="45">
        <f>I47/H47-1</f>
        <v>-4.8046984700667927E-2</v>
      </c>
      <c r="K47" s="34">
        <f>I47-H47</f>
        <v>-327.91666666666697</v>
      </c>
      <c r="L47" s="47">
        <f>I47/$I$22</f>
        <v>1</v>
      </c>
    </row>
    <row r="48" spans="1:12" x14ac:dyDescent="0.25">
      <c r="B48" s="22"/>
      <c r="C48" s="36"/>
      <c r="D48" s="4" t="s">
        <v>34</v>
      </c>
      <c r="E48" s="72">
        <v>2821.5</v>
      </c>
      <c r="F48" s="72">
        <v>4753.25</v>
      </c>
      <c r="G48" s="72">
        <v>4695.5</v>
      </c>
      <c r="H48" s="72">
        <v>4755</v>
      </c>
      <c r="I48" s="72">
        <v>4755</v>
      </c>
      <c r="J48" s="49">
        <f>I48/H48-1</f>
        <v>0</v>
      </c>
      <c r="K48" s="37">
        <f>I48-H48</f>
        <v>0</v>
      </c>
      <c r="L48" s="51">
        <f>I48/$I$22</f>
        <v>0.73187625057718952</v>
      </c>
    </row>
    <row r="49" spans="2:12" x14ac:dyDescent="0.25">
      <c r="B49" s="63"/>
      <c r="C49" s="40"/>
      <c r="D49" s="41" t="s">
        <v>35</v>
      </c>
      <c r="E49" s="42">
        <v>1571</v>
      </c>
      <c r="F49" s="42">
        <v>1936.6666666666667</v>
      </c>
      <c r="G49" s="42">
        <v>1660</v>
      </c>
      <c r="H49" s="42">
        <v>1673.6666666666667</v>
      </c>
      <c r="I49" s="42">
        <v>1742</v>
      </c>
      <c r="J49" s="43">
        <f>IFERROR(I49/H49-1,"-")</f>
        <v>4.0828520215096642E-2</v>
      </c>
      <c r="K49" s="42">
        <f>IFERROR(I49-H49,"-")</f>
        <v>68.333333333333258</v>
      </c>
      <c r="L49" s="43">
        <f>IFERROR(I49/I47,"-")</f>
        <v>0.26812374942281053</v>
      </c>
    </row>
    <row r="50" spans="2:12" ht="6" customHeight="1" x14ac:dyDescent="0.25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6"/>
    </row>
    <row r="51" spans="2:12" ht="28.5" customHeight="1" x14ac:dyDescent="0.25">
      <c r="B51" s="67" t="s">
        <v>41</v>
      </c>
      <c r="C51" s="68"/>
      <c r="D51" s="68"/>
      <c r="E51" s="68"/>
      <c r="F51" s="68"/>
      <c r="G51" s="68"/>
      <c r="H51" s="68"/>
      <c r="I51" s="68"/>
      <c r="J51" s="68"/>
      <c r="K51" s="68"/>
    </row>
    <row r="52" spans="2:12" x14ac:dyDescent="0.25">
      <c r="B52" s="80"/>
    </row>
    <row r="54" spans="2:12" ht="21.75" thickBot="1" x14ac:dyDescent="0.3">
      <c r="B54" s="12" t="s">
        <v>230</v>
      </c>
      <c r="C54" s="12"/>
      <c r="D54" s="12"/>
      <c r="E54" s="12"/>
      <c r="F54" s="12"/>
      <c r="G54" s="12"/>
      <c r="H54" s="12"/>
      <c r="I54" s="12"/>
      <c r="J54" s="12"/>
      <c r="K54" s="12"/>
      <c r="L54" s="13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5">
        <v>2021</v>
      </c>
      <c r="F56" s="15">
        <v>2022</v>
      </c>
      <c r="G56" s="15">
        <v>2023</v>
      </c>
      <c r="H56" s="15">
        <v>2024</v>
      </c>
      <c r="I56" s="15">
        <v>2025</v>
      </c>
      <c r="J56" s="15" t="str">
        <f>CONCATENATE("var. ",RIGHT(I56,2),"/",RIGHT(H56,2))</f>
        <v>var. 25/24</v>
      </c>
      <c r="K56" s="15" t="str">
        <f>CONCATENATE("dif. ",RIGHT(I56,2),"/",RIGHT(H56,2))</f>
        <v>dif. 25/24</v>
      </c>
      <c r="L56" s="15" t="str">
        <f>CONCATENATE("cuota ",I56)</f>
        <v>cuota 2025</v>
      </c>
    </row>
    <row r="57" spans="2:12" x14ac:dyDescent="0.25">
      <c r="B57" s="22"/>
      <c r="C57" s="17" t="s">
        <v>8</v>
      </c>
      <c r="D57" s="18" t="s">
        <v>33</v>
      </c>
      <c r="E57" s="69">
        <v>140346</v>
      </c>
      <c r="F57" s="69">
        <v>257117</v>
      </c>
      <c r="G57" s="69">
        <v>280769</v>
      </c>
      <c r="H57" s="69">
        <v>288350</v>
      </c>
      <c r="I57" s="69">
        <v>287664</v>
      </c>
      <c r="J57" s="20">
        <f>I57/H57-1</f>
        <v>-2.3790532339170722E-3</v>
      </c>
      <c r="K57" s="19">
        <f>I57-H57</f>
        <v>-686</v>
      </c>
      <c r="L57" s="20">
        <f>I57/$I$57</f>
        <v>1</v>
      </c>
    </row>
    <row r="58" spans="2:12" x14ac:dyDescent="0.25">
      <c r="B58" s="22"/>
      <c r="C58" s="23"/>
      <c r="D58" s="24" t="s">
        <v>34</v>
      </c>
      <c r="E58" s="70">
        <v>116590</v>
      </c>
      <c r="F58" s="70">
        <v>211298</v>
      </c>
      <c r="G58" s="70">
        <v>231221</v>
      </c>
      <c r="H58" s="70">
        <v>236470</v>
      </c>
      <c r="I58" s="70">
        <v>232777</v>
      </c>
      <c r="J58" s="26">
        <f>I58/H58-1</f>
        <v>-1.5617203027868176E-2</v>
      </c>
      <c r="K58" s="25">
        <f>I58-H58</f>
        <v>-3693</v>
      </c>
      <c r="L58" s="26">
        <f>I58/$I$57</f>
        <v>0.80919753601423883</v>
      </c>
    </row>
    <row r="59" spans="2:12" x14ac:dyDescent="0.25">
      <c r="B59" s="22"/>
      <c r="C59" s="28"/>
      <c r="D59" s="29" t="s">
        <v>35</v>
      </c>
      <c r="E59" s="30">
        <v>23756</v>
      </c>
      <c r="F59" s="30">
        <v>45819</v>
      </c>
      <c r="G59" s="30">
        <v>49548</v>
      </c>
      <c r="H59" s="30">
        <v>51880</v>
      </c>
      <c r="I59" s="30">
        <v>54887</v>
      </c>
      <c r="J59" s="31">
        <f>IFERROR(I59/H59-1,"-")</f>
        <v>5.796067848882025E-2</v>
      </c>
      <c r="K59" s="30">
        <f>IFERROR(I59-H59,"-")</f>
        <v>3007</v>
      </c>
      <c r="L59" s="31">
        <f>IFERROR(I59/I57,"-")</f>
        <v>0.19080246398576117</v>
      </c>
    </row>
    <row r="60" spans="2:12" x14ac:dyDescent="0.25">
      <c r="B60" s="22"/>
      <c r="C60" s="32" t="s">
        <v>36</v>
      </c>
      <c r="D60" s="33" t="s">
        <v>33</v>
      </c>
      <c r="E60" s="71">
        <v>141329</v>
      </c>
      <c r="F60" s="71">
        <v>261644</v>
      </c>
      <c r="G60" s="71">
        <v>285810</v>
      </c>
      <c r="H60" s="71">
        <v>293795</v>
      </c>
      <c r="I60" s="71">
        <v>293036</v>
      </c>
      <c r="J60" s="45">
        <f t="shared" ref="J60:J73" si="8">I60/H60-1</f>
        <v>-2.5834340271277956E-3</v>
      </c>
      <c r="K60" s="71">
        <f t="shared" ref="K60:K73" si="9">I60-H60</f>
        <v>-759</v>
      </c>
      <c r="L60" s="45">
        <f>I60/$I$60</f>
        <v>1</v>
      </c>
    </row>
    <row r="61" spans="2:12" x14ac:dyDescent="0.25">
      <c r="B61" s="22"/>
      <c r="C61" s="36"/>
      <c r="D61" s="4" t="s">
        <v>34</v>
      </c>
      <c r="E61" s="72">
        <v>117414</v>
      </c>
      <c r="F61" s="72">
        <v>214946</v>
      </c>
      <c r="G61" s="72">
        <v>235327</v>
      </c>
      <c r="H61" s="72">
        <v>240915</v>
      </c>
      <c r="I61" s="72">
        <v>237177</v>
      </c>
      <c r="J61" s="49">
        <f t="shared" si="8"/>
        <v>-1.5515845837743569E-2</v>
      </c>
      <c r="K61" s="72">
        <f t="shared" si="9"/>
        <v>-3738</v>
      </c>
      <c r="L61" s="49">
        <f>I61/$I$60</f>
        <v>0.80937836989311895</v>
      </c>
    </row>
    <row r="62" spans="2:12" x14ac:dyDescent="0.25">
      <c r="B62" s="22"/>
      <c r="C62" s="40"/>
      <c r="D62" s="41" t="s">
        <v>35</v>
      </c>
      <c r="E62" s="42">
        <v>23915</v>
      </c>
      <c r="F62" s="42">
        <v>46698</v>
      </c>
      <c r="G62" s="42">
        <v>50483</v>
      </c>
      <c r="H62" s="42">
        <v>52880</v>
      </c>
      <c r="I62" s="42">
        <v>55859</v>
      </c>
      <c r="J62" s="43">
        <f>IFERROR(I62/H62-1,"-")</f>
        <v>5.6335098335854816E-2</v>
      </c>
      <c r="K62" s="42">
        <f>IFERROR(I62-H62,"-")</f>
        <v>2979</v>
      </c>
      <c r="L62" s="81">
        <f>IFERROR(I62/I60,"-")</f>
        <v>0.19062163010688107</v>
      </c>
    </row>
    <row r="63" spans="2:12" x14ac:dyDescent="0.25">
      <c r="B63" s="22"/>
      <c r="C63" s="17" t="s">
        <v>22</v>
      </c>
      <c r="D63" s="18" t="s">
        <v>33</v>
      </c>
      <c r="E63" s="69">
        <v>774989</v>
      </c>
      <c r="F63" s="69">
        <v>1753117</v>
      </c>
      <c r="G63" s="69">
        <v>1897228</v>
      </c>
      <c r="H63" s="69">
        <v>1991159</v>
      </c>
      <c r="I63" s="69">
        <v>2013195</v>
      </c>
      <c r="J63" s="20">
        <f t="shared" si="8"/>
        <v>1.1066921325720402E-2</v>
      </c>
      <c r="K63" s="19">
        <f t="shared" si="9"/>
        <v>22036</v>
      </c>
      <c r="L63" s="20">
        <f>I63/$I$63</f>
        <v>1</v>
      </c>
    </row>
    <row r="64" spans="2:12" x14ac:dyDescent="0.25">
      <c r="B64" s="22"/>
      <c r="C64" s="23"/>
      <c r="D64" s="24" t="s">
        <v>34</v>
      </c>
      <c r="E64" s="70">
        <v>638416</v>
      </c>
      <c r="F64" s="70">
        <v>1472596</v>
      </c>
      <c r="G64" s="70">
        <v>1580353</v>
      </c>
      <c r="H64" s="70">
        <v>1668759</v>
      </c>
      <c r="I64" s="70">
        <v>1643325</v>
      </c>
      <c r="J64" s="26">
        <f t="shared" si="8"/>
        <v>-1.5241266114519814E-2</v>
      </c>
      <c r="K64" s="25">
        <f t="shared" si="9"/>
        <v>-25434</v>
      </c>
      <c r="L64" s="26">
        <f t="shared" ref="L64" si="10">I64/$I$63</f>
        <v>0.81627711175519513</v>
      </c>
    </row>
    <row r="65" spans="2:12" x14ac:dyDescent="0.25">
      <c r="B65" s="22"/>
      <c r="C65" s="28"/>
      <c r="D65" s="29" t="s">
        <v>35</v>
      </c>
      <c r="E65" s="30">
        <v>136573</v>
      </c>
      <c r="F65" s="30">
        <v>280521</v>
      </c>
      <c r="G65" s="30">
        <v>316875</v>
      </c>
      <c r="H65" s="30">
        <v>322400</v>
      </c>
      <c r="I65" s="30">
        <v>369870</v>
      </c>
      <c r="J65" s="31">
        <f>IFERROR(I65/H65-1,"-")</f>
        <v>0.14723945409429273</v>
      </c>
      <c r="K65" s="30">
        <f>IFERROR(I65-H65,"-")</f>
        <v>47470</v>
      </c>
      <c r="L65" s="31">
        <f>IFERROR(I65/I63,"-")</f>
        <v>0.1837228882448049</v>
      </c>
    </row>
    <row r="66" spans="2:12" x14ac:dyDescent="0.25">
      <c r="B66" s="22"/>
      <c r="C66" s="32" t="s">
        <v>23</v>
      </c>
      <c r="D66" s="33" t="s">
        <v>33</v>
      </c>
      <c r="E66" s="73">
        <v>5.5219885141008653</v>
      </c>
      <c r="F66" s="73">
        <v>6.81836284648623</v>
      </c>
      <c r="G66" s="73">
        <v>6.757255964867916</v>
      </c>
      <c r="H66" s="73">
        <v>6.9053546037801281</v>
      </c>
      <c r="I66" s="73">
        <v>6.9984252461204735</v>
      </c>
      <c r="J66" s="45">
        <f t="shared" si="8"/>
        <v>1.3478039533175723E-2</v>
      </c>
      <c r="K66" s="46">
        <f t="shared" si="9"/>
        <v>9.3070642340345344E-2</v>
      </c>
      <c r="L66" s="45"/>
    </row>
    <row r="67" spans="2:12" x14ac:dyDescent="0.25">
      <c r="B67" s="22"/>
      <c r="C67" s="36"/>
      <c r="D67" s="4" t="s">
        <v>34</v>
      </c>
      <c r="E67" s="74">
        <f t="shared" ref="E67:I67" si="11">E64/E57</f>
        <v>4.5488720733045476</v>
      </c>
      <c r="F67" s="74">
        <f t="shared" si="11"/>
        <v>5.7273381378905324</v>
      </c>
      <c r="G67" s="74">
        <f t="shared" si="11"/>
        <v>5.628659146843134</v>
      </c>
      <c r="H67" s="74">
        <f t="shared" si="11"/>
        <v>5.7872689439916769</v>
      </c>
      <c r="I67" s="74">
        <f t="shared" si="11"/>
        <v>5.7126543467378612</v>
      </c>
      <c r="J67" s="49">
        <f t="shared" si="8"/>
        <v>-1.2892885742121996E-2</v>
      </c>
      <c r="K67" s="50">
        <f t="shared" si="9"/>
        <v>-7.4614597253815695E-2</v>
      </c>
      <c r="L67" s="49"/>
    </row>
    <row r="68" spans="2:12" x14ac:dyDescent="0.25">
      <c r="B68" s="22"/>
      <c r="C68" s="40"/>
      <c r="D68" s="41" t="s">
        <v>35</v>
      </c>
      <c r="E68" s="52">
        <f>IFERROR(E65/E59,"-")</f>
        <v>5.7489897289105913</v>
      </c>
      <c r="F68" s="52">
        <f t="shared" ref="F68:I68" si="12">IFERROR(F65/F59,"-")</f>
        <v>6.1223728147711647</v>
      </c>
      <c r="G68" s="52">
        <f t="shared" si="12"/>
        <v>6.3953136352627755</v>
      </c>
      <c r="H68" s="52">
        <f t="shared" si="12"/>
        <v>6.214340786430224</v>
      </c>
      <c r="I68" s="52">
        <f t="shared" si="12"/>
        <v>6.7387541676535427</v>
      </c>
      <c r="J68" s="43">
        <f>IFERROR(I68/H68-1,"-")</f>
        <v>8.4387612338293394E-2</v>
      </c>
      <c r="K68" s="53">
        <f>IFERROR(I68-H68,"-")</f>
        <v>0.52441338122331871</v>
      </c>
      <c r="L68" s="81"/>
    </row>
    <row r="69" spans="2:12" x14ac:dyDescent="0.25">
      <c r="B69" s="22"/>
      <c r="C69" s="54" t="s">
        <v>37</v>
      </c>
      <c r="D69" s="18" t="s">
        <v>33</v>
      </c>
      <c r="E69" s="77">
        <v>0.48201408869433904</v>
      </c>
      <c r="F69" s="77">
        <v>0.71738538865739221</v>
      </c>
      <c r="G69" s="77">
        <v>0.81783519993171871</v>
      </c>
      <c r="H69" s="77">
        <v>0.796368991363826</v>
      </c>
      <c r="I69" s="77">
        <v>0.84894608892196821</v>
      </c>
      <c r="J69" s="77">
        <f t="shared" si="8"/>
        <v>6.6021025590287108E-2</v>
      </c>
      <c r="K69" s="55">
        <f t="shared" si="9"/>
        <v>5.2577097558142216E-2</v>
      </c>
      <c r="L69" s="20"/>
    </row>
    <row r="70" spans="2:12" x14ac:dyDescent="0.25">
      <c r="B70" s="22"/>
      <c r="C70" s="56"/>
      <c r="D70" s="24" t="s">
        <v>34</v>
      </c>
      <c r="E70" s="78">
        <v>0.61734478770601819</v>
      </c>
      <c r="F70" s="78">
        <v>0.84878834356712252</v>
      </c>
      <c r="G70" s="78">
        <v>0.92207090541724013</v>
      </c>
      <c r="H70" s="78">
        <v>0.95887504094051124</v>
      </c>
      <c r="I70" s="78">
        <v>0.9468475865347219</v>
      </c>
      <c r="J70" s="78">
        <f t="shared" si="8"/>
        <v>-1.2543296980586982E-2</v>
      </c>
      <c r="K70" s="57">
        <f t="shared" si="9"/>
        <v>-1.202745440578934E-2</v>
      </c>
      <c r="L70" s="26"/>
    </row>
    <row r="71" spans="2:12" x14ac:dyDescent="0.25">
      <c r="B71" s="22"/>
      <c r="C71" s="58"/>
      <c r="D71" s="29" t="s">
        <v>35</v>
      </c>
      <c r="E71" s="79">
        <v>0.2380639448335489</v>
      </c>
      <c r="F71" s="79">
        <v>0.39575773821280436</v>
      </c>
      <c r="G71" s="79">
        <v>0.52298234032018487</v>
      </c>
      <c r="H71" s="79">
        <v>0.52631407106545947</v>
      </c>
      <c r="I71" s="79">
        <v>0.58171209285500847</v>
      </c>
      <c r="J71" s="31">
        <f>IFERROR(I71/H71-1,"-")</f>
        <v>0.10525658506032798</v>
      </c>
      <c r="K71" s="59">
        <f>IFERROR(I71-H71,"-")</f>
        <v>5.5398021789549001E-2</v>
      </c>
      <c r="L71" s="31"/>
    </row>
    <row r="72" spans="2:12" x14ac:dyDescent="0.25">
      <c r="B72" s="22"/>
      <c r="C72" s="61" t="s">
        <v>42</v>
      </c>
      <c r="D72" s="33" t="s">
        <v>33</v>
      </c>
      <c r="E72" s="71">
        <v>4393</v>
      </c>
      <c r="F72" s="71">
        <v>6689.9999999999991</v>
      </c>
      <c r="G72" s="71">
        <v>6356</v>
      </c>
      <c r="H72" s="71">
        <v>6825</v>
      </c>
      <c r="I72" s="71">
        <v>6497</v>
      </c>
      <c r="J72" s="45">
        <f t="shared" si="8"/>
        <v>-4.8058608058608066E-2</v>
      </c>
      <c r="K72" s="34">
        <f t="shared" si="9"/>
        <v>-328</v>
      </c>
      <c r="L72" s="45">
        <f>I72/$I$72</f>
        <v>1</v>
      </c>
    </row>
    <row r="73" spans="2:12" x14ac:dyDescent="0.25">
      <c r="B73" s="22"/>
      <c r="C73" s="36"/>
      <c r="D73" s="4" t="s">
        <v>34</v>
      </c>
      <c r="E73" s="72">
        <v>2822</v>
      </c>
      <c r="F73" s="72">
        <v>4753</v>
      </c>
      <c r="G73" s="72">
        <v>4696</v>
      </c>
      <c r="H73" s="72">
        <v>5151</v>
      </c>
      <c r="I73" s="72">
        <v>4755</v>
      </c>
      <c r="J73" s="49">
        <f t="shared" si="8"/>
        <v>-7.687827606290043E-2</v>
      </c>
      <c r="K73" s="37">
        <f t="shared" si="9"/>
        <v>-396</v>
      </c>
      <c r="L73" s="49">
        <f t="shared" ref="L73" si="13">I73/$I$72</f>
        <v>0.73187625057718952</v>
      </c>
    </row>
    <row r="74" spans="2:12" x14ac:dyDescent="0.25">
      <c r="B74" s="63"/>
      <c r="C74" s="40"/>
      <c r="D74" s="41" t="s">
        <v>35</v>
      </c>
      <c r="E74" s="42">
        <v>1571</v>
      </c>
      <c r="F74" s="42">
        <v>1937</v>
      </c>
      <c r="G74" s="42">
        <v>1660</v>
      </c>
      <c r="H74" s="42">
        <v>1674</v>
      </c>
      <c r="I74" s="42">
        <v>1742</v>
      </c>
      <c r="J74" s="43">
        <f>IFERROR(I74/H74-1,"-")</f>
        <v>4.0621266427718128E-2</v>
      </c>
      <c r="K74" s="42">
        <f>IFERROR(I74-H74,"-")</f>
        <v>68</v>
      </c>
      <c r="L74" s="81">
        <f>IFERROR(I74/I72,"-")</f>
        <v>0.26812374942281053</v>
      </c>
    </row>
    <row r="75" spans="2:12" x14ac:dyDescent="0.25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6"/>
    </row>
    <row r="76" spans="2:12" ht="27" customHeight="1" x14ac:dyDescent="0.25">
      <c r="B76" s="67" t="s">
        <v>39</v>
      </c>
      <c r="C76" s="68"/>
      <c r="D76" s="68"/>
      <c r="E76" s="68"/>
      <c r="F76" s="68"/>
      <c r="G76" s="68"/>
      <c r="H76" s="68"/>
      <c r="I76" s="68"/>
      <c r="J76" s="68"/>
      <c r="K76" s="68"/>
    </row>
  </sheetData>
  <mergeCells count="30"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D1121-3B8D-4890-AB86-8BF1631BA5CE}">
  <sheetPr>
    <tabColor rgb="FFFFC000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AEB4-66F5-40BB-B78A-B5AB508A41B6}">
  <sheetPr>
    <tabColor rgb="FFFFC000"/>
  </sheetPr>
  <dimension ref="A1:V164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275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46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231</v>
      </c>
      <c r="D8" s="205" t="s">
        <v>232</v>
      </c>
      <c r="E8" s="205" t="s">
        <v>233</v>
      </c>
      <c r="F8" s="205" t="s">
        <v>234</v>
      </c>
      <c r="G8" s="205" t="s">
        <v>235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231</v>
      </c>
      <c r="M8" s="205" t="s">
        <v>232</v>
      </c>
      <c r="N8" s="205" t="s">
        <v>233</v>
      </c>
      <c r="O8" s="205" t="s">
        <v>234</v>
      </c>
      <c r="P8" s="205" t="s">
        <v>235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46</v>
      </c>
      <c r="C9" s="184"/>
      <c r="D9" s="184"/>
      <c r="E9" s="184"/>
      <c r="F9" s="184"/>
      <c r="G9" s="184"/>
      <c r="H9" s="185"/>
      <c r="I9" s="185"/>
      <c r="K9" s="186" t="s">
        <v>55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71</v>
      </c>
      <c r="C10" s="209">
        <v>370663</v>
      </c>
      <c r="D10" s="209">
        <v>494720</v>
      </c>
      <c r="E10" s="209">
        <v>510044</v>
      </c>
      <c r="F10" s="209">
        <v>517738</v>
      </c>
      <c r="G10" s="209">
        <v>513220</v>
      </c>
      <c r="H10" s="210">
        <f t="shared" ref="H10:H22" si="0">IFERROR(G10/F10-1,"-")</f>
        <v>-8.7264214718641986E-3</v>
      </c>
      <c r="I10" s="210">
        <f t="shared" ref="I10:I22" si="1">G10/G$10</f>
        <v>1</v>
      </c>
      <c r="K10" s="187" t="s">
        <v>71</v>
      </c>
      <c r="L10" s="209">
        <v>22793</v>
      </c>
      <c r="M10" s="209">
        <v>26785</v>
      </c>
      <c r="N10" s="209">
        <v>28220</v>
      </c>
      <c r="O10" s="209">
        <v>27164</v>
      </c>
      <c r="P10" s="209">
        <v>28492</v>
      </c>
      <c r="Q10" s="210">
        <f t="shared" ref="Q10:Q22" si="2">IFERROR(P10/O10-1,"-")</f>
        <v>4.8888234427919341E-2</v>
      </c>
      <c r="R10" s="210">
        <f t="shared" ref="R10:R22" si="3">P10/P$10</f>
        <v>1</v>
      </c>
    </row>
    <row r="11" spans="1:18" x14ac:dyDescent="0.25">
      <c r="B11" s="190" t="s">
        <v>100</v>
      </c>
      <c r="C11" s="191">
        <v>63685</v>
      </c>
      <c r="D11" s="191">
        <v>74177</v>
      </c>
      <c r="E11" s="191">
        <v>71872</v>
      </c>
      <c r="F11" s="191">
        <v>73314</v>
      </c>
      <c r="G11" s="191">
        <v>73009</v>
      </c>
      <c r="H11" s="192">
        <f t="shared" si="0"/>
        <v>-4.1601876858444742E-3</v>
      </c>
      <c r="I11" s="192">
        <f t="shared" si="1"/>
        <v>0.14225673200576749</v>
      </c>
      <c r="J11" s="103"/>
      <c r="K11" s="190" t="s">
        <v>100</v>
      </c>
      <c r="L11" s="191">
        <v>2108</v>
      </c>
      <c r="M11" s="191">
        <v>1913</v>
      </c>
      <c r="N11" s="191">
        <v>2012</v>
      </c>
      <c r="O11" s="191">
        <v>1535</v>
      </c>
      <c r="P11" s="191">
        <v>2172</v>
      </c>
      <c r="Q11" s="192">
        <f t="shared" si="2"/>
        <v>0.41498371335504891</v>
      </c>
      <c r="R11" s="192">
        <f t="shared" si="3"/>
        <v>7.6231924750807242E-2</v>
      </c>
    </row>
    <row r="12" spans="1:18" x14ac:dyDescent="0.25">
      <c r="B12" s="194" t="s">
        <v>106</v>
      </c>
      <c r="C12" s="195">
        <v>28042</v>
      </c>
      <c r="D12" s="195">
        <v>26909</v>
      </c>
      <c r="E12" s="195">
        <v>27496</v>
      </c>
      <c r="F12" s="195">
        <v>27000</v>
      </c>
      <c r="G12" s="195">
        <v>29092</v>
      </c>
      <c r="H12" s="196">
        <f t="shared" si="0"/>
        <v>7.7481481481481485E-2</v>
      </c>
      <c r="I12" s="196">
        <f t="shared" si="1"/>
        <v>5.6685242196329061E-2</v>
      </c>
      <c r="J12" s="103"/>
      <c r="K12" s="194" t="s">
        <v>106</v>
      </c>
      <c r="L12" s="195">
        <v>1361</v>
      </c>
      <c r="M12" s="195">
        <v>1032</v>
      </c>
      <c r="N12" s="195">
        <v>957</v>
      </c>
      <c r="O12" s="195">
        <v>458</v>
      </c>
      <c r="P12" s="195">
        <v>978</v>
      </c>
      <c r="Q12" s="196">
        <f t="shared" si="2"/>
        <v>1.1353711790393013</v>
      </c>
      <c r="R12" s="196">
        <f t="shared" si="3"/>
        <v>3.4325424680612102E-2</v>
      </c>
    </row>
    <row r="13" spans="1:18" x14ac:dyDescent="0.25">
      <c r="B13" s="194" t="s">
        <v>103</v>
      </c>
      <c r="C13" s="195">
        <v>35643</v>
      </c>
      <c r="D13" s="195">
        <v>47268</v>
      </c>
      <c r="E13" s="195">
        <v>44376</v>
      </c>
      <c r="F13" s="195">
        <v>46314</v>
      </c>
      <c r="G13" s="195">
        <v>43917</v>
      </c>
      <c r="H13" s="196">
        <f t="shared" si="0"/>
        <v>-5.1755408731701036E-2</v>
      </c>
      <c r="I13" s="196">
        <f t="shared" si="1"/>
        <v>8.5571489809438447E-2</v>
      </c>
      <c r="J13" s="103"/>
      <c r="K13" s="194" t="s">
        <v>103</v>
      </c>
      <c r="L13" s="195">
        <v>747</v>
      </c>
      <c r="M13" s="195">
        <v>881</v>
      </c>
      <c r="N13" s="195">
        <v>1055</v>
      </c>
      <c r="O13" s="195">
        <v>1077</v>
      </c>
      <c r="P13" s="195">
        <v>1194</v>
      </c>
      <c r="Q13" s="196">
        <f t="shared" si="2"/>
        <v>0.10863509749303613</v>
      </c>
      <c r="R13" s="196">
        <f>P13/P$10</f>
        <v>4.1906500070195141E-2</v>
      </c>
    </row>
    <row r="14" spans="1:18" x14ac:dyDescent="0.25">
      <c r="B14" s="190" t="s">
        <v>110</v>
      </c>
      <c r="C14" s="191">
        <v>306978</v>
      </c>
      <c r="D14" s="191">
        <v>420543</v>
      </c>
      <c r="E14" s="191">
        <v>438172</v>
      </c>
      <c r="F14" s="191">
        <v>444424</v>
      </c>
      <c r="G14" s="191">
        <v>440211</v>
      </c>
      <c r="H14" s="192">
        <f t="shared" si="0"/>
        <v>-9.4796860655590454E-3</v>
      </c>
      <c r="I14" s="192">
        <f t="shared" si="1"/>
        <v>0.85774326799423251</v>
      </c>
      <c r="J14" s="103"/>
      <c r="K14" s="190" t="s">
        <v>110</v>
      </c>
      <c r="L14" s="191">
        <v>20685</v>
      </c>
      <c r="M14" s="191">
        <v>24872</v>
      </c>
      <c r="N14" s="191">
        <v>26208</v>
      </c>
      <c r="O14" s="191">
        <v>25629</v>
      </c>
      <c r="P14" s="191">
        <v>26320</v>
      </c>
      <c r="Q14" s="192">
        <f t="shared" si="2"/>
        <v>2.6961645011510438E-2</v>
      </c>
      <c r="R14" s="192">
        <f t="shared" si="3"/>
        <v>0.9237680752491928</v>
      </c>
    </row>
    <row r="15" spans="1:18" x14ac:dyDescent="0.25">
      <c r="B15" s="194" t="s">
        <v>113</v>
      </c>
      <c r="C15" s="195">
        <v>98582</v>
      </c>
      <c r="D15" s="195">
        <v>176212</v>
      </c>
      <c r="E15" s="195">
        <v>183489</v>
      </c>
      <c r="F15" s="195">
        <v>188380</v>
      </c>
      <c r="G15" s="195">
        <v>179206</v>
      </c>
      <c r="H15" s="196">
        <f t="shared" si="0"/>
        <v>-4.869943730756976E-2</v>
      </c>
      <c r="I15" s="196">
        <f t="shared" si="1"/>
        <v>0.34917968902225166</v>
      </c>
      <c r="J15" s="103"/>
      <c r="K15" s="194" t="s">
        <v>113</v>
      </c>
      <c r="L15" s="195">
        <v>6882</v>
      </c>
      <c r="M15" s="195">
        <v>9569</v>
      </c>
      <c r="N15" s="195">
        <v>9971</v>
      </c>
      <c r="O15" s="195">
        <v>10775</v>
      </c>
      <c r="P15" s="195">
        <v>10273</v>
      </c>
      <c r="Q15" s="196">
        <f t="shared" si="2"/>
        <v>-4.65893271461717E-2</v>
      </c>
      <c r="R15" s="196">
        <f t="shared" si="3"/>
        <v>0.36055734943141937</v>
      </c>
    </row>
    <row r="16" spans="1:18" x14ac:dyDescent="0.25">
      <c r="B16" s="194" t="s">
        <v>116</v>
      </c>
      <c r="C16" s="195">
        <v>44325</v>
      </c>
      <c r="D16" s="195">
        <v>49706</v>
      </c>
      <c r="E16" s="195">
        <v>53926</v>
      </c>
      <c r="F16" s="195">
        <v>53434</v>
      </c>
      <c r="G16" s="195">
        <v>53954</v>
      </c>
      <c r="H16" s="196">
        <f t="shared" si="0"/>
        <v>9.7316315454578639E-3</v>
      </c>
      <c r="I16" s="196">
        <f t="shared" si="1"/>
        <v>0.1051284049725264</v>
      </c>
      <c r="J16" s="103"/>
      <c r="K16" s="194" t="s">
        <v>116</v>
      </c>
      <c r="L16" s="195">
        <v>1985</v>
      </c>
      <c r="M16" s="195">
        <v>2131</v>
      </c>
      <c r="N16" s="195">
        <v>2342</v>
      </c>
      <c r="O16" s="195">
        <v>2175</v>
      </c>
      <c r="P16" s="195">
        <v>2470</v>
      </c>
      <c r="Q16" s="196">
        <f t="shared" si="2"/>
        <v>0.13563218390804588</v>
      </c>
      <c r="R16" s="196">
        <f t="shared" si="3"/>
        <v>8.6691000982731997E-2</v>
      </c>
    </row>
    <row r="17" spans="2:22" x14ac:dyDescent="0.25">
      <c r="B17" s="194" t="s">
        <v>119</v>
      </c>
      <c r="C17" s="195">
        <v>17014</v>
      </c>
      <c r="D17" s="195">
        <v>21044</v>
      </c>
      <c r="E17" s="195">
        <v>18453</v>
      </c>
      <c r="F17" s="195">
        <v>18497</v>
      </c>
      <c r="G17" s="195">
        <v>19149</v>
      </c>
      <c r="H17" s="196">
        <f t="shared" si="0"/>
        <v>3.5248959290695714E-2</v>
      </c>
      <c r="I17" s="196">
        <f t="shared" si="1"/>
        <v>3.7311484353688473E-2</v>
      </c>
      <c r="J17" s="103"/>
      <c r="K17" s="194" t="s">
        <v>119</v>
      </c>
      <c r="L17" s="195">
        <v>2156</v>
      </c>
      <c r="M17" s="195">
        <v>2160</v>
      </c>
      <c r="N17" s="195">
        <v>2089</v>
      </c>
      <c r="O17" s="195">
        <v>1603</v>
      </c>
      <c r="P17" s="195">
        <v>1985</v>
      </c>
      <c r="Q17" s="196">
        <f t="shared" si="2"/>
        <v>0.2383031815346226</v>
      </c>
      <c r="R17" s="196">
        <f t="shared" si="3"/>
        <v>6.9668678927418223E-2</v>
      </c>
    </row>
    <row r="18" spans="2:22" x14ac:dyDescent="0.25">
      <c r="B18" s="194" t="s">
        <v>126</v>
      </c>
      <c r="C18" s="195">
        <v>16793</v>
      </c>
      <c r="D18" s="195">
        <v>14051</v>
      </c>
      <c r="E18" s="195">
        <v>16422</v>
      </c>
      <c r="F18" s="195">
        <v>15950</v>
      </c>
      <c r="G18" s="195">
        <v>15108</v>
      </c>
      <c r="H18" s="196">
        <f t="shared" si="0"/>
        <v>-5.2789968652037667E-2</v>
      </c>
      <c r="I18" s="196">
        <f t="shared" si="1"/>
        <v>2.9437668056583922E-2</v>
      </c>
      <c r="J18" s="103"/>
      <c r="K18" s="194" t="s">
        <v>126</v>
      </c>
      <c r="L18" s="195">
        <v>972</v>
      </c>
      <c r="M18" s="195">
        <v>719</v>
      </c>
      <c r="N18" s="195">
        <v>855</v>
      </c>
      <c r="O18" s="195">
        <v>591</v>
      </c>
      <c r="P18" s="195">
        <v>561</v>
      </c>
      <c r="Q18" s="196">
        <f t="shared" si="2"/>
        <v>-5.0761421319796995E-2</v>
      </c>
      <c r="R18" s="196">
        <f t="shared" si="3"/>
        <v>1.9689737470167064E-2</v>
      </c>
    </row>
    <row r="19" spans="2:22" x14ac:dyDescent="0.25">
      <c r="B19" s="194" t="s">
        <v>122</v>
      </c>
      <c r="C19" s="195">
        <v>18106</v>
      </c>
      <c r="D19" s="195">
        <v>16505</v>
      </c>
      <c r="E19" s="195">
        <v>17446</v>
      </c>
      <c r="F19" s="195">
        <v>17683</v>
      </c>
      <c r="G19" s="195">
        <v>17909</v>
      </c>
      <c r="H19" s="196">
        <f t="shared" si="0"/>
        <v>1.2780636769778919E-2</v>
      </c>
      <c r="I19" s="196">
        <f t="shared" si="1"/>
        <v>3.4895366509489108E-2</v>
      </c>
      <c r="J19" s="103"/>
      <c r="K19" s="194" t="s">
        <v>122</v>
      </c>
      <c r="L19" s="195">
        <v>624</v>
      </c>
      <c r="M19" s="195">
        <v>523</v>
      </c>
      <c r="N19" s="195">
        <v>595</v>
      </c>
      <c r="O19" s="195">
        <v>571</v>
      </c>
      <c r="P19" s="195">
        <v>611</v>
      </c>
      <c r="Q19" s="196">
        <f t="shared" si="2"/>
        <v>7.0052539404553471E-2</v>
      </c>
      <c r="R19" s="196">
        <f t="shared" si="3"/>
        <v>2.1444616032570547E-2</v>
      </c>
    </row>
    <row r="20" spans="2:22" x14ac:dyDescent="0.25">
      <c r="B20" s="194" t="s">
        <v>131</v>
      </c>
      <c r="C20" s="195">
        <v>8711</v>
      </c>
      <c r="D20" s="195">
        <v>10052</v>
      </c>
      <c r="E20" s="195">
        <v>9909</v>
      </c>
      <c r="F20" s="195">
        <v>9178</v>
      </c>
      <c r="G20" s="195">
        <v>8931</v>
      </c>
      <c r="H20" s="196">
        <f t="shared" si="0"/>
        <v>-2.6912181303116123E-2</v>
      </c>
      <c r="I20" s="196">
        <f t="shared" si="1"/>
        <v>1.7401893924632712E-2</v>
      </c>
      <c r="J20" s="103"/>
      <c r="K20" s="194" t="s">
        <v>131</v>
      </c>
      <c r="L20" s="195">
        <v>611</v>
      </c>
      <c r="M20" s="195">
        <v>685</v>
      </c>
      <c r="N20" s="195">
        <v>741</v>
      </c>
      <c r="O20" s="195">
        <v>728</v>
      </c>
      <c r="P20" s="195">
        <v>584</v>
      </c>
      <c r="Q20" s="196">
        <f t="shared" si="2"/>
        <v>-0.19780219780219777</v>
      </c>
      <c r="R20" s="196">
        <f t="shared" si="3"/>
        <v>2.0496981608872665E-2</v>
      </c>
    </row>
    <row r="21" spans="2:22" x14ac:dyDescent="0.25">
      <c r="B21" s="194" t="s">
        <v>134</v>
      </c>
      <c r="C21" s="195">
        <v>9345</v>
      </c>
      <c r="D21" s="195">
        <v>13825</v>
      </c>
      <c r="E21" s="195">
        <v>15442</v>
      </c>
      <c r="F21" s="195">
        <v>13034</v>
      </c>
      <c r="G21" s="195">
        <v>12253</v>
      </c>
      <c r="H21" s="196">
        <f t="shared" si="0"/>
        <v>-5.9920208684977716E-2</v>
      </c>
      <c r="I21" s="196">
        <f t="shared" si="1"/>
        <v>2.3874751568528117E-2</v>
      </c>
      <c r="J21" s="103"/>
      <c r="K21" s="194" t="s">
        <v>134</v>
      </c>
      <c r="L21" s="195">
        <v>434</v>
      </c>
      <c r="M21" s="195">
        <v>704</v>
      </c>
      <c r="N21" s="195">
        <v>710</v>
      </c>
      <c r="O21" s="195">
        <v>580</v>
      </c>
      <c r="P21" s="195">
        <v>563</v>
      </c>
      <c r="Q21" s="196">
        <f t="shared" si="2"/>
        <v>-2.931034482758621E-2</v>
      </c>
      <c r="R21" s="196">
        <f t="shared" si="3"/>
        <v>1.9759932612663202E-2</v>
      </c>
    </row>
    <row r="22" spans="2:22" x14ac:dyDescent="0.25">
      <c r="B22" s="199" t="s">
        <v>148</v>
      </c>
      <c r="C22" s="200">
        <f>C14-SUM(C15:C21)</f>
        <v>94102</v>
      </c>
      <c r="D22" s="200">
        <f>D14-SUM(D15:D21)</f>
        <v>119148</v>
      </c>
      <c r="E22" s="200">
        <f>E14-SUM(E15:E21)</f>
        <v>123085</v>
      </c>
      <c r="F22" s="200">
        <f>F14-SUM(F15:F21)</f>
        <v>128268</v>
      </c>
      <c r="G22" s="200">
        <f>G14-SUM(G15:G21)</f>
        <v>133701</v>
      </c>
      <c r="H22" s="201">
        <f t="shared" si="0"/>
        <v>4.2356628309476951E-2</v>
      </c>
      <c r="I22" s="201">
        <f t="shared" si="1"/>
        <v>0.26051400958653209</v>
      </c>
      <c r="J22" s="103"/>
      <c r="K22" s="199" t="s">
        <v>148</v>
      </c>
      <c r="L22" s="200">
        <f>L14-SUM(L15:L21)</f>
        <v>7021</v>
      </c>
      <c r="M22" s="200">
        <f>M14-SUM(M15:M21)</f>
        <v>8381</v>
      </c>
      <c r="N22" s="200">
        <f>N14-SUM(N15:N21)</f>
        <v>8905</v>
      </c>
      <c r="O22" s="200">
        <f>O14-SUM(O15:O21)</f>
        <v>8606</v>
      </c>
      <c r="P22" s="200">
        <f>P14-SUM(P15:P21)</f>
        <v>9273</v>
      </c>
      <c r="Q22" s="201">
        <f t="shared" si="2"/>
        <v>7.7504066930048854E-2</v>
      </c>
      <c r="R22" s="201">
        <f t="shared" si="3"/>
        <v>0.3254597781833497</v>
      </c>
    </row>
    <row r="23" spans="2:22" x14ac:dyDescent="0.25">
      <c r="B23" s="186" t="s">
        <v>47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71</v>
      </c>
      <c r="C24" s="209">
        <v>138324</v>
      </c>
      <c r="D24" s="209">
        <v>183582</v>
      </c>
      <c r="E24" s="209">
        <v>191226</v>
      </c>
      <c r="F24" s="209">
        <v>188893</v>
      </c>
      <c r="G24" s="209">
        <v>184725</v>
      </c>
      <c r="H24" s="210">
        <f t="shared" ref="H24:H36" si="4">IFERROR(G24/F24-1,"-")</f>
        <v>-2.2065402105954202E-2</v>
      </c>
      <c r="I24" s="210">
        <f t="shared" ref="I24:I36" si="5">G24/G$10</f>
        <v>0.35993336191107128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12</v>
      </c>
      <c r="C25" s="191">
        <v>14724</v>
      </c>
      <c r="D25" s="191">
        <v>13898</v>
      </c>
      <c r="E25" s="191">
        <v>12676</v>
      </c>
      <c r="F25" s="191">
        <v>11833</v>
      </c>
      <c r="G25" s="191">
        <v>10691</v>
      </c>
      <c r="H25" s="192">
        <f t="shared" si="4"/>
        <v>-9.6509760838333514E-2</v>
      </c>
      <c r="I25" s="192">
        <f t="shared" si="5"/>
        <v>2.0831222477689881E-2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106</v>
      </c>
      <c r="C26" s="195">
        <v>5642</v>
      </c>
      <c r="D26" s="195">
        <v>4802</v>
      </c>
      <c r="E26" s="195">
        <v>4381</v>
      </c>
      <c r="F26" s="195">
        <v>3470</v>
      </c>
      <c r="G26" s="195">
        <v>3528</v>
      </c>
      <c r="H26" s="196">
        <f t="shared" si="4"/>
        <v>1.6714697406340129E-2</v>
      </c>
      <c r="I26" s="196">
        <f t="shared" si="5"/>
        <v>6.8742449631736873E-3</v>
      </c>
    </row>
    <row r="27" spans="2:22" x14ac:dyDescent="0.25">
      <c r="B27" s="194" t="s">
        <v>103</v>
      </c>
      <c r="C27" s="195">
        <v>9082</v>
      </c>
      <c r="D27" s="195">
        <v>9096</v>
      </c>
      <c r="E27" s="195">
        <v>8295</v>
      </c>
      <c r="F27" s="195">
        <v>8363</v>
      </c>
      <c r="G27" s="195">
        <v>7163</v>
      </c>
      <c r="H27" s="196">
        <f t="shared" si="4"/>
        <v>-0.14348917852445298</v>
      </c>
      <c r="I27" s="196">
        <f t="shared" si="5"/>
        <v>1.3956977514516192E-2</v>
      </c>
    </row>
    <row r="28" spans="2:22" x14ac:dyDescent="0.25">
      <c r="B28" s="190" t="s">
        <v>110</v>
      </c>
      <c r="C28" s="191">
        <v>123600</v>
      </c>
      <c r="D28" s="191">
        <v>169684</v>
      </c>
      <c r="E28" s="191">
        <v>178550</v>
      </c>
      <c r="F28" s="191">
        <v>177060</v>
      </c>
      <c r="G28" s="191">
        <v>174034</v>
      </c>
      <c r="H28" s="192">
        <f t="shared" si="4"/>
        <v>-1.7090251892013963E-2</v>
      </c>
      <c r="I28" s="192">
        <f t="shared" si="5"/>
        <v>0.33910213943338141</v>
      </c>
    </row>
    <row r="29" spans="2:22" x14ac:dyDescent="0.25">
      <c r="B29" s="194" t="s">
        <v>113</v>
      </c>
      <c r="C29" s="195">
        <v>46456</v>
      </c>
      <c r="D29" s="195">
        <v>81345</v>
      </c>
      <c r="E29" s="195">
        <v>84217</v>
      </c>
      <c r="F29" s="195">
        <v>87505</v>
      </c>
      <c r="G29" s="195">
        <v>83611</v>
      </c>
      <c r="H29" s="196">
        <f t="shared" si="4"/>
        <v>-4.4500314267756136E-2</v>
      </c>
      <c r="I29" s="196">
        <f t="shared" si="5"/>
        <v>0.16291453957367211</v>
      </c>
    </row>
    <row r="30" spans="2:22" x14ac:dyDescent="0.25">
      <c r="B30" s="194" t="s">
        <v>116</v>
      </c>
      <c r="C30" s="195">
        <v>17963</v>
      </c>
      <c r="D30" s="195">
        <v>19026</v>
      </c>
      <c r="E30" s="195">
        <v>20673</v>
      </c>
      <c r="F30" s="195">
        <v>19549</v>
      </c>
      <c r="G30" s="195">
        <v>19046</v>
      </c>
      <c r="H30" s="196">
        <f t="shared" si="4"/>
        <v>-2.5730216379354465E-2</v>
      </c>
      <c r="I30" s="196">
        <f t="shared" si="5"/>
        <v>3.7110790694049337E-2</v>
      </c>
    </row>
    <row r="31" spans="2:22" x14ac:dyDescent="0.25">
      <c r="B31" s="194" t="s">
        <v>119</v>
      </c>
      <c r="C31" s="195">
        <v>6058</v>
      </c>
      <c r="D31" s="195">
        <v>6680</v>
      </c>
      <c r="E31" s="195">
        <v>5621</v>
      </c>
      <c r="F31" s="195">
        <v>4990</v>
      </c>
      <c r="G31" s="195">
        <v>4852</v>
      </c>
      <c r="H31" s="196">
        <f t="shared" si="4"/>
        <v>-2.765531062124249E-2</v>
      </c>
      <c r="I31" s="196">
        <f t="shared" si="5"/>
        <v>9.4540353064962394E-3</v>
      </c>
    </row>
    <row r="32" spans="2:22" x14ac:dyDescent="0.25">
      <c r="B32" s="194" t="s">
        <v>126</v>
      </c>
      <c r="C32" s="195">
        <v>6762</v>
      </c>
      <c r="D32" s="195">
        <v>5674</v>
      </c>
      <c r="E32" s="195">
        <v>6281</v>
      </c>
      <c r="F32" s="195">
        <v>6190</v>
      </c>
      <c r="G32" s="195">
        <v>6269</v>
      </c>
      <c r="H32" s="196">
        <f t="shared" si="4"/>
        <v>1.2762520193861038E-2</v>
      </c>
      <c r="I32" s="196">
        <f t="shared" si="5"/>
        <v>1.2215034488133743E-2</v>
      </c>
    </row>
    <row r="33" spans="2:9" x14ac:dyDescent="0.25">
      <c r="B33" s="194" t="s">
        <v>122</v>
      </c>
      <c r="C33" s="195">
        <v>10255</v>
      </c>
      <c r="D33" s="195">
        <v>8814</v>
      </c>
      <c r="E33" s="195">
        <v>9304</v>
      </c>
      <c r="F33" s="195">
        <v>9184</v>
      </c>
      <c r="G33" s="195">
        <v>9856</v>
      </c>
      <c r="H33" s="196">
        <f t="shared" si="4"/>
        <v>7.3170731707317138E-2</v>
      </c>
      <c r="I33" s="196">
        <f t="shared" si="5"/>
        <v>1.9204239897120143E-2</v>
      </c>
    </row>
    <row r="34" spans="2:9" x14ac:dyDescent="0.25">
      <c r="B34" s="194" t="s">
        <v>131</v>
      </c>
      <c r="C34" s="195">
        <v>2682</v>
      </c>
      <c r="D34" s="195">
        <v>3144</v>
      </c>
      <c r="E34" s="195">
        <v>3168</v>
      </c>
      <c r="F34" s="195">
        <v>2938</v>
      </c>
      <c r="G34" s="195">
        <v>3360</v>
      </c>
      <c r="H34" s="196">
        <f t="shared" si="4"/>
        <v>0.14363512593601091</v>
      </c>
      <c r="I34" s="196">
        <f t="shared" si="5"/>
        <v>6.5468999649273213E-3</v>
      </c>
    </row>
    <row r="35" spans="2:9" x14ac:dyDescent="0.25">
      <c r="B35" s="194" t="s">
        <v>134</v>
      </c>
      <c r="C35" s="195">
        <v>2364</v>
      </c>
      <c r="D35" s="195">
        <v>4911</v>
      </c>
      <c r="E35" s="195">
        <v>5778</v>
      </c>
      <c r="F35" s="195">
        <v>4099</v>
      </c>
      <c r="G35" s="195">
        <v>4509</v>
      </c>
      <c r="H35" s="196">
        <f t="shared" si="4"/>
        <v>0.10002439619419379</v>
      </c>
      <c r="I35" s="196">
        <f t="shared" si="5"/>
        <v>8.7857059350765748E-3</v>
      </c>
    </row>
    <row r="36" spans="2:9" x14ac:dyDescent="0.25">
      <c r="B36" s="199" t="s">
        <v>148</v>
      </c>
      <c r="C36" s="200">
        <f>C28-SUM(C29:C35)</f>
        <v>31060</v>
      </c>
      <c r="D36" s="200">
        <f>D28-SUM(D29:D35)</f>
        <v>40090</v>
      </c>
      <c r="E36" s="200">
        <f>E28-SUM(E29:E35)</f>
        <v>43508</v>
      </c>
      <c r="F36" s="200">
        <f>F28-SUM(F29:F35)</f>
        <v>42605</v>
      </c>
      <c r="G36" s="200">
        <f>G28-SUM(G29:G35)</f>
        <v>42531</v>
      </c>
      <c r="H36" s="201">
        <f t="shared" si="4"/>
        <v>-1.7368853420960395E-3</v>
      </c>
      <c r="I36" s="201">
        <f t="shared" si="5"/>
        <v>8.2870893573905924E-2</v>
      </c>
    </row>
    <row r="37" spans="2:9" x14ac:dyDescent="0.25">
      <c r="B37" s="186" t="s">
        <v>48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71</v>
      </c>
      <c r="C38" s="209">
        <v>95019</v>
      </c>
      <c r="D38" s="209">
        <v>129320</v>
      </c>
      <c r="E38" s="209">
        <v>133580</v>
      </c>
      <c r="F38" s="209">
        <v>136620</v>
      </c>
      <c r="G38" s="209">
        <v>131894</v>
      </c>
      <c r="H38" s="210">
        <f t="shared" ref="H38:H50" si="6">IFERROR(G38/F38-1,"-")</f>
        <v>-3.459229980969114E-2</v>
      </c>
      <c r="I38" s="210">
        <f t="shared" ref="I38:I50" si="7">G38/G$10</f>
        <v>0.25699310237325124</v>
      </c>
    </row>
    <row r="39" spans="2:9" x14ac:dyDescent="0.25">
      <c r="B39" s="190" t="s">
        <v>100</v>
      </c>
      <c r="C39" s="191">
        <v>8040</v>
      </c>
      <c r="D39" s="191">
        <v>8569</v>
      </c>
      <c r="E39" s="191">
        <v>8464</v>
      </c>
      <c r="F39" s="191">
        <v>8382</v>
      </c>
      <c r="G39" s="191">
        <v>8427</v>
      </c>
      <c r="H39" s="192">
        <f t="shared" si="6"/>
        <v>5.3686471009306569E-3</v>
      </c>
      <c r="I39" s="192">
        <f t="shared" si="7"/>
        <v>1.6419858929893612E-2</v>
      </c>
    </row>
    <row r="40" spans="2:9" x14ac:dyDescent="0.25">
      <c r="B40" s="194" t="s">
        <v>106</v>
      </c>
      <c r="C40" s="195">
        <v>2767</v>
      </c>
      <c r="D40" s="195">
        <v>2051</v>
      </c>
      <c r="E40" s="195">
        <v>3093</v>
      </c>
      <c r="F40" s="195">
        <v>3103</v>
      </c>
      <c r="G40" s="195">
        <v>3602</v>
      </c>
      <c r="H40" s="196">
        <f t="shared" si="6"/>
        <v>0.160812117305833</v>
      </c>
      <c r="I40" s="196">
        <f t="shared" si="7"/>
        <v>7.0184326409726827E-3</v>
      </c>
    </row>
    <row r="41" spans="2:9" x14ac:dyDescent="0.25">
      <c r="B41" s="194" t="s">
        <v>103</v>
      </c>
      <c r="C41" s="195">
        <v>5273</v>
      </c>
      <c r="D41" s="195">
        <v>6518</v>
      </c>
      <c r="E41" s="195">
        <v>5371</v>
      </c>
      <c r="F41" s="195">
        <v>5279</v>
      </c>
      <c r="G41" s="195">
        <v>4825</v>
      </c>
      <c r="H41" s="196">
        <f t="shared" si="6"/>
        <v>-8.6001136578897519E-2</v>
      </c>
      <c r="I41" s="196">
        <f t="shared" si="7"/>
        <v>9.4014262889209298E-3</v>
      </c>
    </row>
    <row r="42" spans="2:9" x14ac:dyDescent="0.25">
      <c r="B42" s="190" t="s">
        <v>110</v>
      </c>
      <c r="C42" s="191">
        <v>86979</v>
      </c>
      <c r="D42" s="191">
        <v>120751</v>
      </c>
      <c r="E42" s="191">
        <v>125116</v>
      </c>
      <c r="F42" s="191">
        <v>128238</v>
      </c>
      <c r="G42" s="191">
        <v>123467</v>
      </c>
      <c r="H42" s="192">
        <f t="shared" si="6"/>
        <v>-3.7204260827523816E-2</v>
      </c>
      <c r="I42" s="192">
        <f t="shared" si="7"/>
        <v>0.24057324344335762</v>
      </c>
    </row>
    <row r="43" spans="2:9" x14ac:dyDescent="0.25">
      <c r="B43" s="194" t="s">
        <v>113</v>
      </c>
      <c r="C43" s="195">
        <v>30640</v>
      </c>
      <c r="D43" s="195">
        <v>56865</v>
      </c>
      <c r="E43" s="195">
        <v>58084</v>
      </c>
      <c r="F43" s="195">
        <v>59353</v>
      </c>
      <c r="G43" s="195">
        <v>55486</v>
      </c>
      <c r="H43" s="196">
        <f t="shared" si="6"/>
        <v>-6.5152561791316344E-2</v>
      </c>
      <c r="I43" s="196">
        <f t="shared" si="7"/>
        <v>0.10811347959939208</v>
      </c>
    </row>
    <row r="44" spans="2:9" x14ac:dyDescent="0.25">
      <c r="B44" s="194" t="s">
        <v>116</v>
      </c>
      <c r="C44" s="195">
        <v>4886</v>
      </c>
      <c r="D44" s="195">
        <v>5775</v>
      </c>
      <c r="E44" s="195">
        <v>6051</v>
      </c>
      <c r="F44" s="195">
        <v>6345</v>
      </c>
      <c r="G44" s="195">
        <v>6862</v>
      </c>
      <c r="H44" s="196">
        <f t="shared" si="6"/>
        <v>8.1481481481481488E-2</v>
      </c>
      <c r="I44" s="196">
        <f t="shared" si="7"/>
        <v>1.337048439265812E-2</v>
      </c>
    </row>
    <row r="45" spans="2:9" x14ac:dyDescent="0.25">
      <c r="B45" s="194" t="s">
        <v>119</v>
      </c>
      <c r="C45" s="195">
        <v>2691</v>
      </c>
      <c r="D45" s="195">
        <v>3147</v>
      </c>
      <c r="E45" s="195">
        <v>2579</v>
      </c>
      <c r="F45" s="195">
        <v>2748</v>
      </c>
      <c r="G45" s="195">
        <v>3318</v>
      </c>
      <c r="H45" s="196">
        <f t="shared" si="6"/>
        <v>0.2074235807860263</v>
      </c>
      <c r="I45" s="196">
        <f t="shared" si="7"/>
        <v>6.4650637153657303E-3</v>
      </c>
    </row>
    <row r="46" spans="2:9" x14ac:dyDescent="0.25">
      <c r="B46" s="194" t="s">
        <v>126</v>
      </c>
      <c r="C46" s="195">
        <v>5438</v>
      </c>
      <c r="D46" s="195">
        <v>4711</v>
      </c>
      <c r="E46" s="195">
        <v>5766</v>
      </c>
      <c r="F46" s="195">
        <v>5340</v>
      </c>
      <c r="G46" s="195">
        <v>4898</v>
      </c>
      <c r="H46" s="196">
        <f t="shared" si="6"/>
        <v>-8.2771535580524302E-2</v>
      </c>
      <c r="I46" s="196">
        <f t="shared" si="7"/>
        <v>9.5436654845875071E-3</v>
      </c>
    </row>
    <row r="47" spans="2:9" x14ac:dyDescent="0.25">
      <c r="B47" s="194" t="s">
        <v>122</v>
      </c>
      <c r="C47" s="195">
        <v>4793</v>
      </c>
      <c r="D47" s="195">
        <v>5091</v>
      </c>
      <c r="E47" s="195">
        <v>5487</v>
      </c>
      <c r="F47" s="195">
        <v>5338</v>
      </c>
      <c r="G47" s="195">
        <v>4709</v>
      </c>
      <c r="H47" s="196">
        <f t="shared" si="6"/>
        <v>-0.11783439490445857</v>
      </c>
      <c r="I47" s="196">
        <f t="shared" si="7"/>
        <v>9.1754023615603451E-3</v>
      </c>
    </row>
    <row r="48" spans="2:9" x14ac:dyDescent="0.25">
      <c r="B48" s="194" t="s">
        <v>131</v>
      </c>
      <c r="C48" s="195">
        <v>3427</v>
      </c>
      <c r="D48" s="195">
        <v>3447</v>
      </c>
      <c r="E48" s="195">
        <v>3646</v>
      </c>
      <c r="F48" s="195">
        <v>3640</v>
      </c>
      <c r="G48" s="195">
        <v>3175</v>
      </c>
      <c r="H48" s="196">
        <f t="shared" si="6"/>
        <v>-0.12774725274725274</v>
      </c>
      <c r="I48" s="196">
        <f t="shared" si="7"/>
        <v>6.1864307704298351E-3</v>
      </c>
    </row>
    <row r="49" spans="2:9" x14ac:dyDescent="0.25">
      <c r="B49" s="194" t="s">
        <v>134</v>
      </c>
      <c r="C49" s="195">
        <v>4433</v>
      </c>
      <c r="D49" s="195">
        <v>5080</v>
      </c>
      <c r="E49" s="195">
        <v>5831</v>
      </c>
      <c r="F49" s="195">
        <v>4809</v>
      </c>
      <c r="G49" s="195">
        <v>4146</v>
      </c>
      <c r="H49" s="196">
        <f t="shared" si="6"/>
        <v>-0.13786650031191516</v>
      </c>
      <c r="I49" s="196">
        <f t="shared" si="7"/>
        <v>8.0784069210085348E-3</v>
      </c>
    </row>
    <row r="50" spans="2:9" x14ac:dyDescent="0.25">
      <c r="B50" s="199" t="s">
        <v>148</v>
      </c>
      <c r="C50" s="200">
        <f>C42-SUM(C43:C49)</f>
        <v>30671</v>
      </c>
      <c r="D50" s="200">
        <f>D42-SUM(D43:D49)</f>
        <v>36635</v>
      </c>
      <c r="E50" s="200">
        <f>E42-SUM(E43:E49)</f>
        <v>37672</v>
      </c>
      <c r="F50" s="200">
        <f>F42-SUM(F43:F49)</f>
        <v>40665</v>
      </c>
      <c r="G50" s="200">
        <f>G42-SUM(G43:G49)</f>
        <v>40873</v>
      </c>
      <c r="H50" s="201">
        <f t="shared" si="6"/>
        <v>5.1149637280216709E-3</v>
      </c>
      <c r="I50" s="201">
        <f t="shared" si="7"/>
        <v>7.9640310198355477E-2</v>
      </c>
    </row>
    <row r="51" spans="2:9" x14ac:dyDescent="0.25">
      <c r="B51" s="186" t="s">
        <v>49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71</v>
      </c>
      <c r="C52" s="209">
        <v>2907</v>
      </c>
      <c r="D52" s="209">
        <v>5119</v>
      </c>
      <c r="E52" s="209">
        <v>5933</v>
      </c>
      <c r="F52" s="209">
        <v>4890</v>
      </c>
      <c r="G52" s="209">
        <v>3918</v>
      </c>
      <c r="H52" s="210">
        <f t="shared" ref="H52:H64" si="8">IFERROR(G52/F52-1,"-")</f>
        <v>-0.19877300613496929</v>
      </c>
      <c r="I52" s="210">
        <f t="shared" ref="I52:I64" si="9">G52/G$10</f>
        <v>7.6341529948170377E-3</v>
      </c>
    </row>
    <row r="53" spans="2:9" x14ac:dyDescent="0.25">
      <c r="B53" s="190" t="s">
        <v>100</v>
      </c>
      <c r="C53" s="191">
        <v>224</v>
      </c>
      <c r="D53" s="191">
        <v>1277</v>
      </c>
      <c r="E53" s="191">
        <v>2069</v>
      </c>
      <c r="F53" s="191">
        <v>1022</v>
      </c>
      <c r="G53" s="191">
        <v>673</v>
      </c>
      <c r="H53" s="192">
        <f t="shared" si="8"/>
        <v>-0.34148727984344418</v>
      </c>
      <c r="I53" s="192">
        <f t="shared" si="9"/>
        <v>1.3113284751178832E-3</v>
      </c>
    </row>
    <row r="54" spans="2:9" x14ac:dyDescent="0.25">
      <c r="B54" s="194" t="s">
        <v>106</v>
      </c>
      <c r="C54" s="195">
        <v>67</v>
      </c>
      <c r="D54" s="195">
        <v>779</v>
      </c>
      <c r="E54" s="195">
        <v>1543</v>
      </c>
      <c r="F54" s="195">
        <v>559</v>
      </c>
      <c r="G54" s="195">
        <v>415</v>
      </c>
      <c r="H54" s="196">
        <f t="shared" si="8"/>
        <v>-0.25760286225402507</v>
      </c>
      <c r="I54" s="196">
        <f t="shared" si="9"/>
        <v>8.0862008495382102E-4</v>
      </c>
    </row>
    <row r="55" spans="2:9" x14ac:dyDescent="0.25">
      <c r="B55" s="194" t="s">
        <v>103</v>
      </c>
      <c r="C55" s="195">
        <v>157</v>
      </c>
      <c r="D55" s="195">
        <v>498</v>
      </c>
      <c r="E55" s="195">
        <v>526</v>
      </c>
      <c r="F55" s="195">
        <v>463</v>
      </c>
      <c r="G55" s="195">
        <v>258</v>
      </c>
      <c r="H55" s="196">
        <f t="shared" si="8"/>
        <v>-0.44276457883369336</v>
      </c>
      <c r="I55" s="196">
        <f t="shared" si="9"/>
        <v>5.0270839016406223E-4</v>
      </c>
    </row>
    <row r="56" spans="2:9" x14ac:dyDescent="0.25">
      <c r="B56" s="190" t="s">
        <v>110</v>
      </c>
      <c r="C56" s="191">
        <v>2683</v>
      </c>
      <c r="D56" s="191">
        <v>3842</v>
      </c>
      <c r="E56" s="191">
        <v>3864</v>
      </c>
      <c r="F56" s="191">
        <v>3868</v>
      </c>
      <c r="G56" s="191">
        <v>3245</v>
      </c>
      <c r="H56" s="192">
        <f t="shared" si="8"/>
        <v>-0.16106514994829368</v>
      </c>
      <c r="I56" s="192">
        <f t="shared" si="9"/>
        <v>6.3228245196991547E-3</v>
      </c>
    </row>
    <row r="57" spans="2:9" x14ac:dyDescent="0.25">
      <c r="B57" s="194" t="s">
        <v>113</v>
      </c>
      <c r="C57" s="195">
        <v>607</v>
      </c>
      <c r="D57" s="195">
        <v>1055</v>
      </c>
      <c r="E57" s="195">
        <v>993</v>
      </c>
      <c r="F57" s="195">
        <v>1063</v>
      </c>
      <c r="G57" s="195">
        <v>957</v>
      </c>
      <c r="H57" s="196">
        <f t="shared" si="8"/>
        <v>-9.9717779868297218E-2</v>
      </c>
      <c r="I57" s="196">
        <f t="shared" si="9"/>
        <v>1.8646974007248353E-3</v>
      </c>
    </row>
    <row r="58" spans="2:9" x14ac:dyDescent="0.25">
      <c r="B58" s="194" t="s">
        <v>116</v>
      </c>
      <c r="C58" s="195">
        <v>1096</v>
      </c>
      <c r="D58" s="195">
        <v>910</v>
      </c>
      <c r="E58" s="195">
        <v>1013</v>
      </c>
      <c r="F58" s="195">
        <v>884</v>
      </c>
      <c r="G58" s="195">
        <v>832</v>
      </c>
      <c r="H58" s="196">
        <f t="shared" si="8"/>
        <v>-5.8823529411764719E-2</v>
      </c>
      <c r="I58" s="196">
        <f t="shared" si="9"/>
        <v>1.6211371341724797E-3</v>
      </c>
    </row>
    <row r="59" spans="2:9" x14ac:dyDescent="0.25">
      <c r="B59" s="194" t="s">
        <v>119</v>
      </c>
      <c r="C59" s="195">
        <v>110</v>
      </c>
      <c r="D59" s="195">
        <v>374</v>
      </c>
      <c r="E59" s="195">
        <v>313</v>
      </c>
      <c r="F59" s="195">
        <v>170</v>
      </c>
      <c r="G59" s="195">
        <v>221</v>
      </c>
      <c r="H59" s="196">
        <f t="shared" si="8"/>
        <v>0.30000000000000004</v>
      </c>
      <c r="I59" s="196">
        <f t="shared" si="9"/>
        <v>4.3061455126456493E-4</v>
      </c>
    </row>
    <row r="60" spans="2:9" x14ac:dyDescent="0.25">
      <c r="B60" s="194" t="s">
        <v>126</v>
      </c>
      <c r="C60" s="195">
        <v>73</v>
      </c>
      <c r="D60" s="195">
        <v>69</v>
      </c>
      <c r="E60" s="195">
        <v>95</v>
      </c>
      <c r="F60" s="195">
        <v>123</v>
      </c>
      <c r="G60" s="195">
        <v>132</v>
      </c>
      <c r="H60" s="196">
        <f t="shared" si="8"/>
        <v>7.3170731707317138E-2</v>
      </c>
      <c r="I60" s="196">
        <f t="shared" si="9"/>
        <v>2.5719964147928766E-4</v>
      </c>
    </row>
    <row r="61" spans="2:9" x14ac:dyDescent="0.25">
      <c r="B61" s="194" t="s">
        <v>122</v>
      </c>
      <c r="C61" s="195">
        <v>62</v>
      </c>
      <c r="D61" s="195">
        <v>75</v>
      </c>
      <c r="E61" s="195">
        <v>92</v>
      </c>
      <c r="F61" s="195">
        <v>127</v>
      </c>
      <c r="G61" s="195">
        <v>131</v>
      </c>
      <c r="H61" s="196">
        <f t="shared" si="8"/>
        <v>3.1496062992125928E-2</v>
      </c>
      <c r="I61" s="196">
        <f t="shared" si="9"/>
        <v>2.5525115934686878E-4</v>
      </c>
    </row>
    <row r="62" spans="2:9" x14ac:dyDescent="0.25">
      <c r="B62" s="194" t="s">
        <v>131</v>
      </c>
      <c r="C62" s="195">
        <v>23</v>
      </c>
      <c r="D62" s="195">
        <v>47</v>
      </c>
      <c r="E62" s="195">
        <v>46</v>
      </c>
      <c r="F62" s="195">
        <v>36</v>
      </c>
      <c r="G62" s="195">
        <v>18</v>
      </c>
      <c r="H62" s="196">
        <f t="shared" si="8"/>
        <v>-0.5</v>
      </c>
      <c r="I62" s="196">
        <f t="shared" si="9"/>
        <v>3.5072678383539223E-5</v>
      </c>
    </row>
    <row r="63" spans="2:9" x14ac:dyDescent="0.25">
      <c r="B63" s="194" t="s">
        <v>134</v>
      </c>
      <c r="C63" s="195">
        <v>28</v>
      </c>
      <c r="D63" s="195">
        <v>43</v>
      </c>
      <c r="E63" s="195">
        <v>28</v>
      </c>
      <c r="F63" s="195">
        <v>45</v>
      </c>
      <c r="G63" s="195">
        <v>23</v>
      </c>
      <c r="H63" s="196">
        <f t="shared" si="8"/>
        <v>-0.48888888888888893</v>
      </c>
      <c r="I63" s="196">
        <f t="shared" si="9"/>
        <v>4.4815089045633453E-5</v>
      </c>
    </row>
    <row r="64" spans="2:9" x14ac:dyDescent="0.25">
      <c r="B64" s="199" t="s">
        <v>148</v>
      </c>
      <c r="C64" s="200">
        <f>C56-SUM(C57:C63)</f>
        <v>684</v>
      </c>
      <c r="D64" s="200">
        <f>D56-SUM(D57:D63)</f>
        <v>1269</v>
      </c>
      <c r="E64" s="200">
        <f>E56-SUM(E57:E63)</f>
        <v>1284</v>
      </c>
      <c r="F64" s="200">
        <f>F56-SUM(F57:F63)</f>
        <v>1420</v>
      </c>
      <c r="G64" s="200">
        <f>G56-SUM(G57:G63)</f>
        <v>931</v>
      </c>
      <c r="H64" s="201">
        <f t="shared" si="8"/>
        <v>-0.34436619718309858</v>
      </c>
      <c r="I64" s="201">
        <f t="shared" si="9"/>
        <v>1.8140368652819453E-3</v>
      </c>
    </row>
    <row r="65" spans="2:9" x14ac:dyDescent="0.25">
      <c r="B65" s="186" t="s">
        <v>50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71</v>
      </c>
      <c r="C66" s="209">
        <v>10801</v>
      </c>
      <c r="D66" s="209">
        <v>15987</v>
      </c>
      <c r="E66" s="209">
        <v>14525</v>
      </c>
      <c r="F66" s="209">
        <v>17482</v>
      </c>
      <c r="G66" s="209">
        <v>17177</v>
      </c>
      <c r="H66" s="210">
        <f t="shared" ref="H66:H78" si="10">IFERROR(G66/F66-1,"-")</f>
        <v>-1.7446516416885993E-2</v>
      </c>
      <c r="I66" s="210">
        <f t="shared" ref="I66:I78" si="11">G66/G$10</f>
        <v>3.3469077588558514E-2</v>
      </c>
    </row>
    <row r="67" spans="2:9" x14ac:dyDescent="0.25">
      <c r="B67" s="190" t="s">
        <v>100</v>
      </c>
      <c r="C67" s="191">
        <v>901</v>
      </c>
      <c r="D67" s="191">
        <v>913</v>
      </c>
      <c r="E67" s="191">
        <v>3913</v>
      </c>
      <c r="F67" s="191">
        <v>4285</v>
      </c>
      <c r="G67" s="191">
        <v>3188</v>
      </c>
      <c r="H67" s="192">
        <f t="shared" si="10"/>
        <v>-0.25600933488914823</v>
      </c>
      <c r="I67" s="192">
        <f t="shared" si="11"/>
        <v>6.2117610381512804E-3</v>
      </c>
    </row>
    <row r="68" spans="2:9" x14ac:dyDescent="0.25">
      <c r="B68" s="194" t="s">
        <v>106</v>
      </c>
      <c r="C68" s="195">
        <v>186</v>
      </c>
      <c r="D68" s="195">
        <v>154</v>
      </c>
      <c r="E68" s="195">
        <v>1878</v>
      </c>
      <c r="F68" s="195">
        <v>1587</v>
      </c>
      <c r="G68" s="195">
        <v>1321</v>
      </c>
      <c r="H68" s="196">
        <f t="shared" si="10"/>
        <v>-0.16761184625078762</v>
      </c>
      <c r="I68" s="196">
        <f t="shared" si="11"/>
        <v>2.5739448969252952E-3</v>
      </c>
    </row>
    <row r="69" spans="2:9" x14ac:dyDescent="0.25">
      <c r="B69" s="194" t="s">
        <v>103</v>
      </c>
      <c r="C69" s="195">
        <v>715</v>
      </c>
      <c r="D69" s="195">
        <v>759</v>
      </c>
      <c r="E69" s="195">
        <v>2035</v>
      </c>
      <c r="F69" s="195">
        <v>2698</v>
      </c>
      <c r="G69" s="195">
        <v>1867</v>
      </c>
      <c r="H69" s="196">
        <f t="shared" si="10"/>
        <v>-0.30800593031875467</v>
      </c>
      <c r="I69" s="196">
        <f t="shared" si="11"/>
        <v>3.6378161412259848E-3</v>
      </c>
    </row>
    <row r="70" spans="2:9" x14ac:dyDescent="0.25">
      <c r="B70" s="190" t="s">
        <v>110</v>
      </c>
      <c r="C70" s="191">
        <v>9900</v>
      </c>
      <c r="D70" s="191">
        <v>15074</v>
      </c>
      <c r="E70" s="191">
        <v>10612</v>
      </c>
      <c r="F70" s="191">
        <v>13197</v>
      </c>
      <c r="G70" s="191">
        <v>13989</v>
      </c>
      <c r="H70" s="192">
        <f t="shared" si="10"/>
        <v>6.0013639463514457E-2</v>
      </c>
      <c r="I70" s="192">
        <f t="shared" si="11"/>
        <v>2.7257316550407234E-2</v>
      </c>
    </row>
    <row r="71" spans="2:9" x14ac:dyDescent="0.25">
      <c r="B71" s="194" t="s">
        <v>113</v>
      </c>
      <c r="C71" s="195">
        <v>2011</v>
      </c>
      <c r="D71" s="195">
        <v>5041</v>
      </c>
      <c r="E71" s="195">
        <v>4805</v>
      </c>
      <c r="F71" s="195">
        <v>5370</v>
      </c>
      <c r="G71" s="195">
        <v>6087</v>
      </c>
      <c r="H71" s="196">
        <f t="shared" si="10"/>
        <v>0.13351955307262564</v>
      </c>
      <c r="I71" s="196">
        <f t="shared" si="11"/>
        <v>1.1860410740033514E-2</v>
      </c>
    </row>
    <row r="72" spans="2:9" x14ac:dyDescent="0.25">
      <c r="B72" s="194" t="s">
        <v>116</v>
      </c>
      <c r="C72" s="195">
        <v>466</v>
      </c>
      <c r="D72" s="195">
        <v>667</v>
      </c>
      <c r="E72" s="195">
        <v>1561</v>
      </c>
      <c r="F72" s="195">
        <v>1331</v>
      </c>
      <c r="G72" s="195">
        <v>1126</v>
      </c>
      <c r="H72" s="196">
        <f t="shared" si="10"/>
        <v>-0.15401953418482339</v>
      </c>
      <c r="I72" s="196">
        <f t="shared" si="11"/>
        <v>2.1939908811036204E-3</v>
      </c>
    </row>
    <row r="73" spans="2:9" x14ac:dyDescent="0.25">
      <c r="B73" s="194" t="s">
        <v>119</v>
      </c>
      <c r="C73" s="195">
        <v>1207</v>
      </c>
      <c r="D73" s="195">
        <v>2185</v>
      </c>
      <c r="E73" s="195">
        <v>582</v>
      </c>
      <c r="F73" s="195">
        <v>764</v>
      </c>
      <c r="G73" s="195">
        <v>733</v>
      </c>
      <c r="H73" s="196">
        <f t="shared" si="10"/>
        <v>-4.0575916230366493E-2</v>
      </c>
      <c r="I73" s="196">
        <f t="shared" si="11"/>
        <v>1.4282374030630139E-3</v>
      </c>
    </row>
    <row r="74" spans="2:9" x14ac:dyDescent="0.25">
      <c r="B74" s="194" t="s">
        <v>126</v>
      </c>
      <c r="C74" s="195">
        <v>1120</v>
      </c>
      <c r="D74" s="195">
        <v>379</v>
      </c>
      <c r="E74" s="195">
        <v>391</v>
      </c>
      <c r="F74" s="195">
        <v>532</v>
      </c>
      <c r="G74" s="195">
        <v>529</v>
      </c>
      <c r="H74" s="196">
        <f t="shared" si="10"/>
        <v>-5.6390977443608881E-3</v>
      </c>
      <c r="I74" s="196">
        <f t="shared" si="11"/>
        <v>1.0307470480495694E-3</v>
      </c>
    </row>
    <row r="75" spans="2:9" x14ac:dyDescent="0.25">
      <c r="B75" s="194" t="s">
        <v>122</v>
      </c>
      <c r="C75" s="195">
        <v>350</v>
      </c>
      <c r="D75" s="195">
        <v>267</v>
      </c>
      <c r="E75" s="195">
        <v>122</v>
      </c>
      <c r="F75" s="195">
        <v>318</v>
      </c>
      <c r="G75" s="195">
        <v>455</v>
      </c>
      <c r="H75" s="196">
        <f t="shared" si="10"/>
        <v>0.4308176100628931</v>
      </c>
      <c r="I75" s="196">
        <f t="shared" si="11"/>
        <v>8.8655937025057475E-4</v>
      </c>
    </row>
    <row r="76" spans="2:9" x14ac:dyDescent="0.25">
      <c r="B76" s="194" t="s">
        <v>131</v>
      </c>
      <c r="C76" s="195">
        <v>714</v>
      </c>
      <c r="D76" s="195">
        <v>896</v>
      </c>
      <c r="E76" s="195">
        <v>180</v>
      </c>
      <c r="F76" s="195">
        <v>384</v>
      </c>
      <c r="G76" s="195">
        <v>322</v>
      </c>
      <c r="H76" s="196">
        <f t="shared" si="10"/>
        <v>-0.16145833333333337</v>
      </c>
      <c r="I76" s="196">
        <f t="shared" si="11"/>
        <v>6.2741124663886832E-4</v>
      </c>
    </row>
    <row r="77" spans="2:9" x14ac:dyDescent="0.25">
      <c r="B77" s="194" t="s">
        <v>134</v>
      </c>
      <c r="C77" s="195">
        <v>175</v>
      </c>
      <c r="D77" s="195">
        <v>367</v>
      </c>
      <c r="E77" s="195">
        <v>50</v>
      </c>
      <c r="F77" s="195">
        <v>869</v>
      </c>
      <c r="G77" s="195">
        <v>616</v>
      </c>
      <c r="H77" s="196">
        <f t="shared" si="10"/>
        <v>-0.29113924050632911</v>
      </c>
      <c r="I77" s="196">
        <f t="shared" si="11"/>
        <v>1.200264993570009E-3</v>
      </c>
    </row>
    <row r="78" spans="2:9" x14ac:dyDescent="0.25">
      <c r="B78" s="199" t="s">
        <v>148</v>
      </c>
      <c r="C78" s="200">
        <f>C70-SUM(C71:C77)</f>
        <v>3857</v>
      </c>
      <c r="D78" s="200">
        <f>D70-SUM(D71:D77)</f>
        <v>5272</v>
      </c>
      <c r="E78" s="200">
        <f>E70-SUM(E71:E77)</f>
        <v>2921</v>
      </c>
      <c r="F78" s="200">
        <f>F70-SUM(F71:F77)</f>
        <v>3629</v>
      </c>
      <c r="G78" s="200">
        <f>G70-SUM(G71:G77)</f>
        <v>4121</v>
      </c>
      <c r="H78" s="201">
        <f t="shared" si="10"/>
        <v>0.13557453844034173</v>
      </c>
      <c r="I78" s="201">
        <f t="shared" si="11"/>
        <v>8.0296948676980631E-3</v>
      </c>
    </row>
    <row r="79" spans="2:9" x14ac:dyDescent="0.25">
      <c r="B79" s="186" t="s">
        <v>51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71</v>
      </c>
      <c r="C80" s="209">
        <v>51089</v>
      </c>
      <c r="D80" s="209">
        <v>71326</v>
      </c>
      <c r="E80" s="209">
        <v>74452</v>
      </c>
      <c r="F80" s="209">
        <v>79840</v>
      </c>
      <c r="G80" s="209">
        <v>81833</v>
      </c>
      <c r="H80" s="210">
        <f t="shared" ref="H80:H92" si="12">IFERROR(G80/F80-1,"-")</f>
        <v>2.4962424849699349E-2</v>
      </c>
      <c r="I80" s="210">
        <f t="shared" ref="I80:I92" si="13">G80/G$10</f>
        <v>0.1594501383422314</v>
      </c>
    </row>
    <row r="81" spans="2:9" x14ac:dyDescent="0.25">
      <c r="B81" s="190" t="s">
        <v>100</v>
      </c>
      <c r="C81" s="191">
        <v>17161</v>
      </c>
      <c r="D81" s="191">
        <v>24742</v>
      </c>
      <c r="E81" s="191">
        <v>20881</v>
      </c>
      <c r="F81" s="191">
        <v>22516</v>
      </c>
      <c r="G81" s="191">
        <v>25263</v>
      </c>
      <c r="H81" s="192">
        <f t="shared" si="12"/>
        <v>0.12200213181737429</v>
      </c>
      <c r="I81" s="192">
        <f t="shared" si="13"/>
        <v>4.92245041112973E-2</v>
      </c>
    </row>
    <row r="82" spans="2:9" x14ac:dyDescent="0.25">
      <c r="B82" s="194" t="s">
        <v>106</v>
      </c>
      <c r="C82" s="195">
        <v>6495</v>
      </c>
      <c r="D82" s="195">
        <v>5994</v>
      </c>
      <c r="E82" s="195">
        <v>5109</v>
      </c>
      <c r="F82" s="195">
        <v>5683</v>
      </c>
      <c r="G82" s="195">
        <v>7202</v>
      </c>
      <c r="H82" s="196">
        <f t="shared" si="12"/>
        <v>0.26728840401196541</v>
      </c>
      <c r="I82" s="196">
        <f t="shared" si="13"/>
        <v>1.4032968317680528E-2</v>
      </c>
    </row>
    <row r="83" spans="2:9" x14ac:dyDescent="0.25">
      <c r="B83" s="194" t="s">
        <v>103</v>
      </c>
      <c r="C83" s="195">
        <v>10666</v>
      </c>
      <c r="D83" s="195">
        <v>18748</v>
      </c>
      <c r="E83" s="195">
        <v>15772</v>
      </c>
      <c r="F83" s="195">
        <v>16833</v>
      </c>
      <c r="G83" s="195">
        <v>18061</v>
      </c>
      <c r="H83" s="196">
        <f t="shared" si="12"/>
        <v>7.2951939642369235E-2</v>
      </c>
      <c r="I83" s="196">
        <f t="shared" si="13"/>
        <v>3.5191535793616772E-2</v>
      </c>
    </row>
    <row r="84" spans="2:9" x14ac:dyDescent="0.25">
      <c r="B84" s="190" t="s">
        <v>110</v>
      </c>
      <c r="C84" s="191">
        <v>33928</v>
      </c>
      <c r="D84" s="191">
        <v>46584</v>
      </c>
      <c r="E84" s="191">
        <v>53571</v>
      </c>
      <c r="F84" s="191">
        <v>57324</v>
      </c>
      <c r="G84" s="191">
        <v>56570</v>
      </c>
      <c r="H84" s="192">
        <f t="shared" si="12"/>
        <v>-1.3153304026236823E-2</v>
      </c>
      <c r="I84" s="192">
        <f t="shared" si="13"/>
        <v>0.11022563423093411</v>
      </c>
    </row>
    <row r="85" spans="2:9" x14ac:dyDescent="0.25">
      <c r="B85" s="194" t="s">
        <v>113</v>
      </c>
      <c r="C85" s="195">
        <v>3274</v>
      </c>
      <c r="D85" s="195">
        <v>7693</v>
      </c>
      <c r="E85" s="195">
        <v>10029</v>
      </c>
      <c r="F85" s="195">
        <v>10687</v>
      </c>
      <c r="G85" s="195">
        <v>9967</v>
      </c>
      <c r="H85" s="196">
        <f t="shared" si="12"/>
        <v>-6.7371572939084912E-2</v>
      </c>
      <c r="I85" s="196">
        <f t="shared" si="13"/>
        <v>1.9420521413818635E-2</v>
      </c>
    </row>
    <row r="86" spans="2:9" x14ac:dyDescent="0.25">
      <c r="B86" s="194" t="s">
        <v>116</v>
      </c>
      <c r="C86" s="195">
        <v>13019</v>
      </c>
      <c r="D86" s="195">
        <v>16107</v>
      </c>
      <c r="E86" s="195">
        <v>16817</v>
      </c>
      <c r="F86" s="195">
        <v>18023</v>
      </c>
      <c r="G86" s="195">
        <v>17501</v>
      </c>
      <c r="H86" s="196">
        <f t="shared" si="12"/>
        <v>-2.8962991732785937E-2</v>
      </c>
      <c r="I86" s="196">
        <f t="shared" si="13"/>
        <v>3.4100385799462216E-2</v>
      </c>
    </row>
    <row r="87" spans="2:9" x14ac:dyDescent="0.25">
      <c r="B87" s="194" t="s">
        <v>119</v>
      </c>
      <c r="C87" s="195">
        <v>2303</v>
      </c>
      <c r="D87" s="195">
        <v>3074</v>
      </c>
      <c r="E87" s="195">
        <v>4120</v>
      </c>
      <c r="F87" s="195">
        <v>4353</v>
      </c>
      <c r="G87" s="195">
        <v>4254</v>
      </c>
      <c r="H87" s="196">
        <f t="shared" si="12"/>
        <v>-2.2742935906271522E-2</v>
      </c>
      <c r="I87" s="196">
        <f t="shared" si="13"/>
        <v>8.2888429913097698E-3</v>
      </c>
    </row>
    <row r="88" spans="2:9" x14ac:dyDescent="0.25">
      <c r="B88" s="194" t="s">
        <v>126</v>
      </c>
      <c r="C88" s="195">
        <v>1264</v>
      </c>
      <c r="D88" s="195">
        <v>1183</v>
      </c>
      <c r="E88" s="195">
        <v>1526</v>
      </c>
      <c r="F88" s="195">
        <v>2010</v>
      </c>
      <c r="G88" s="195">
        <v>1482</v>
      </c>
      <c r="H88" s="196">
        <f t="shared" si="12"/>
        <v>-0.26268656716417915</v>
      </c>
      <c r="I88" s="196">
        <f t="shared" si="13"/>
        <v>2.8876505202447295E-3</v>
      </c>
    </row>
    <row r="89" spans="2:9" x14ac:dyDescent="0.25">
      <c r="B89" s="194" t="s">
        <v>122</v>
      </c>
      <c r="C89" s="195">
        <v>754</v>
      </c>
      <c r="D89" s="195">
        <v>761</v>
      </c>
      <c r="E89" s="195">
        <v>700</v>
      </c>
      <c r="F89" s="195">
        <v>943</v>
      </c>
      <c r="G89" s="195">
        <v>1083</v>
      </c>
      <c r="H89" s="196">
        <f t="shared" si="12"/>
        <v>0.1484623541887593</v>
      </c>
      <c r="I89" s="196">
        <f t="shared" si="13"/>
        <v>2.11020614940961E-3</v>
      </c>
    </row>
    <row r="90" spans="2:9" x14ac:dyDescent="0.25">
      <c r="B90" s="194" t="s">
        <v>131</v>
      </c>
      <c r="C90" s="195">
        <v>839</v>
      </c>
      <c r="D90" s="195">
        <v>1387</v>
      </c>
      <c r="E90" s="195">
        <v>1516</v>
      </c>
      <c r="F90" s="195">
        <v>1023</v>
      </c>
      <c r="G90" s="195">
        <v>1070</v>
      </c>
      <c r="H90" s="196">
        <f t="shared" si="12"/>
        <v>4.5943304007820096E-2</v>
      </c>
      <c r="I90" s="196">
        <f t="shared" si="13"/>
        <v>2.0848758816881651E-3</v>
      </c>
    </row>
    <row r="91" spans="2:9" x14ac:dyDescent="0.25">
      <c r="B91" s="194" t="s">
        <v>134</v>
      </c>
      <c r="C91" s="195">
        <v>1182</v>
      </c>
      <c r="D91" s="195">
        <v>2067</v>
      </c>
      <c r="E91" s="195">
        <v>2178</v>
      </c>
      <c r="F91" s="195">
        <v>1721</v>
      </c>
      <c r="G91" s="195">
        <v>1696</v>
      </c>
      <c r="H91" s="196">
        <f t="shared" si="12"/>
        <v>-1.4526438117373641E-2</v>
      </c>
      <c r="I91" s="196">
        <f t="shared" si="13"/>
        <v>3.3046256965823624E-3</v>
      </c>
    </row>
    <row r="92" spans="2:9" x14ac:dyDescent="0.25">
      <c r="B92" s="199" t="s">
        <v>148</v>
      </c>
      <c r="C92" s="200">
        <f>C84-SUM(C85:C91)</f>
        <v>11293</v>
      </c>
      <c r="D92" s="200">
        <f>D84-SUM(D85:D91)</f>
        <v>14312</v>
      </c>
      <c r="E92" s="200">
        <f>E84-SUM(E85:E91)</f>
        <v>16685</v>
      </c>
      <c r="F92" s="200">
        <f>F84-SUM(F85:F91)</f>
        <v>18564</v>
      </c>
      <c r="G92" s="200">
        <f>G84-SUM(G85:G91)</f>
        <v>19517</v>
      </c>
      <c r="H92" s="201">
        <f t="shared" si="12"/>
        <v>5.1335918982977846E-2</v>
      </c>
      <c r="I92" s="201">
        <f t="shared" si="13"/>
        <v>3.8028525778418615E-2</v>
      </c>
    </row>
    <row r="93" spans="2:9" x14ac:dyDescent="0.25">
      <c r="B93" s="186" t="s">
        <v>52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71</v>
      </c>
      <c r="C94" s="209">
        <v>4794</v>
      </c>
      <c r="D94" s="209">
        <v>5361</v>
      </c>
      <c r="E94" s="209">
        <v>4792</v>
      </c>
      <c r="F94" s="209">
        <v>5436</v>
      </c>
      <c r="G94" s="209">
        <v>5469</v>
      </c>
      <c r="H94" s="210">
        <f t="shared" ref="H94:H106" si="14">IFERROR(G94/F94-1,"-")</f>
        <v>6.070640176600417E-3</v>
      </c>
      <c r="I94" s="210">
        <f t="shared" ref="I94:I106" si="15">G94/G$10</f>
        <v>1.0656248782198667E-2</v>
      </c>
    </row>
    <row r="95" spans="2:9" x14ac:dyDescent="0.25">
      <c r="B95" s="190" t="s">
        <v>100</v>
      </c>
      <c r="C95" s="191">
        <v>3022</v>
      </c>
      <c r="D95" s="191">
        <v>3424</v>
      </c>
      <c r="E95" s="191">
        <v>2617</v>
      </c>
      <c r="F95" s="191">
        <v>3274</v>
      </c>
      <c r="G95" s="191">
        <v>3366</v>
      </c>
      <c r="H95" s="192">
        <f t="shared" si="14"/>
        <v>2.8100183262064649E-2</v>
      </c>
      <c r="I95" s="192">
        <f t="shared" si="15"/>
        <v>6.558590857721835E-3</v>
      </c>
    </row>
    <row r="96" spans="2:9" x14ac:dyDescent="0.25">
      <c r="B96" s="194" t="s">
        <v>106</v>
      </c>
      <c r="C96" s="195">
        <v>1498</v>
      </c>
      <c r="D96" s="195">
        <v>1825</v>
      </c>
      <c r="E96" s="195">
        <v>1173</v>
      </c>
      <c r="F96" s="195">
        <v>1487</v>
      </c>
      <c r="G96" s="195">
        <v>1803</v>
      </c>
      <c r="H96" s="196">
        <f t="shared" si="14"/>
        <v>0.21250840618695355</v>
      </c>
      <c r="I96" s="196">
        <f t="shared" si="15"/>
        <v>3.5131132847511788E-3</v>
      </c>
    </row>
    <row r="97" spans="2:9" x14ac:dyDescent="0.25">
      <c r="B97" s="194" t="s">
        <v>103</v>
      </c>
      <c r="C97" s="195">
        <v>1524</v>
      </c>
      <c r="D97" s="195">
        <v>1599</v>
      </c>
      <c r="E97" s="195">
        <v>1444</v>
      </c>
      <c r="F97" s="195">
        <v>1787</v>
      </c>
      <c r="G97" s="195">
        <v>1563</v>
      </c>
      <c r="H97" s="196">
        <f t="shared" si="14"/>
        <v>-0.12534974818130951</v>
      </c>
      <c r="I97" s="196">
        <f t="shared" si="15"/>
        <v>3.0454775729706557E-3</v>
      </c>
    </row>
    <row r="98" spans="2:9" x14ac:dyDescent="0.25">
      <c r="B98" s="190" t="s">
        <v>110</v>
      </c>
      <c r="C98" s="191">
        <v>1772</v>
      </c>
      <c r="D98" s="191">
        <v>1937</v>
      </c>
      <c r="E98" s="191">
        <v>2175</v>
      </c>
      <c r="F98" s="191">
        <v>2162</v>
      </c>
      <c r="G98" s="191">
        <v>2103</v>
      </c>
      <c r="H98" s="192">
        <f t="shared" si="14"/>
        <v>-2.7289546716003699E-2</v>
      </c>
      <c r="I98" s="192">
        <f t="shared" si="15"/>
        <v>4.097657924476833E-3</v>
      </c>
    </row>
    <row r="99" spans="2:9" x14ac:dyDescent="0.25">
      <c r="B99" s="194" t="s">
        <v>113</v>
      </c>
      <c r="C99" s="195">
        <v>197</v>
      </c>
      <c r="D99" s="195">
        <v>318</v>
      </c>
      <c r="E99" s="195">
        <v>352</v>
      </c>
      <c r="F99" s="195">
        <v>296</v>
      </c>
      <c r="G99" s="195">
        <v>288</v>
      </c>
      <c r="H99" s="196">
        <f t="shared" si="14"/>
        <v>-2.7027027027026973E-2</v>
      </c>
      <c r="I99" s="196">
        <f t="shared" si="15"/>
        <v>5.6116285413662756E-4</v>
      </c>
    </row>
    <row r="100" spans="2:9" x14ac:dyDescent="0.25">
      <c r="B100" s="194" t="s">
        <v>116</v>
      </c>
      <c r="C100" s="195">
        <v>406</v>
      </c>
      <c r="D100" s="195">
        <v>412</v>
      </c>
      <c r="E100" s="195">
        <v>481</v>
      </c>
      <c r="F100" s="195">
        <v>512</v>
      </c>
      <c r="G100" s="195">
        <v>464</v>
      </c>
      <c r="H100" s="196">
        <f t="shared" si="14"/>
        <v>-9.375E-2</v>
      </c>
      <c r="I100" s="196">
        <f t="shared" si="15"/>
        <v>9.0409570944234444E-4</v>
      </c>
    </row>
    <row r="101" spans="2:9" x14ac:dyDescent="0.25">
      <c r="B101" s="194" t="s">
        <v>119</v>
      </c>
      <c r="C101" s="195">
        <v>371</v>
      </c>
      <c r="D101" s="195">
        <v>358</v>
      </c>
      <c r="E101" s="195">
        <v>313</v>
      </c>
      <c r="F101" s="195">
        <v>299</v>
      </c>
      <c r="G101" s="195">
        <v>355</v>
      </c>
      <c r="H101" s="196">
        <f t="shared" si="14"/>
        <v>0.18729096989966565</v>
      </c>
      <c r="I101" s="196">
        <f t="shared" si="15"/>
        <v>6.9171115700869025E-4</v>
      </c>
    </row>
    <row r="102" spans="2:9" x14ac:dyDescent="0.25">
      <c r="B102" s="194" t="s">
        <v>126</v>
      </c>
      <c r="C102" s="195">
        <v>111</v>
      </c>
      <c r="D102" s="195">
        <v>126</v>
      </c>
      <c r="E102" s="195">
        <v>117</v>
      </c>
      <c r="F102" s="195">
        <v>83</v>
      </c>
      <c r="G102" s="195">
        <v>92</v>
      </c>
      <c r="H102" s="196">
        <f t="shared" si="14"/>
        <v>0.10843373493975905</v>
      </c>
      <c r="I102" s="196">
        <f t="shared" si="15"/>
        <v>1.7926035618253381E-4</v>
      </c>
    </row>
    <row r="103" spans="2:9" x14ac:dyDescent="0.25">
      <c r="B103" s="194" t="s">
        <v>122</v>
      </c>
      <c r="C103" s="195">
        <v>75</v>
      </c>
      <c r="D103" s="195">
        <v>53</v>
      </c>
      <c r="E103" s="195">
        <v>82</v>
      </c>
      <c r="F103" s="195">
        <v>143</v>
      </c>
      <c r="G103" s="195">
        <v>99</v>
      </c>
      <c r="H103" s="196">
        <f t="shared" si="14"/>
        <v>-0.30769230769230771</v>
      </c>
      <c r="I103" s="196">
        <f t="shared" si="15"/>
        <v>1.9289973110946573E-4</v>
      </c>
    </row>
    <row r="104" spans="2:9" x14ac:dyDescent="0.25">
      <c r="B104" s="194" t="s">
        <v>131</v>
      </c>
      <c r="C104" s="195">
        <v>33</v>
      </c>
      <c r="D104" s="195">
        <v>24</v>
      </c>
      <c r="E104" s="195">
        <v>18</v>
      </c>
      <c r="F104" s="195">
        <v>4</v>
      </c>
      <c r="G104" s="195">
        <v>10</v>
      </c>
      <c r="H104" s="196">
        <f t="shared" si="14"/>
        <v>1.5</v>
      </c>
      <c r="I104" s="196">
        <f t="shared" si="15"/>
        <v>1.9484821324188458E-5</v>
      </c>
    </row>
    <row r="105" spans="2:9" x14ac:dyDescent="0.25">
      <c r="B105" s="194" t="s">
        <v>134</v>
      </c>
      <c r="C105" s="195">
        <v>17</v>
      </c>
      <c r="D105" s="195">
        <v>35</v>
      </c>
      <c r="E105" s="195">
        <v>36</v>
      </c>
      <c r="F105" s="195">
        <v>42</v>
      </c>
      <c r="G105" s="195">
        <v>8</v>
      </c>
      <c r="H105" s="196">
        <f t="shared" si="14"/>
        <v>-0.80952380952380953</v>
      </c>
      <c r="I105" s="196">
        <f t="shared" si="15"/>
        <v>1.5587857059350764E-5</v>
      </c>
    </row>
    <row r="106" spans="2:9" x14ac:dyDescent="0.25">
      <c r="B106" s="199" t="s">
        <v>148</v>
      </c>
      <c r="C106" s="200">
        <f>C98-SUM(C99:C105)</f>
        <v>562</v>
      </c>
      <c r="D106" s="200">
        <f>D98-SUM(D99:D105)</f>
        <v>611</v>
      </c>
      <c r="E106" s="200">
        <f>E98-SUM(E99:E105)</f>
        <v>776</v>
      </c>
      <c r="F106" s="200">
        <f>F98-SUM(F99:F105)</f>
        <v>783</v>
      </c>
      <c r="G106" s="200">
        <f>G98-SUM(G99:G105)</f>
        <v>787</v>
      </c>
      <c r="H106" s="201">
        <f t="shared" si="14"/>
        <v>5.1085568326947328E-3</v>
      </c>
      <c r="I106" s="201">
        <f t="shared" si="15"/>
        <v>1.5334554382136316E-3</v>
      </c>
    </row>
    <row r="107" spans="2:9" x14ac:dyDescent="0.25">
      <c r="B107" s="186" t="s">
        <v>53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71</v>
      </c>
      <c r="C108" s="209">
        <v>15768</v>
      </c>
      <c r="D108" s="209">
        <v>20517</v>
      </c>
      <c r="E108" s="209">
        <v>23002</v>
      </c>
      <c r="F108" s="209">
        <v>20336</v>
      </c>
      <c r="G108" s="209">
        <v>23286</v>
      </c>
      <c r="H108" s="210">
        <f t="shared" ref="H108:H120" si="16">IFERROR(G108/F108-1,"-")</f>
        <v>0.14506294256490948</v>
      </c>
      <c r="I108" s="210">
        <f t="shared" ref="I108:I120" si="17">G108/G$10</f>
        <v>4.5372354935505239E-2</v>
      </c>
    </row>
    <row r="109" spans="2:9" x14ac:dyDescent="0.25">
      <c r="B109" s="190" t="s">
        <v>100</v>
      </c>
      <c r="C109" s="191">
        <v>3394</v>
      </c>
      <c r="D109" s="191">
        <v>3573</v>
      </c>
      <c r="E109" s="191">
        <v>3901</v>
      </c>
      <c r="F109" s="191">
        <v>3242</v>
      </c>
      <c r="G109" s="191">
        <v>2967</v>
      </c>
      <c r="H109" s="192">
        <f t="shared" si="16"/>
        <v>-8.4824182603331244E-2</v>
      </c>
      <c r="I109" s="192">
        <f t="shared" si="17"/>
        <v>5.781146486886715E-3</v>
      </c>
    </row>
    <row r="110" spans="2:9" x14ac:dyDescent="0.25">
      <c r="B110" s="194" t="s">
        <v>106</v>
      </c>
      <c r="C110" s="195">
        <v>1391</v>
      </c>
      <c r="D110" s="195">
        <v>1018</v>
      </c>
      <c r="E110" s="195">
        <v>680</v>
      </c>
      <c r="F110" s="195">
        <v>747</v>
      </c>
      <c r="G110" s="195">
        <v>1485</v>
      </c>
      <c r="H110" s="196">
        <f t="shared" si="16"/>
        <v>0.98795180722891573</v>
      </c>
      <c r="I110" s="196">
        <f t="shared" si="17"/>
        <v>2.8934959666419859E-3</v>
      </c>
    </row>
    <row r="111" spans="2:9" x14ac:dyDescent="0.25">
      <c r="B111" s="194" t="s">
        <v>103</v>
      </c>
      <c r="C111" s="195">
        <v>2003</v>
      </c>
      <c r="D111" s="195">
        <v>2555</v>
      </c>
      <c r="E111" s="195">
        <v>3221</v>
      </c>
      <c r="F111" s="195">
        <v>2495</v>
      </c>
      <c r="G111" s="195">
        <v>1482</v>
      </c>
      <c r="H111" s="196">
        <f t="shared" si="16"/>
        <v>-0.40601202404809622</v>
      </c>
      <c r="I111" s="196">
        <f t="shared" si="17"/>
        <v>2.8876505202447295E-3</v>
      </c>
    </row>
    <row r="112" spans="2:9" x14ac:dyDescent="0.25">
      <c r="B112" s="190" t="s">
        <v>110</v>
      </c>
      <c r="C112" s="191">
        <v>12374</v>
      </c>
      <c r="D112" s="191">
        <v>16944</v>
      </c>
      <c r="E112" s="191">
        <v>19101</v>
      </c>
      <c r="F112" s="191">
        <v>17094</v>
      </c>
      <c r="G112" s="191">
        <v>20319</v>
      </c>
      <c r="H112" s="192">
        <f t="shared" si="16"/>
        <v>0.18866268866268876</v>
      </c>
      <c r="I112" s="192">
        <f t="shared" si="17"/>
        <v>3.9591208448618527E-2</v>
      </c>
    </row>
    <row r="113" spans="2:9" x14ac:dyDescent="0.25">
      <c r="B113" s="194" t="s">
        <v>113</v>
      </c>
      <c r="C113" s="195">
        <v>6174</v>
      </c>
      <c r="D113" s="195">
        <v>10334</v>
      </c>
      <c r="E113" s="195">
        <v>11424</v>
      </c>
      <c r="F113" s="195">
        <v>10129</v>
      </c>
      <c r="G113" s="195">
        <v>9512</v>
      </c>
      <c r="H113" s="196">
        <f t="shared" si="16"/>
        <v>-6.0914206733142517E-2</v>
      </c>
      <c r="I113" s="196">
        <f t="shared" si="17"/>
        <v>1.853396204356806E-2</v>
      </c>
    </row>
    <row r="114" spans="2:9" x14ac:dyDescent="0.25">
      <c r="B114" s="194" t="s">
        <v>116</v>
      </c>
      <c r="C114" s="195">
        <v>895</v>
      </c>
      <c r="D114" s="195">
        <v>940</v>
      </c>
      <c r="E114" s="195">
        <v>1248</v>
      </c>
      <c r="F114" s="195">
        <v>928</v>
      </c>
      <c r="G114" s="195">
        <v>1224</v>
      </c>
      <c r="H114" s="196">
        <f t="shared" si="16"/>
        <v>0.31896551724137923</v>
      </c>
      <c r="I114" s="196">
        <f t="shared" si="17"/>
        <v>2.3849421300806673E-3</v>
      </c>
    </row>
    <row r="115" spans="2:9" x14ac:dyDescent="0.25">
      <c r="B115" s="194" t="s">
        <v>119</v>
      </c>
      <c r="C115" s="195">
        <v>790</v>
      </c>
      <c r="D115" s="195">
        <v>1062</v>
      </c>
      <c r="E115" s="195">
        <v>920</v>
      </c>
      <c r="F115" s="195">
        <v>1168</v>
      </c>
      <c r="G115" s="195">
        <v>1380</v>
      </c>
      <c r="H115" s="196">
        <f t="shared" si="16"/>
        <v>0.18150684931506844</v>
      </c>
      <c r="I115" s="196">
        <f t="shared" si="17"/>
        <v>2.6889053427380069E-3</v>
      </c>
    </row>
    <row r="116" spans="2:9" x14ac:dyDescent="0.25">
      <c r="B116" s="194" t="s">
        <v>126</v>
      </c>
      <c r="C116" s="195">
        <v>631</v>
      </c>
      <c r="D116" s="195">
        <v>648</v>
      </c>
      <c r="E116" s="195">
        <v>769</v>
      </c>
      <c r="F116" s="195">
        <v>565</v>
      </c>
      <c r="G116" s="195">
        <v>538</v>
      </c>
      <c r="H116" s="196">
        <f t="shared" si="16"/>
        <v>-4.7787610619469012E-2</v>
      </c>
      <c r="I116" s="196">
        <f t="shared" si="17"/>
        <v>1.0482833872413389E-3</v>
      </c>
    </row>
    <row r="117" spans="2:9" x14ac:dyDescent="0.25">
      <c r="B117" s="194" t="s">
        <v>122</v>
      </c>
      <c r="C117" s="195">
        <v>679</v>
      </c>
      <c r="D117" s="195">
        <v>400</v>
      </c>
      <c r="E117" s="195">
        <v>553</v>
      </c>
      <c r="F117" s="195">
        <v>436</v>
      </c>
      <c r="G117" s="195">
        <v>406</v>
      </c>
      <c r="H117" s="196">
        <f t="shared" si="16"/>
        <v>-6.8807339449541316E-2</v>
      </c>
      <c r="I117" s="196">
        <f t="shared" si="17"/>
        <v>7.9108374576205133E-4</v>
      </c>
    </row>
    <row r="118" spans="2:9" x14ac:dyDescent="0.25">
      <c r="B118" s="194" t="s">
        <v>131</v>
      </c>
      <c r="C118" s="195">
        <v>134</v>
      </c>
      <c r="D118" s="195">
        <v>164</v>
      </c>
      <c r="E118" s="195">
        <v>249</v>
      </c>
      <c r="F118" s="195">
        <v>155</v>
      </c>
      <c r="G118" s="195">
        <v>177</v>
      </c>
      <c r="H118" s="196">
        <f t="shared" si="16"/>
        <v>0.14193548387096766</v>
      </c>
      <c r="I118" s="196">
        <f t="shared" si="17"/>
        <v>3.4488133743813571E-4</v>
      </c>
    </row>
    <row r="119" spans="2:9" x14ac:dyDescent="0.25">
      <c r="B119" s="194" t="s">
        <v>134</v>
      </c>
      <c r="C119" s="195">
        <v>223</v>
      </c>
      <c r="D119" s="195">
        <v>149</v>
      </c>
      <c r="E119" s="195">
        <v>250</v>
      </c>
      <c r="F119" s="195">
        <v>220</v>
      </c>
      <c r="G119" s="195">
        <v>182</v>
      </c>
      <c r="H119" s="196">
        <f t="shared" si="16"/>
        <v>-0.17272727272727273</v>
      </c>
      <c r="I119" s="196">
        <f t="shared" si="17"/>
        <v>3.5462374810022991E-4</v>
      </c>
    </row>
    <row r="120" spans="2:9" x14ac:dyDescent="0.25">
      <c r="B120" s="199" t="s">
        <v>148</v>
      </c>
      <c r="C120" s="200">
        <f>C112-SUM(C113:C119)</f>
        <v>2848</v>
      </c>
      <c r="D120" s="200">
        <f>D112-SUM(D113:D119)</f>
        <v>3247</v>
      </c>
      <c r="E120" s="200">
        <f>E112-SUM(E113:E119)</f>
        <v>3688</v>
      </c>
      <c r="F120" s="200">
        <f>F112-SUM(F113:F119)</f>
        <v>3493</v>
      </c>
      <c r="G120" s="200">
        <f>G112-SUM(G113:G119)</f>
        <v>6900</v>
      </c>
      <c r="H120" s="201">
        <f t="shared" si="16"/>
        <v>0.975379330088749</v>
      </c>
      <c r="I120" s="201">
        <f t="shared" si="17"/>
        <v>1.3444526713690036E-2</v>
      </c>
    </row>
    <row r="121" spans="2:9" x14ac:dyDescent="0.25">
      <c r="B121" s="186" t="s">
        <v>54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71</v>
      </c>
      <c r="C122" s="209">
        <v>19039</v>
      </c>
      <c r="D122" s="209">
        <v>24713</v>
      </c>
      <c r="E122" s="209">
        <v>21639</v>
      </c>
      <c r="F122" s="209">
        <v>25345</v>
      </c>
      <c r="G122" s="209">
        <v>26933</v>
      </c>
      <c r="H122" s="210">
        <f t="shared" ref="H122:H134" si="18">IFERROR(G122/F122-1,"-")</f>
        <v>6.2655356086013025E-2</v>
      </c>
      <c r="I122" s="210">
        <f t="shared" ref="I122:I134" si="19">G122/G$10</f>
        <v>5.2478469272436774E-2</v>
      </c>
    </row>
    <row r="123" spans="2:9" x14ac:dyDescent="0.25">
      <c r="B123" s="190" t="s">
        <v>100</v>
      </c>
      <c r="C123" s="191">
        <v>10127</v>
      </c>
      <c r="D123" s="191">
        <v>11037</v>
      </c>
      <c r="E123" s="191">
        <v>10903</v>
      </c>
      <c r="F123" s="191">
        <v>13443</v>
      </c>
      <c r="G123" s="191">
        <v>13750</v>
      </c>
      <c r="H123" s="192">
        <f t="shared" si="18"/>
        <v>2.283716432343974E-2</v>
      </c>
      <c r="I123" s="192">
        <f t="shared" si="19"/>
        <v>2.6791629320759128E-2</v>
      </c>
    </row>
    <row r="124" spans="2:9" x14ac:dyDescent="0.25">
      <c r="B124" s="194" t="s">
        <v>106</v>
      </c>
      <c r="C124" s="195">
        <v>5476</v>
      </c>
      <c r="D124" s="195">
        <v>5871</v>
      </c>
      <c r="E124" s="195">
        <v>5317</v>
      </c>
      <c r="F124" s="195">
        <v>7289</v>
      </c>
      <c r="G124" s="195">
        <v>7559</v>
      </c>
      <c r="H124" s="196">
        <f t="shared" si="18"/>
        <v>3.7042118260392387E-2</v>
      </c>
      <c r="I124" s="196">
        <f t="shared" si="19"/>
        <v>1.4728576438954056E-2</v>
      </c>
    </row>
    <row r="125" spans="2:9" x14ac:dyDescent="0.25">
      <c r="B125" s="194" t="s">
        <v>103</v>
      </c>
      <c r="C125" s="195">
        <v>4651</v>
      </c>
      <c r="D125" s="195">
        <v>5166</v>
      </c>
      <c r="E125" s="195">
        <v>5586</v>
      </c>
      <c r="F125" s="195">
        <v>6154</v>
      </c>
      <c r="G125" s="195">
        <v>6191</v>
      </c>
      <c r="H125" s="196">
        <f t="shared" si="18"/>
        <v>6.0123496912576346E-3</v>
      </c>
      <c r="I125" s="196">
        <f t="shared" si="19"/>
        <v>1.2063052881805075E-2</v>
      </c>
    </row>
    <row r="126" spans="2:9" x14ac:dyDescent="0.25">
      <c r="B126" s="190" t="s">
        <v>110</v>
      </c>
      <c r="C126" s="191">
        <v>8912</v>
      </c>
      <c r="D126" s="191">
        <v>13676</v>
      </c>
      <c r="E126" s="191">
        <v>10736</v>
      </c>
      <c r="F126" s="191">
        <v>11902</v>
      </c>
      <c r="G126" s="191">
        <v>13183</v>
      </c>
      <c r="H126" s="192">
        <f t="shared" si="18"/>
        <v>0.10762896992102178</v>
      </c>
      <c r="I126" s="192">
        <f t="shared" si="19"/>
        <v>2.5686839951677642E-2</v>
      </c>
    </row>
    <row r="127" spans="2:9" x14ac:dyDescent="0.25">
      <c r="B127" s="194" t="s">
        <v>113</v>
      </c>
      <c r="C127" s="195">
        <v>736</v>
      </c>
      <c r="D127" s="195">
        <v>1377</v>
      </c>
      <c r="E127" s="195">
        <v>1218</v>
      </c>
      <c r="F127" s="195">
        <v>1253</v>
      </c>
      <c r="G127" s="195">
        <v>1179</v>
      </c>
      <c r="H127" s="196">
        <f t="shared" si="18"/>
        <v>-5.9058260175578581E-2</v>
      </c>
      <c r="I127" s="196">
        <f t="shared" si="19"/>
        <v>2.297260434121819E-3</v>
      </c>
    </row>
    <row r="128" spans="2:9" x14ac:dyDescent="0.25">
      <c r="B128" s="194" t="s">
        <v>116</v>
      </c>
      <c r="C128" s="195">
        <v>1499</v>
      </c>
      <c r="D128" s="195">
        <v>2104</v>
      </c>
      <c r="E128" s="195">
        <v>1962</v>
      </c>
      <c r="F128" s="195">
        <v>1950</v>
      </c>
      <c r="G128" s="195">
        <v>2723</v>
      </c>
      <c r="H128" s="196">
        <f t="shared" si="18"/>
        <v>0.39641025641025651</v>
      </c>
      <c r="I128" s="196">
        <f t="shared" si="19"/>
        <v>5.3057168465765166E-3</v>
      </c>
    </row>
    <row r="129" spans="2:9" x14ac:dyDescent="0.25">
      <c r="B129" s="194" t="s">
        <v>119</v>
      </c>
      <c r="C129" s="195">
        <v>772</v>
      </c>
      <c r="D129" s="195">
        <v>1043</v>
      </c>
      <c r="E129" s="195">
        <v>765</v>
      </c>
      <c r="F129" s="195">
        <v>903</v>
      </c>
      <c r="G129" s="195">
        <v>1002</v>
      </c>
      <c r="H129" s="196">
        <f t="shared" si="18"/>
        <v>0.10963455149501655</v>
      </c>
      <c r="I129" s="196">
        <f t="shared" si="19"/>
        <v>1.9523790966836834E-3</v>
      </c>
    </row>
    <row r="130" spans="2:9" x14ac:dyDescent="0.25">
      <c r="B130" s="194" t="s">
        <v>126</v>
      </c>
      <c r="C130" s="195">
        <v>270</v>
      </c>
      <c r="D130" s="195">
        <v>311</v>
      </c>
      <c r="E130" s="195">
        <v>320</v>
      </c>
      <c r="F130" s="195">
        <v>252</v>
      </c>
      <c r="G130" s="195">
        <v>308</v>
      </c>
      <c r="H130" s="196">
        <f t="shared" si="18"/>
        <v>0.22222222222222232</v>
      </c>
      <c r="I130" s="196">
        <f t="shared" si="19"/>
        <v>6.0013249678500448E-4</v>
      </c>
    </row>
    <row r="131" spans="2:9" x14ac:dyDescent="0.25">
      <c r="B131" s="194" t="s">
        <v>122</v>
      </c>
      <c r="C131" s="195">
        <v>206</v>
      </c>
      <c r="D131" s="195">
        <v>295</v>
      </c>
      <c r="E131" s="195">
        <v>245</v>
      </c>
      <c r="F131" s="195">
        <v>320</v>
      </c>
      <c r="G131" s="195">
        <v>316</v>
      </c>
      <c r="H131" s="196">
        <f t="shared" si="18"/>
        <v>-1.2499999999999956E-2</v>
      </c>
      <c r="I131" s="196">
        <f t="shared" si="19"/>
        <v>6.1572035384435523E-4</v>
      </c>
    </row>
    <row r="132" spans="2:9" x14ac:dyDescent="0.25">
      <c r="B132" s="194" t="s">
        <v>131</v>
      </c>
      <c r="C132" s="195">
        <v>185</v>
      </c>
      <c r="D132" s="195">
        <v>174</v>
      </c>
      <c r="E132" s="195">
        <v>200</v>
      </c>
      <c r="F132" s="195">
        <v>161</v>
      </c>
      <c r="G132" s="195">
        <v>157</v>
      </c>
      <c r="H132" s="196">
        <f t="shared" si="18"/>
        <v>-2.4844720496894457E-2</v>
      </c>
      <c r="I132" s="196">
        <f t="shared" si="19"/>
        <v>3.0591169478975879E-4</v>
      </c>
    </row>
    <row r="133" spans="2:9" x14ac:dyDescent="0.25">
      <c r="B133" s="194" t="s">
        <v>134</v>
      </c>
      <c r="C133" s="195">
        <v>330</v>
      </c>
      <c r="D133" s="195">
        <v>359</v>
      </c>
      <c r="E133" s="195">
        <v>370</v>
      </c>
      <c r="F133" s="195">
        <v>471</v>
      </c>
      <c r="G133" s="195">
        <v>387</v>
      </c>
      <c r="H133" s="196">
        <f t="shared" si="18"/>
        <v>-0.17834394904458595</v>
      </c>
      <c r="I133" s="196">
        <f t="shared" si="19"/>
        <v>7.5406258524609335E-4</v>
      </c>
    </row>
    <row r="134" spans="2:9" x14ac:dyDescent="0.25">
      <c r="B134" s="199" t="s">
        <v>148</v>
      </c>
      <c r="C134" s="200">
        <f>C126-SUM(C127:C133)</f>
        <v>4914</v>
      </c>
      <c r="D134" s="200">
        <f>D126-SUM(D127:D133)</f>
        <v>8013</v>
      </c>
      <c r="E134" s="200">
        <f>E126-SUM(E127:E133)</f>
        <v>5656</v>
      </c>
      <c r="F134" s="200">
        <f>F126-SUM(F127:F133)</f>
        <v>6592</v>
      </c>
      <c r="G134" s="200">
        <f>G126-SUM(G127:G133)</f>
        <v>7111</v>
      </c>
      <c r="H134" s="201">
        <f t="shared" si="18"/>
        <v>7.8731796116504826E-2</v>
      </c>
      <c r="I134" s="201">
        <f t="shared" si="19"/>
        <v>1.3855656443630411E-2</v>
      </c>
    </row>
    <row r="135" spans="2:9" x14ac:dyDescent="0.25">
      <c r="B135" s="186" t="s">
        <v>55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71</v>
      </c>
      <c r="C136" s="209">
        <v>22793</v>
      </c>
      <c r="D136" s="209">
        <v>26785</v>
      </c>
      <c r="E136" s="209">
        <v>28220</v>
      </c>
      <c r="F136" s="209">
        <v>27164</v>
      </c>
      <c r="G136" s="209">
        <v>28492</v>
      </c>
      <c r="H136" s="210">
        <f t="shared" ref="H136:H148" si="20">IFERROR(G136/F136-1,"-")</f>
        <v>4.8888234427919341E-2</v>
      </c>
      <c r="I136" s="210">
        <f t="shared" ref="I136:I148" si="21">G136/G$10</f>
        <v>5.5516152916877753E-2</v>
      </c>
    </row>
    <row r="137" spans="2:9" x14ac:dyDescent="0.25">
      <c r="B137" s="190" t="s">
        <v>100</v>
      </c>
      <c r="C137" s="191">
        <v>2108</v>
      </c>
      <c r="D137" s="191">
        <v>1913</v>
      </c>
      <c r="E137" s="191">
        <v>2012</v>
      </c>
      <c r="F137" s="191">
        <v>1535</v>
      </c>
      <c r="G137" s="191">
        <v>2172</v>
      </c>
      <c r="H137" s="192">
        <f t="shared" si="20"/>
        <v>0.41498371335504891</v>
      </c>
      <c r="I137" s="192">
        <f t="shared" si="21"/>
        <v>4.2321031916137328E-3</v>
      </c>
    </row>
    <row r="138" spans="2:9" x14ac:dyDescent="0.25">
      <c r="B138" s="194" t="s">
        <v>106</v>
      </c>
      <c r="C138" s="195">
        <v>1361</v>
      </c>
      <c r="D138" s="195">
        <v>1032</v>
      </c>
      <c r="E138" s="195">
        <v>957</v>
      </c>
      <c r="F138" s="195">
        <v>458</v>
      </c>
      <c r="G138" s="195">
        <v>978</v>
      </c>
      <c r="H138" s="196">
        <f t="shared" si="20"/>
        <v>1.1353711790393013</v>
      </c>
      <c r="I138" s="196">
        <f t="shared" si="21"/>
        <v>1.905615525505631E-3</v>
      </c>
    </row>
    <row r="139" spans="2:9" x14ac:dyDescent="0.25">
      <c r="B139" s="194" t="s">
        <v>103</v>
      </c>
      <c r="C139" s="195">
        <v>747</v>
      </c>
      <c r="D139" s="195">
        <v>881</v>
      </c>
      <c r="E139" s="195">
        <v>1055</v>
      </c>
      <c r="F139" s="195">
        <v>1077</v>
      </c>
      <c r="G139" s="195">
        <v>1194</v>
      </c>
      <c r="H139" s="196">
        <f t="shared" si="20"/>
        <v>0.10863509749303613</v>
      </c>
      <c r="I139" s="196">
        <f t="shared" si="21"/>
        <v>2.3264876661081017E-3</v>
      </c>
    </row>
    <row r="140" spans="2:9" x14ac:dyDescent="0.25">
      <c r="B140" s="190" t="s">
        <v>110</v>
      </c>
      <c r="C140" s="191">
        <v>20685</v>
      </c>
      <c r="D140" s="191">
        <v>24872</v>
      </c>
      <c r="E140" s="191">
        <v>26208</v>
      </c>
      <c r="F140" s="191">
        <v>25629</v>
      </c>
      <c r="G140" s="191">
        <v>26320</v>
      </c>
      <c r="H140" s="192">
        <f t="shared" si="20"/>
        <v>2.6961645011510438E-2</v>
      </c>
      <c r="I140" s="192">
        <f t="shared" si="21"/>
        <v>5.1284049725264021E-2</v>
      </c>
    </row>
    <row r="141" spans="2:9" x14ac:dyDescent="0.25">
      <c r="B141" s="194" t="s">
        <v>113</v>
      </c>
      <c r="C141" s="195">
        <v>6882</v>
      </c>
      <c r="D141" s="195">
        <v>9569</v>
      </c>
      <c r="E141" s="195">
        <v>9971</v>
      </c>
      <c r="F141" s="195">
        <v>10775</v>
      </c>
      <c r="G141" s="195">
        <v>10273</v>
      </c>
      <c r="H141" s="196">
        <f t="shared" si="20"/>
        <v>-4.65893271461717E-2</v>
      </c>
      <c r="I141" s="196">
        <f t="shared" si="21"/>
        <v>2.0016756946338803E-2</v>
      </c>
    </row>
    <row r="142" spans="2:9" x14ac:dyDescent="0.25">
      <c r="B142" s="194" t="s">
        <v>116</v>
      </c>
      <c r="C142" s="195">
        <v>1985</v>
      </c>
      <c r="D142" s="195">
        <v>2131</v>
      </c>
      <c r="E142" s="195">
        <v>2342</v>
      </c>
      <c r="F142" s="195">
        <v>2175</v>
      </c>
      <c r="G142" s="195">
        <v>2470</v>
      </c>
      <c r="H142" s="196">
        <f t="shared" si="20"/>
        <v>0.13563218390804588</v>
      </c>
      <c r="I142" s="196">
        <f t="shared" si="21"/>
        <v>4.8127508670745486E-3</v>
      </c>
    </row>
    <row r="143" spans="2:9" x14ac:dyDescent="0.25">
      <c r="B143" s="194" t="s">
        <v>119</v>
      </c>
      <c r="C143" s="195">
        <v>2156</v>
      </c>
      <c r="D143" s="195">
        <v>2160</v>
      </c>
      <c r="E143" s="195">
        <v>2089</v>
      </c>
      <c r="F143" s="195">
        <v>1603</v>
      </c>
      <c r="G143" s="195">
        <v>1985</v>
      </c>
      <c r="H143" s="196">
        <f t="shared" si="20"/>
        <v>0.2383031815346226</v>
      </c>
      <c r="I143" s="196">
        <f t="shared" si="21"/>
        <v>3.8677370328514087E-3</v>
      </c>
    </row>
    <row r="144" spans="2:9" x14ac:dyDescent="0.25">
      <c r="B144" s="194" t="s">
        <v>126</v>
      </c>
      <c r="C144" s="195">
        <v>972</v>
      </c>
      <c r="D144" s="195">
        <v>719</v>
      </c>
      <c r="E144" s="195">
        <v>855</v>
      </c>
      <c r="F144" s="195">
        <v>591</v>
      </c>
      <c r="G144" s="195">
        <v>561</v>
      </c>
      <c r="H144" s="196">
        <f t="shared" si="20"/>
        <v>-5.0761421319796995E-2</v>
      </c>
      <c r="I144" s="196">
        <f t="shared" si="21"/>
        <v>1.0930984762869723E-3</v>
      </c>
    </row>
    <row r="145" spans="2:9" x14ac:dyDescent="0.25">
      <c r="B145" s="194" t="s">
        <v>122</v>
      </c>
      <c r="C145" s="195">
        <v>624</v>
      </c>
      <c r="D145" s="195">
        <v>523</v>
      </c>
      <c r="E145" s="195">
        <v>595</v>
      </c>
      <c r="F145" s="195">
        <v>571</v>
      </c>
      <c r="G145" s="195">
        <v>611</v>
      </c>
      <c r="H145" s="196">
        <f t="shared" si="20"/>
        <v>7.0052539404553471E-2</v>
      </c>
      <c r="I145" s="196">
        <f t="shared" si="21"/>
        <v>1.1905225829079147E-3</v>
      </c>
    </row>
    <row r="146" spans="2:9" x14ac:dyDescent="0.25">
      <c r="B146" s="194" t="s">
        <v>131</v>
      </c>
      <c r="C146" s="195">
        <v>611</v>
      </c>
      <c r="D146" s="195">
        <v>685</v>
      </c>
      <c r="E146" s="195">
        <v>741</v>
      </c>
      <c r="F146" s="195">
        <v>728</v>
      </c>
      <c r="G146" s="195">
        <v>584</v>
      </c>
      <c r="H146" s="196">
        <f t="shared" si="20"/>
        <v>-0.19780219780219777</v>
      </c>
      <c r="I146" s="196">
        <f t="shared" si="21"/>
        <v>1.137913565332606E-3</v>
      </c>
    </row>
    <row r="147" spans="2:9" x14ac:dyDescent="0.25">
      <c r="B147" s="194" t="s">
        <v>134</v>
      </c>
      <c r="C147" s="195">
        <v>434</v>
      </c>
      <c r="D147" s="195">
        <v>704</v>
      </c>
      <c r="E147" s="195">
        <v>710</v>
      </c>
      <c r="F147" s="195">
        <v>580</v>
      </c>
      <c r="G147" s="195">
        <v>563</v>
      </c>
      <c r="H147" s="196">
        <f t="shared" si="20"/>
        <v>-2.931034482758621E-2</v>
      </c>
      <c r="I147" s="196">
        <f t="shared" si="21"/>
        <v>1.0969954405518102E-3</v>
      </c>
    </row>
    <row r="148" spans="2:9" x14ac:dyDescent="0.25">
      <c r="B148" s="199" t="s">
        <v>148</v>
      </c>
      <c r="C148" s="200">
        <f>C140-SUM(C141:C147)</f>
        <v>7021</v>
      </c>
      <c r="D148" s="200">
        <f>D140-SUM(D141:D147)</f>
        <v>8381</v>
      </c>
      <c r="E148" s="200">
        <f>E140-SUM(E141:E147)</f>
        <v>8905</v>
      </c>
      <c r="F148" s="200">
        <f>F140-SUM(F141:F147)</f>
        <v>8606</v>
      </c>
      <c r="G148" s="200">
        <f>G140-SUM(G141:G147)</f>
        <v>9273</v>
      </c>
      <c r="H148" s="201">
        <f t="shared" si="20"/>
        <v>7.7504066930048854E-2</v>
      </c>
      <c r="I148" s="201">
        <f t="shared" si="21"/>
        <v>1.8068274813919958E-2</v>
      </c>
    </row>
    <row r="149" spans="2:9" x14ac:dyDescent="0.25">
      <c r="B149" s="186" t="s">
        <v>56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71</v>
      </c>
      <c r="C150" s="209">
        <v>10129</v>
      </c>
      <c r="D150" s="209">
        <v>12010</v>
      </c>
      <c r="E150" s="209">
        <v>12675</v>
      </c>
      <c r="F150" s="209">
        <v>11732</v>
      </c>
      <c r="G150" s="209">
        <v>9493</v>
      </c>
      <c r="H150" s="210">
        <f t="shared" ref="H150:H162" si="22">IFERROR(G150/F150-1,"-")</f>
        <v>-0.19084555063075348</v>
      </c>
      <c r="I150" s="210">
        <f t="shared" ref="I150:I162" si="23">G150/G$10</f>
        <v>1.8496940883052104E-2</v>
      </c>
    </row>
    <row r="151" spans="2:9" x14ac:dyDescent="0.25">
      <c r="B151" s="190" t="s">
        <v>100</v>
      </c>
      <c r="C151" s="191">
        <v>3984</v>
      </c>
      <c r="D151" s="191">
        <v>4831</v>
      </c>
      <c r="E151" s="191">
        <v>4436</v>
      </c>
      <c r="F151" s="191">
        <v>3782</v>
      </c>
      <c r="G151" s="191">
        <v>2512</v>
      </c>
      <c r="H151" s="192">
        <f t="shared" si="22"/>
        <v>-0.33580116340560551</v>
      </c>
      <c r="I151" s="192">
        <f t="shared" si="23"/>
        <v>4.8945871166361406E-3</v>
      </c>
    </row>
    <row r="152" spans="2:9" x14ac:dyDescent="0.25">
      <c r="B152" s="194" t="s">
        <v>106</v>
      </c>
      <c r="C152" s="195">
        <v>3159</v>
      </c>
      <c r="D152" s="195">
        <v>3383</v>
      </c>
      <c r="E152" s="195">
        <v>3365</v>
      </c>
      <c r="F152" s="195">
        <v>2617</v>
      </c>
      <c r="G152" s="195">
        <v>1199</v>
      </c>
      <c r="H152" s="196">
        <f t="shared" si="22"/>
        <v>-0.54184180359189904</v>
      </c>
      <c r="I152" s="196">
        <f t="shared" si="23"/>
        <v>2.336230076770196E-3</v>
      </c>
    </row>
    <row r="153" spans="2:9" x14ac:dyDescent="0.25">
      <c r="B153" s="194" t="s">
        <v>103</v>
      </c>
      <c r="C153" s="195">
        <v>825</v>
      </c>
      <c r="D153" s="195">
        <v>1448</v>
      </c>
      <c r="E153" s="195">
        <v>1071</v>
      </c>
      <c r="F153" s="195">
        <v>1165</v>
      </c>
      <c r="G153" s="195">
        <v>1313</v>
      </c>
      <c r="H153" s="196">
        <f t="shared" si="22"/>
        <v>0.1270386266094421</v>
      </c>
      <c r="I153" s="196">
        <f t="shared" si="23"/>
        <v>2.5583570398659446E-3</v>
      </c>
    </row>
    <row r="154" spans="2:9" x14ac:dyDescent="0.25">
      <c r="B154" s="190" t="s">
        <v>110</v>
      </c>
      <c r="C154" s="191">
        <v>6145</v>
      </c>
      <c r="D154" s="191">
        <v>7179</v>
      </c>
      <c r="E154" s="191">
        <v>8239</v>
      </c>
      <c r="F154" s="191">
        <v>7950</v>
      </c>
      <c r="G154" s="191">
        <v>6981</v>
      </c>
      <c r="H154" s="192">
        <f t="shared" si="22"/>
        <v>-0.12188679245283018</v>
      </c>
      <c r="I154" s="192">
        <f t="shared" si="23"/>
        <v>1.3602353766415961E-2</v>
      </c>
    </row>
    <row r="155" spans="2:9" x14ac:dyDescent="0.25">
      <c r="B155" s="194" t="s">
        <v>113</v>
      </c>
      <c r="C155" s="195">
        <v>1605</v>
      </c>
      <c r="D155" s="195">
        <v>2615</v>
      </c>
      <c r="E155" s="195">
        <v>2396</v>
      </c>
      <c r="F155" s="195">
        <v>1949</v>
      </c>
      <c r="G155" s="195">
        <v>1846</v>
      </c>
      <c r="H155" s="196">
        <f t="shared" si="22"/>
        <v>-5.2847614161108281E-2</v>
      </c>
      <c r="I155" s="196">
        <f t="shared" si="23"/>
        <v>3.5968980164451892E-3</v>
      </c>
    </row>
    <row r="156" spans="2:9" x14ac:dyDescent="0.25">
      <c r="B156" s="194" t="s">
        <v>116</v>
      </c>
      <c r="C156" s="195">
        <v>2110</v>
      </c>
      <c r="D156" s="195">
        <v>1634</v>
      </c>
      <c r="E156" s="195">
        <v>1778</v>
      </c>
      <c r="F156" s="195">
        <v>1737</v>
      </c>
      <c r="G156" s="195">
        <v>1706</v>
      </c>
      <c r="H156" s="196">
        <f t="shared" si="22"/>
        <v>-1.784686240644795E-2</v>
      </c>
      <c r="I156" s="196">
        <f t="shared" si="23"/>
        <v>3.3241105179065509E-3</v>
      </c>
    </row>
    <row r="157" spans="2:9" x14ac:dyDescent="0.25">
      <c r="B157" s="194" t="s">
        <v>119</v>
      </c>
      <c r="C157" s="195">
        <v>556</v>
      </c>
      <c r="D157" s="195">
        <v>961</v>
      </c>
      <c r="E157" s="195">
        <v>1151</v>
      </c>
      <c r="F157" s="195">
        <v>1499</v>
      </c>
      <c r="G157" s="195">
        <v>1049</v>
      </c>
      <c r="H157" s="196">
        <f t="shared" si="22"/>
        <v>-0.30020013342228147</v>
      </c>
      <c r="I157" s="196">
        <f t="shared" si="23"/>
        <v>2.0439577569073691E-3</v>
      </c>
    </row>
    <row r="158" spans="2:9" x14ac:dyDescent="0.25">
      <c r="B158" s="194" t="s">
        <v>126</v>
      </c>
      <c r="C158" s="195">
        <v>152</v>
      </c>
      <c r="D158" s="195">
        <v>231</v>
      </c>
      <c r="E158" s="195">
        <v>302</v>
      </c>
      <c r="F158" s="195">
        <v>264</v>
      </c>
      <c r="G158" s="195">
        <v>299</v>
      </c>
      <c r="H158" s="196">
        <f t="shared" si="22"/>
        <v>0.13257575757575757</v>
      </c>
      <c r="I158" s="196">
        <f t="shared" si="23"/>
        <v>5.8259615759323491E-4</v>
      </c>
    </row>
    <row r="159" spans="2:9" x14ac:dyDescent="0.25">
      <c r="B159" s="194" t="s">
        <v>122</v>
      </c>
      <c r="C159" s="195">
        <v>308</v>
      </c>
      <c r="D159" s="195">
        <v>226</v>
      </c>
      <c r="E159" s="195">
        <v>266</v>
      </c>
      <c r="F159" s="195">
        <v>303</v>
      </c>
      <c r="G159" s="195">
        <v>243</v>
      </c>
      <c r="H159" s="196">
        <f t="shared" si="22"/>
        <v>-0.19801980198019797</v>
      </c>
      <c r="I159" s="196">
        <f t="shared" si="23"/>
        <v>4.7348115817777951E-4</v>
      </c>
    </row>
    <row r="160" spans="2:9" x14ac:dyDescent="0.25">
      <c r="B160" s="194" t="s">
        <v>131</v>
      </c>
      <c r="C160" s="195">
        <v>63</v>
      </c>
      <c r="D160" s="195">
        <v>84</v>
      </c>
      <c r="E160" s="195">
        <v>145</v>
      </c>
      <c r="F160" s="195">
        <v>109</v>
      </c>
      <c r="G160" s="195">
        <v>58</v>
      </c>
      <c r="H160" s="196">
        <f t="shared" si="22"/>
        <v>-0.4678899082568807</v>
      </c>
      <c r="I160" s="196">
        <f t="shared" si="23"/>
        <v>1.1301196368029305E-4</v>
      </c>
    </row>
    <row r="161" spans="2:9" x14ac:dyDescent="0.25">
      <c r="B161" s="194" t="s">
        <v>134</v>
      </c>
      <c r="C161" s="195">
        <v>159</v>
      </c>
      <c r="D161" s="195">
        <v>110</v>
      </c>
      <c r="E161" s="195">
        <v>211</v>
      </c>
      <c r="F161" s="195">
        <v>178</v>
      </c>
      <c r="G161" s="195">
        <v>123</v>
      </c>
      <c r="H161" s="196">
        <f t="shared" si="22"/>
        <v>-0.3089887640449438</v>
      </c>
      <c r="I161" s="196">
        <f t="shared" si="23"/>
        <v>2.3966330228751803E-4</v>
      </c>
    </row>
    <row r="162" spans="2:9" x14ac:dyDescent="0.25">
      <c r="B162" s="199" t="s">
        <v>148</v>
      </c>
      <c r="C162" s="200">
        <f>C154-SUM(C155:C161)</f>
        <v>1192</v>
      </c>
      <c r="D162" s="200">
        <f>D154-SUM(D155:D161)</f>
        <v>1318</v>
      </c>
      <c r="E162" s="200">
        <f>E154-SUM(E155:E161)</f>
        <v>1990</v>
      </c>
      <c r="F162" s="200">
        <f>F154-SUM(F155:F161)</f>
        <v>1911</v>
      </c>
      <c r="G162" s="200">
        <f>G154-SUM(G155:G161)</f>
        <v>1657</v>
      </c>
      <c r="H162" s="201">
        <f t="shared" si="22"/>
        <v>-0.13291470434327579</v>
      </c>
      <c r="I162" s="201">
        <f t="shared" si="23"/>
        <v>3.2286348934180273E-3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58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56C4-FB65-40DC-8718-DB6887DFD0BE}">
  <sheetPr>
    <tabColor rgb="FFFFC000"/>
    <pageSetUpPr fitToPage="1"/>
  </sheetPr>
  <dimension ref="A1:X163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275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46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276</v>
      </c>
      <c r="D7" s="205" t="s">
        <v>267</v>
      </c>
      <c r="E7" s="205" t="s">
        <v>268</v>
      </c>
      <c r="F7" s="205" t="s">
        <v>269</v>
      </c>
      <c r="G7" s="205" t="s">
        <v>270</v>
      </c>
      <c r="H7" s="205" t="s">
        <v>271</v>
      </c>
      <c r="I7" s="205" t="s">
        <v>272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267</v>
      </c>
      <c r="Q7" s="205" t="s">
        <v>268</v>
      </c>
      <c r="R7" s="205" t="s">
        <v>269</v>
      </c>
      <c r="S7" s="205" t="s">
        <v>270</v>
      </c>
      <c r="T7" s="205" t="s">
        <v>271</v>
      </c>
      <c r="U7" s="205" t="s">
        <v>272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46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55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71</v>
      </c>
      <c r="C9" s="209">
        <v>4924849</v>
      </c>
      <c r="D9" s="209">
        <v>1663755</v>
      </c>
      <c r="E9" s="209">
        <v>2347681</v>
      </c>
      <c r="F9" s="209">
        <v>4832844</v>
      </c>
      <c r="G9" s="209">
        <v>5281667</v>
      </c>
      <c r="H9" s="209">
        <v>5579982</v>
      </c>
      <c r="I9" s="209">
        <v>5548336</v>
      </c>
      <c r="J9" s="210">
        <f>IFERROR(I9/H9-1,"-")</f>
        <v>-5.6713444595341E-3</v>
      </c>
      <c r="K9" s="209">
        <f t="shared" ref="K9:K21" si="0">I9-H9</f>
        <v>-31646</v>
      </c>
      <c r="L9" s="210">
        <f t="shared" ref="L9:L21" si="1">I9/I$9</f>
        <v>1</v>
      </c>
      <c r="O9" s="187" t="s">
        <v>71</v>
      </c>
      <c r="P9" s="209">
        <v>106701</v>
      </c>
      <c r="Q9" s="209">
        <v>158340</v>
      </c>
      <c r="R9" s="209">
        <v>304439</v>
      </c>
      <c r="S9" s="209">
        <v>334304</v>
      </c>
      <c r="T9" s="209">
        <v>342669</v>
      </c>
      <c r="U9" s="209">
        <v>342349</v>
      </c>
      <c r="V9" s="210">
        <f>IFERROR(U9/T9-1,"-")</f>
        <v>-9.3384578120581097E-4</v>
      </c>
      <c r="W9" s="209">
        <f>U9-T9</f>
        <v>-320</v>
      </c>
      <c r="X9" s="210">
        <f t="shared" ref="X9:X21" si="2">U9/U$9</f>
        <v>1</v>
      </c>
    </row>
    <row r="10" spans="1:24" x14ac:dyDescent="0.25">
      <c r="A10" s="1" t="s">
        <v>99</v>
      </c>
      <c r="B10" s="190" t="s">
        <v>100</v>
      </c>
      <c r="C10" s="191">
        <v>1056713</v>
      </c>
      <c r="D10" s="191">
        <v>467554</v>
      </c>
      <c r="E10" s="191">
        <v>802516</v>
      </c>
      <c r="F10" s="191">
        <v>1024864</v>
      </c>
      <c r="G10" s="191">
        <v>1053374</v>
      </c>
      <c r="H10" s="191">
        <v>1068186</v>
      </c>
      <c r="I10" s="191">
        <v>1077039</v>
      </c>
      <c r="J10" s="211">
        <f>IFERROR(I10/H10-1,"-")</f>
        <v>8.2878824474388324E-3</v>
      </c>
      <c r="K10" s="190">
        <f t="shared" si="0"/>
        <v>8853</v>
      </c>
      <c r="L10" s="192">
        <f t="shared" si="1"/>
        <v>0.19411928188920066</v>
      </c>
      <c r="O10" s="190" t="s">
        <v>100</v>
      </c>
      <c r="P10" s="191">
        <v>23284</v>
      </c>
      <c r="Q10" s="191">
        <v>48126</v>
      </c>
      <c r="R10" s="191">
        <v>31424</v>
      </c>
      <c r="S10" s="191">
        <v>36944</v>
      </c>
      <c r="T10" s="191">
        <v>31691</v>
      </c>
      <c r="U10" s="191">
        <v>35577</v>
      </c>
      <c r="V10" s="211">
        <f>IFERROR(U10/T10-1,"-")</f>
        <v>0.12262156448202965</v>
      </c>
      <c r="W10" s="190">
        <f t="shared" ref="W10:W20" si="3">U10-T10</f>
        <v>3886</v>
      </c>
      <c r="X10" s="192">
        <f t="shared" si="2"/>
        <v>0.10392026849793631</v>
      </c>
    </row>
    <row r="11" spans="1:24" x14ac:dyDescent="0.25">
      <c r="A11" s="193" t="s">
        <v>106</v>
      </c>
      <c r="B11" s="194" t="s">
        <v>106</v>
      </c>
      <c r="C11" s="195">
        <v>416975</v>
      </c>
      <c r="D11" s="195">
        <v>210583</v>
      </c>
      <c r="E11" s="195">
        <v>417269</v>
      </c>
      <c r="F11" s="195">
        <v>425397</v>
      </c>
      <c r="G11" s="195">
        <v>433319</v>
      </c>
      <c r="H11" s="195">
        <v>424259</v>
      </c>
      <c r="I11" s="195">
        <v>426179</v>
      </c>
      <c r="J11" s="212">
        <f>IFERROR(I11/H11-1,"-")</f>
        <v>4.5255374665003067E-3</v>
      </c>
      <c r="K11" s="194">
        <f t="shared" si="0"/>
        <v>1920</v>
      </c>
      <c r="L11" s="196">
        <f t="shared" si="1"/>
        <v>7.6812038780636208E-2</v>
      </c>
      <c r="O11" s="194" t="s">
        <v>106</v>
      </c>
      <c r="P11" s="195">
        <v>17098</v>
      </c>
      <c r="Q11" s="195">
        <v>35960</v>
      </c>
      <c r="R11" s="195">
        <v>20986</v>
      </c>
      <c r="S11" s="195">
        <v>24209</v>
      </c>
      <c r="T11" s="195">
        <v>19218</v>
      </c>
      <c r="U11" s="195">
        <v>20397</v>
      </c>
      <c r="V11" s="212">
        <f>IFERROR(U11/T11-1,"-")</f>
        <v>6.1348735560412093E-2</v>
      </c>
      <c r="W11" s="194">
        <f t="shared" si="3"/>
        <v>1179</v>
      </c>
      <c r="X11" s="196">
        <f t="shared" si="2"/>
        <v>5.9579551860820389E-2</v>
      </c>
    </row>
    <row r="12" spans="1:24" x14ac:dyDescent="0.25">
      <c r="A12" s="193" t="s">
        <v>103</v>
      </c>
      <c r="B12" s="194" t="s">
        <v>103</v>
      </c>
      <c r="C12" s="195">
        <v>639738</v>
      </c>
      <c r="D12" s="195">
        <v>256971</v>
      </c>
      <c r="E12" s="195">
        <v>385247</v>
      </c>
      <c r="F12" s="195">
        <v>599467</v>
      </c>
      <c r="G12" s="195">
        <v>620055</v>
      </c>
      <c r="H12" s="195">
        <v>643927</v>
      </c>
      <c r="I12" s="195">
        <v>650860</v>
      </c>
      <c r="J12" s="212">
        <f>IFERROR(I12/H12-1,"-")</f>
        <v>1.076674840471048E-2</v>
      </c>
      <c r="K12" s="194">
        <f t="shared" si="0"/>
        <v>6933</v>
      </c>
      <c r="L12" s="196">
        <f t="shared" si="1"/>
        <v>0.11730724310856444</v>
      </c>
      <c r="O12" s="194" t="s">
        <v>103</v>
      </c>
      <c r="P12" s="195">
        <v>6186</v>
      </c>
      <c r="Q12" s="195">
        <v>12166</v>
      </c>
      <c r="R12" s="195">
        <v>10438</v>
      </c>
      <c r="S12" s="195">
        <v>12735</v>
      </c>
      <c r="T12" s="195">
        <v>12473</v>
      </c>
      <c r="U12" s="195">
        <v>15180</v>
      </c>
      <c r="V12" s="212">
        <f>IFERROR(U12/T12-1,"-")</f>
        <v>0.21702878216948607</v>
      </c>
      <c r="W12" s="194">
        <f t="shared" si="3"/>
        <v>2707</v>
      </c>
      <c r="X12" s="196">
        <f t="shared" si="2"/>
        <v>4.4340716637115925E-2</v>
      </c>
    </row>
    <row r="13" spans="1:24" x14ac:dyDescent="0.25">
      <c r="A13" s="1"/>
      <c r="B13" s="190" t="s">
        <v>110</v>
      </c>
      <c r="C13" s="191">
        <v>3868136</v>
      </c>
      <c r="D13" s="191">
        <v>1196201</v>
      </c>
      <c r="E13" s="191">
        <v>1545165</v>
      </c>
      <c r="F13" s="191">
        <v>3807980</v>
      </c>
      <c r="G13" s="191">
        <v>4228293</v>
      </c>
      <c r="H13" s="191">
        <v>4511796</v>
      </c>
      <c r="I13" s="191">
        <v>4471297</v>
      </c>
      <c r="J13" s="211">
        <f>IFERROR(I13/H13-1,"-")</f>
        <v>-8.9762480395833011E-3</v>
      </c>
      <c r="K13" s="190">
        <f t="shared" si="0"/>
        <v>-40499</v>
      </c>
      <c r="L13" s="192">
        <f t="shared" si="1"/>
        <v>0.80588071811079931</v>
      </c>
      <c r="O13" s="190" t="s">
        <v>110</v>
      </c>
      <c r="P13" s="191">
        <v>83417</v>
      </c>
      <c r="Q13" s="191">
        <v>110214</v>
      </c>
      <c r="R13" s="191">
        <v>273015</v>
      </c>
      <c r="S13" s="191">
        <v>297360</v>
      </c>
      <c r="T13" s="191">
        <v>310978</v>
      </c>
      <c r="U13" s="191">
        <v>306772</v>
      </c>
      <c r="V13" s="211">
        <f>IFERROR(U13/T13-1,"-")</f>
        <v>-1.3525072513168146E-2</v>
      </c>
      <c r="W13" s="190">
        <f t="shared" si="3"/>
        <v>-4206</v>
      </c>
      <c r="X13" s="192">
        <f t="shared" si="2"/>
        <v>0.89607973150206366</v>
      </c>
    </row>
    <row r="14" spans="1:24" s="76" customFormat="1" x14ac:dyDescent="0.25">
      <c r="B14" s="194" t="s">
        <v>113</v>
      </c>
      <c r="C14" s="195">
        <v>1755890</v>
      </c>
      <c r="D14" s="195">
        <v>472688</v>
      </c>
      <c r="E14" s="195">
        <v>448402</v>
      </c>
      <c r="F14" s="195">
        <v>1743899</v>
      </c>
      <c r="G14" s="195">
        <v>1976052</v>
      </c>
      <c r="H14" s="195">
        <v>2113224</v>
      </c>
      <c r="I14" s="195">
        <v>2095622</v>
      </c>
      <c r="J14" s="212">
        <f t="shared" ref="J14:J21" si="4">IFERROR(I14/H14-1,"-")</f>
        <v>-8.3294530064016437E-3</v>
      </c>
      <c r="K14" s="194">
        <f t="shared" si="0"/>
        <v>-17602</v>
      </c>
      <c r="L14" s="196">
        <f t="shared" si="1"/>
        <v>0.37770279233269216</v>
      </c>
      <c r="O14" s="194" t="s">
        <v>113</v>
      </c>
      <c r="P14" s="195">
        <v>33174</v>
      </c>
      <c r="Q14" s="195">
        <v>30639</v>
      </c>
      <c r="R14" s="195">
        <v>117141</v>
      </c>
      <c r="S14" s="195">
        <v>127141</v>
      </c>
      <c r="T14" s="195">
        <v>140296</v>
      </c>
      <c r="U14" s="195">
        <v>141364</v>
      </c>
      <c r="V14" s="212">
        <f t="shared" ref="V14:V21" si="5">IFERROR(U14/T14-1,"-")</f>
        <v>7.6124764783029875E-3</v>
      </c>
      <c r="W14" s="194">
        <f t="shared" si="3"/>
        <v>1068</v>
      </c>
      <c r="X14" s="196">
        <f t="shared" si="2"/>
        <v>0.41292365393209851</v>
      </c>
    </row>
    <row r="15" spans="1:24" s="76" customFormat="1" x14ac:dyDescent="0.25">
      <c r="B15" s="194" t="s">
        <v>116</v>
      </c>
      <c r="C15" s="195">
        <v>504382</v>
      </c>
      <c r="D15" s="195">
        <v>150375</v>
      </c>
      <c r="E15" s="195">
        <v>224169</v>
      </c>
      <c r="F15" s="195">
        <v>395500</v>
      </c>
      <c r="G15" s="195">
        <v>442794</v>
      </c>
      <c r="H15" s="195">
        <v>457911</v>
      </c>
      <c r="I15" s="195">
        <v>453520</v>
      </c>
      <c r="J15" s="212">
        <f t="shared" si="4"/>
        <v>-9.589199647966562E-3</v>
      </c>
      <c r="K15" s="194">
        <f t="shared" si="0"/>
        <v>-4391</v>
      </c>
      <c r="L15" s="196">
        <f t="shared" si="1"/>
        <v>8.1739822534179621E-2</v>
      </c>
      <c r="O15" s="194" t="s">
        <v>116</v>
      </c>
      <c r="P15" s="195">
        <v>6775</v>
      </c>
      <c r="Q15" s="195">
        <v>10967</v>
      </c>
      <c r="R15" s="195">
        <v>20311</v>
      </c>
      <c r="S15" s="195">
        <v>26199</v>
      </c>
      <c r="T15" s="195">
        <v>26637</v>
      </c>
      <c r="U15" s="195">
        <v>26741</v>
      </c>
      <c r="V15" s="212">
        <f t="shared" si="5"/>
        <v>3.9043435822352368E-3</v>
      </c>
      <c r="W15" s="194">
        <f t="shared" si="3"/>
        <v>104</v>
      </c>
      <c r="X15" s="196">
        <f t="shared" si="2"/>
        <v>7.8110349380310737E-2</v>
      </c>
    </row>
    <row r="16" spans="1:24" x14ac:dyDescent="0.25">
      <c r="A16" s="1"/>
      <c r="B16" s="194" t="s">
        <v>119</v>
      </c>
      <c r="C16" s="195">
        <v>169952</v>
      </c>
      <c r="D16" s="195">
        <v>61568</v>
      </c>
      <c r="E16" s="195">
        <v>129489</v>
      </c>
      <c r="F16" s="195">
        <v>199586</v>
      </c>
      <c r="G16" s="195">
        <v>218554</v>
      </c>
      <c r="H16" s="195">
        <v>235111</v>
      </c>
      <c r="I16" s="195">
        <v>226835</v>
      </c>
      <c r="J16" s="212">
        <f t="shared" si="4"/>
        <v>-3.5200394707180838E-2</v>
      </c>
      <c r="K16" s="194">
        <f t="shared" si="0"/>
        <v>-8276</v>
      </c>
      <c r="L16" s="196">
        <f t="shared" si="1"/>
        <v>4.0883428833437631E-2</v>
      </c>
      <c r="O16" s="194" t="s">
        <v>119</v>
      </c>
      <c r="P16" s="195">
        <v>7384</v>
      </c>
      <c r="Q16" s="195">
        <v>17825</v>
      </c>
      <c r="R16" s="195">
        <v>31283</v>
      </c>
      <c r="S16" s="195">
        <v>29303</v>
      </c>
      <c r="T16" s="195">
        <v>29221</v>
      </c>
      <c r="U16" s="195">
        <v>27469</v>
      </c>
      <c r="V16" s="212">
        <f t="shared" si="5"/>
        <v>-5.9956880325793049E-2</v>
      </c>
      <c r="W16" s="194">
        <f t="shared" si="3"/>
        <v>-1752</v>
      </c>
      <c r="X16" s="196">
        <f t="shared" si="2"/>
        <v>8.0236834341563729E-2</v>
      </c>
    </row>
    <row r="17" spans="1:24" x14ac:dyDescent="0.25">
      <c r="A17" s="1"/>
      <c r="B17" s="194" t="s">
        <v>126</v>
      </c>
      <c r="C17" s="195">
        <v>140154</v>
      </c>
      <c r="D17" s="195">
        <v>41678</v>
      </c>
      <c r="E17" s="195">
        <v>93338</v>
      </c>
      <c r="F17" s="195">
        <v>173382</v>
      </c>
      <c r="G17" s="195">
        <v>167833</v>
      </c>
      <c r="H17" s="195">
        <v>177387</v>
      </c>
      <c r="I17" s="195">
        <v>163984</v>
      </c>
      <c r="J17" s="212">
        <f t="shared" si="4"/>
        <v>-7.5557960842677296E-2</v>
      </c>
      <c r="K17" s="194">
        <f t="shared" si="0"/>
        <v>-13403</v>
      </c>
      <c r="L17" s="196">
        <f t="shared" si="1"/>
        <v>2.9555527999746232E-2</v>
      </c>
      <c r="O17" s="194" t="s">
        <v>126</v>
      </c>
      <c r="P17" s="195">
        <v>1385</v>
      </c>
      <c r="Q17" s="195">
        <v>4746</v>
      </c>
      <c r="R17" s="195">
        <v>11790</v>
      </c>
      <c r="S17" s="195">
        <v>11518</v>
      </c>
      <c r="T17" s="195">
        <v>8231</v>
      </c>
      <c r="U17" s="195">
        <v>7349</v>
      </c>
      <c r="V17" s="212">
        <f t="shared" si="5"/>
        <v>-0.10715587413437011</v>
      </c>
      <c r="W17" s="194">
        <f t="shared" si="3"/>
        <v>-882</v>
      </c>
      <c r="X17" s="196">
        <f t="shared" si="2"/>
        <v>2.1466398324516793E-2</v>
      </c>
    </row>
    <row r="18" spans="1:24" x14ac:dyDescent="0.25">
      <c r="A18" s="1"/>
      <c r="B18" s="194" t="s">
        <v>122</v>
      </c>
      <c r="C18" s="195">
        <v>136969</v>
      </c>
      <c r="D18" s="195">
        <v>58913</v>
      </c>
      <c r="E18" s="195">
        <v>94304</v>
      </c>
      <c r="F18" s="195">
        <v>150351</v>
      </c>
      <c r="G18" s="195">
        <v>154430</v>
      </c>
      <c r="H18" s="195">
        <v>161175</v>
      </c>
      <c r="I18" s="195">
        <v>151605</v>
      </c>
      <c r="J18" s="212"/>
      <c r="K18" s="194">
        <f t="shared" si="0"/>
        <v>-9570</v>
      </c>
      <c r="L18" s="196">
        <f t="shared" si="1"/>
        <v>2.7324408615483995E-2</v>
      </c>
      <c r="O18" s="194" t="s">
        <v>122</v>
      </c>
      <c r="P18" s="195">
        <v>2196</v>
      </c>
      <c r="Q18" s="195">
        <v>3881</v>
      </c>
      <c r="R18" s="195">
        <v>5634</v>
      </c>
      <c r="S18" s="195">
        <v>6845</v>
      </c>
      <c r="T18" s="195">
        <v>6828</v>
      </c>
      <c r="U18" s="195">
        <v>5655</v>
      </c>
      <c r="V18" s="212">
        <f t="shared" si="5"/>
        <v>-0.17179261862917394</v>
      </c>
      <c r="W18" s="194">
        <f t="shared" si="3"/>
        <v>-1173</v>
      </c>
      <c r="X18" s="196">
        <f t="shared" si="2"/>
        <v>1.6518231395447336E-2</v>
      </c>
    </row>
    <row r="19" spans="1:24" x14ac:dyDescent="0.25">
      <c r="A19" s="1"/>
      <c r="B19" s="194" t="s">
        <v>131</v>
      </c>
      <c r="C19" s="195">
        <v>76537</v>
      </c>
      <c r="D19" s="195">
        <v>31182</v>
      </c>
      <c r="E19" s="195">
        <v>25435</v>
      </c>
      <c r="F19" s="195">
        <v>64413</v>
      </c>
      <c r="G19" s="195">
        <v>68822</v>
      </c>
      <c r="H19" s="195">
        <v>65431</v>
      </c>
      <c r="I19" s="195">
        <v>64402</v>
      </c>
      <c r="J19" s="212">
        <f t="shared" si="4"/>
        <v>-1.5726490501444257E-2</v>
      </c>
      <c r="K19" s="194">
        <f t="shared" si="0"/>
        <v>-1029</v>
      </c>
      <c r="L19" s="196">
        <f t="shared" si="1"/>
        <v>1.1607444105764322E-2</v>
      </c>
      <c r="O19" s="194" t="s">
        <v>131</v>
      </c>
      <c r="P19" s="195">
        <v>2372</v>
      </c>
      <c r="Q19" s="195">
        <v>1588</v>
      </c>
      <c r="R19" s="195">
        <v>4026</v>
      </c>
      <c r="S19" s="195">
        <v>4417</v>
      </c>
      <c r="T19" s="195">
        <v>4091</v>
      </c>
      <c r="U19" s="195">
        <v>4112</v>
      </c>
      <c r="V19" s="212">
        <f t="shared" si="5"/>
        <v>5.1332192617941086E-3</v>
      </c>
      <c r="W19" s="194">
        <f t="shared" si="3"/>
        <v>21</v>
      </c>
      <c r="X19" s="196">
        <f t="shared" si="2"/>
        <v>1.201113483608832E-2</v>
      </c>
    </row>
    <row r="20" spans="1:24" x14ac:dyDescent="0.25">
      <c r="A20" s="193" t="s">
        <v>147</v>
      </c>
      <c r="B20" s="194" t="s">
        <v>134</v>
      </c>
      <c r="C20" s="195">
        <v>110098</v>
      </c>
      <c r="D20" s="195">
        <v>47431</v>
      </c>
      <c r="E20" s="195">
        <v>22379</v>
      </c>
      <c r="F20" s="195">
        <v>58944</v>
      </c>
      <c r="G20" s="195">
        <v>72711</v>
      </c>
      <c r="H20" s="195">
        <v>71945</v>
      </c>
      <c r="I20" s="195">
        <v>61469</v>
      </c>
      <c r="J20" s="212">
        <f t="shared" si="4"/>
        <v>-0.14561123080130656</v>
      </c>
      <c r="K20" s="194">
        <f t="shared" si="0"/>
        <v>-10476</v>
      </c>
      <c r="L20" s="196">
        <f t="shared" si="1"/>
        <v>1.1078817144455563E-2</v>
      </c>
      <c r="O20" s="194" t="s">
        <v>134</v>
      </c>
      <c r="P20" s="195">
        <v>4817</v>
      </c>
      <c r="Q20" s="195">
        <v>1167</v>
      </c>
      <c r="R20" s="195">
        <v>2507</v>
      </c>
      <c r="S20" s="195">
        <v>3595</v>
      </c>
      <c r="T20" s="195">
        <v>3399</v>
      </c>
      <c r="U20" s="195">
        <v>2760</v>
      </c>
      <c r="V20" s="212">
        <f t="shared" si="5"/>
        <v>-0.1879964695498676</v>
      </c>
      <c r="W20" s="194">
        <f t="shared" si="3"/>
        <v>-639</v>
      </c>
      <c r="X20" s="196">
        <f t="shared" si="2"/>
        <v>8.0619484794756235E-3</v>
      </c>
    </row>
    <row r="21" spans="1:24" x14ac:dyDescent="0.25">
      <c r="A21" s="198" t="s">
        <v>148</v>
      </c>
      <c r="B21" s="199" t="s">
        <v>148</v>
      </c>
      <c r="C21" s="200">
        <f t="shared" ref="C21" si="6">C13-SUM(C14:C20)</f>
        <v>974154</v>
      </c>
      <c r="D21" s="200">
        <f t="shared" ref="D21:I21" si="7">D13-SUM(D14:D20)</f>
        <v>332366</v>
      </c>
      <c r="E21" s="200">
        <f t="shared" si="7"/>
        <v>507649</v>
      </c>
      <c r="F21" s="200">
        <f t="shared" si="7"/>
        <v>1021905</v>
      </c>
      <c r="G21" s="200">
        <f t="shared" si="7"/>
        <v>1127097</v>
      </c>
      <c r="H21" s="200">
        <f t="shared" si="7"/>
        <v>1229612</v>
      </c>
      <c r="I21" s="200">
        <f t="shared" si="7"/>
        <v>1253860</v>
      </c>
      <c r="J21" s="213">
        <f t="shared" si="4"/>
        <v>1.9720041769273555E-2</v>
      </c>
      <c r="K21" s="199">
        <f t="shared" si="0"/>
        <v>24248</v>
      </c>
      <c r="L21" s="201">
        <f t="shared" si="1"/>
        <v>0.22598847654503981</v>
      </c>
      <c r="O21" s="199" t="s">
        <v>148</v>
      </c>
      <c r="P21" s="200">
        <f t="shared" ref="P21:U21" si="8">P13-SUM(P14:P20)</f>
        <v>25314</v>
      </c>
      <c r="Q21" s="200">
        <f t="shared" si="8"/>
        <v>39401</v>
      </c>
      <c r="R21" s="200">
        <f t="shared" si="8"/>
        <v>80323</v>
      </c>
      <c r="S21" s="200">
        <f t="shared" si="8"/>
        <v>88342</v>
      </c>
      <c r="T21" s="200">
        <f t="shared" si="8"/>
        <v>92275</v>
      </c>
      <c r="U21" s="200">
        <f t="shared" si="8"/>
        <v>91322</v>
      </c>
      <c r="V21" s="213">
        <f t="shared" si="5"/>
        <v>-1.0327824437821764E-2</v>
      </c>
      <c r="W21" s="199">
        <f>U21-T21</f>
        <v>-953</v>
      </c>
      <c r="X21" s="201">
        <f t="shared" si="2"/>
        <v>0.2667511808125626</v>
      </c>
    </row>
    <row r="22" spans="1:24" x14ac:dyDescent="0.25">
      <c r="A22" s="1"/>
      <c r="B22" s="186" t="s">
        <v>47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71</v>
      </c>
      <c r="C23" s="209">
        <v>1799528</v>
      </c>
      <c r="D23" s="209">
        <v>553767</v>
      </c>
      <c r="E23" s="209">
        <v>886032</v>
      </c>
      <c r="F23" s="209">
        <v>1785371</v>
      </c>
      <c r="G23" s="209">
        <v>1925435</v>
      </c>
      <c r="H23" s="209">
        <v>1977808</v>
      </c>
      <c r="I23" s="209">
        <v>1894928</v>
      </c>
      <c r="J23" s="210">
        <f>IFERROR(I23/H23-1,"-")</f>
        <v>-4.1904977631802454E-2</v>
      </c>
      <c r="K23" s="209">
        <f>I23-H23</f>
        <v>-82880</v>
      </c>
      <c r="L23" s="210">
        <f>I23/$I23</f>
        <v>1</v>
      </c>
    </row>
    <row r="24" spans="1:24" x14ac:dyDescent="0.25">
      <c r="A24" s="1" t="s">
        <v>99</v>
      </c>
      <c r="B24" s="190" t="s">
        <v>100</v>
      </c>
      <c r="C24" s="191">
        <v>225369</v>
      </c>
      <c r="D24" s="191">
        <v>104224</v>
      </c>
      <c r="E24" s="191">
        <v>248670</v>
      </c>
      <c r="F24" s="191">
        <v>209426</v>
      </c>
      <c r="G24" s="191">
        <v>184222</v>
      </c>
      <c r="H24" s="191">
        <v>164129</v>
      </c>
      <c r="I24" s="191">
        <v>149658</v>
      </c>
      <c r="J24" s="211">
        <f>IFERROR(I24/H24-1,"-")</f>
        <v>-8.8168452863296554E-2</v>
      </c>
      <c r="K24" s="190">
        <f t="shared" ref="K24:K34" si="9">I24-H24</f>
        <v>-14471</v>
      </c>
      <c r="L24" s="192">
        <f>I24/$I23</f>
        <v>7.8978198643959038E-2</v>
      </c>
    </row>
    <row r="25" spans="1:24" x14ac:dyDescent="0.25">
      <c r="A25" s="193" t="s">
        <v>106</v>
      </c>
      <c r="B25" s="194" t="s">
        <v>12</v>
      </c>
      <c r="C25" s="195">
        <v>113805</v>
      </c>
      <c r="D25" s="195">
        <v>59308</v>
      </c>
      <c r="E25" s="195">
        <v>127227</v>
      </c>
      <c r="F25" s="195">
        <v>87285</v>
      </c>
      <c r="G25" s="195">
        <v>76041</v>
      </c>
      <c r="H25" s="195">
        <v>61158</v>
      </c>
      <c r="I25" s="195">
        <v>67824</v>
      </c>
      <c r="J25" s="212">
        <f>IFERROR(I25/H25-1,"-")</f>
        <v>0.10899637005788287</v>
      </c>
      <c r="K25" s="194">
        <f t="shared" si="9"/>
        <v>6666</v>
      </c>
      <c r="L25" s="196">
        <f>I25/$I23</f>
        <v>3.5792388945648596E-2</v>
      </c>
    </row>
    <row r="26" spans="1:24" x14ac:dyDescent="0.25">
      <c r="A26" s="193" t="s">
        <v>103</v>
      </c>
      <c r="B26" s="194" t="s">
        <v>103</v>
      </c>
      <c r="C26" s="195">
        <v>111564</v>
      </c>
      <c r="D26" s="195">
        <v>44916</v>
      </c>
      <c r="E26" s="195">
        <v>121443</v>
      </c>
      <c r="F26" s="195">
        <v>122141</v>
      </c>
      <c r="G26" s="195">
        <v>108181</v>
      </c>
      <c r="H26" s="195">
        <v>102971</v>
      </c>
      <c r="I26" s="195">
        <v>81834</v>
      </c>
      <c r="J26" s="212">
        <f>IFERROR(I26/H26-1,"-")</f>
        <v>-0.20527138708956894</v>
      </c>
      <c r="K26" s="194">
        <f t="shared" si="9"/>
        <v>-21137</v>
      </c>
      <c r="L26" s="196">
        <f>I26/$I23</f>
        <v>4.3185809698310436E-2</v>
      </c>
    </row>
    <row r="27" spans="1:24" x14ac:dyDescent="0.25">
      <c r="A27" s="1"/>
      <c r="B27" s="190" t="s">
        <v>110</v>
      </c>
      <c r="C27" s="191">
        <v>1574159</v>
      </c>
      <c r="D27" s="191">
        <v>449543</v>
      </c>
      <c r="E27" s="191">
        <v>637362</v>
      </c>
      <c r="F27" s="191">
        <v>1575945</v>
      </c>
      <c r="G27" s="191">
        <v>1741213</v>
      </c>
      <c r="H27" s="191">
        <v>1813679</v>
      </c>
      <c r="I27" s="191">
        <v>1745270</v>
      </c>
      <c r="J27" s="211">
        <f>IFERROR(I27/H27-1,"-")</f>
        <v>-3.7718361407944823E-2</v>
      </c>
      <c r="K27" s="190">
        <f t="shared" si="9"/>
        <v>-68409</v>
      </c>
      <c r="L27" s="192">
        <f>I27/$I23</f>
        <v>0.92102180135604095</v>
      </c>
    </row>
    <row r="28" spans="1:24" s="76" customFormat="1" x14ac:dyDescent="0.25">
      <c r="B28" s="194" t="s">
        <v>113</v>
      </c>
      <c r="C28" s="195">
        <v>773712</v>
      </c>
      <c r="D28" s="195">
        <v>197220</v>
      </c>
      <c r="E28" s="195">
        <v>209063</v>
      </c>
      <c r="F28" s="195">
        <v>793035</v>
      </c>
      <c r="G28" s="195">
        <v>900777</v>
      </c>
      <c r="H28" s="195">
        <v>947879</v>
      </c>
      <c r="I28" s="195">
        <v>922178</v>
      </c>
      <c r="J28" s="212">
        <f t="shared" ref="J28:J35" si="10">IFERROR(I28/H28-1,"-")</f>
        <v>-2.7114220274950696E-2</v>
      </c>
      <c r="K28" s="194">
        <f t="shared" si="9"/>
        <v>-25701</v>
      </c>
      <c r="L28" s="196">
        <f>I28/$I23</f>
        <v>0.48665595737674466</v>
      </c>
    </row>
    <row r="29" spans="1:24" s="76" customFormat="1" x14ac:dyDescent="0.25">
      <c r="B29" s="194" t="s">
        <v>116</v>
      </c>
      <c r="C29" s="195">
        <v>205570</v>
      </c>
      <c r="D29" s="195">
        <v>56525</v>
      </c>
      <c r="E29" s="195">
        <v>104521</v>
      </c>
      <c r="F29" s="195">
        <v>172719</v>
      </c>
      <c r="G29" s="195">
        <v>185849</v>
      </c>
      <c r="H29" s="195">
        <v>186837</v>
      </c>
      <c r="I29" s="195">
        <v>175022</v>
      </c>
      <c r="J29" s="212">
        <f t="shared" si="10"/>
        <v>-6.323693915016837E-2</v>
      </c>
      <c r="K29" s="194">
        <f t="shared" si="9"/>
        <v>-11815</v>
      </c>
      <c r="L29" s="196">
        <f>I29/$I23</f>
        <v>9.2363403781040757E-2</v>
      </c>
    </row>
    <row r="30" spans="1:24" x14ac:dyDescent="0.25">
      <c r="A30" s="1"/>
      <c r="B30" s="194" t="s">
        <v>119</v>
      </c>
      <c r="C30" s="195">
        <v>53652</v>
      </c>
      <c r="D30" s="195">
        <v>21075</v>
      </c>
      <c r="E30" s="195">
        <v>43165</v>
      </c>
      <c r="F30" s="195">
        <v>63880</v>
      </c>
      <c r="G30" s="195">
        <v>66435</v>
      </c>
      <c r="H30" s="195">
        <v>59808</v>
      </c>
      <c r="I30" s="195">
        <v>52992</v>
      </c>
      <c r="J30" s="212">
        <f t="shared" si="10"/>
        <v>-0.1139646869983949</v>
      </c>
      <c r="K30" s="194">
        <f t="shared" si="9"/>
        <v>-6816</v>
      </c>
      <c r="L30" s="196">
        <f>I30/$I23</f>
        <v>2.7965178624201024E-2</v>
      </c>
    </row>
    <row r="31" spans="1:24" x14ac:dyDescent="0.25">
      <c r="A31" s="1"/>
      <c r="B31" s="194" t="s">
        <v>126</v>
      </c>
      <c r="C31" s="195">
        <v>62584</v>
      </c>
      <c r="D31" s="195">
        <v>17194</v>
      </c>
      <c r="E31" s="195">
        <v>41605</v>
      </c>
      <c r="F31" s="195">
        <v>77416</v>
      </c>
      <c r="G31" s="195">
        <v>71952</v>
      </c>
      <c r="H31" s="195">
        <v>72640</v>
      </c>
      <c r="I31" s="195">
        <v>67643</v>
      </c>
      <c r="J31" s="212">
        <f t="shared" si="10"/>
        <v>-6.8791299559471386E-2</v>
      </c>
      <c r="K31" s="194">
        <f t="shared" si="9"/>
        <v>-4997</v>
      </c>
      <c r="L31" s="196">
        <f>I31/$I23</f>
        <v>3.5696870804589935E-2</v>
      </c>
    </row>
    <row r="32" spans="1:24" x14ac:dyDescent="0.25">
      <c r="A32" s="1"/>
      <c r="B32" s="194" t="s">
        <v>122</v>
      </c>
      <c r="C32" s="195">
        <v>72038</v>
      </c>
      <c r="D32" s="195">
        <v>28679</v>
      </c>
      <c r="E32" s="195">
        <v>52336</v>
      </c>
      <c r="F32" s="195">
        <v>85446</v>
      </c>
      <c r="G32" s="195">
        <v>82435</v>
      </c>
      <c r="H32" s="195">
        <v>83954</v>
      </c>
      <c r="I32" s="195">
        <v>79865</v>
      </c>
      <c r="J32" s="212">
        <f t="shared" si="10"/>
        <v>-4.8705243347547444E-2</v>
      </c>
      <c r="K32" s="194">
        <f t="shared" si="9"/>
        <v>-4089</v>
      </c>
      <c r="L32" s="196">
        <f>I32/$I23</f>
        <v>4.2146720086462391E-2</v>
      </c>
    </row>
    <row r="33" spans="1:12" x14ac:dyDescent="0.25">
      <c r="A33" s="1"/>
      <c r="B33" s="194" t="s">
        <v>131</v>
      </c>
      <c r="C33" s="195">
        <v>31688</v>
      </c>
      <c r="D33" s="195">
        <v>12563</v>
      </c>
      <c r="E33" s="195">
        <v>7603</v>
      </c>
      <c r="F33" s="195">
        <v>23344</v>
      </c>
      <c r="G33" s="195">
        <v>24875</v>
      </c>
      <c r="H33" s="195">
        <v>24770</v>
      </c>
      <c r="I33" s="195">
        <v>23604</v>
      </c>
      <c r="J33" s="212">
        <f t="shared" si="10"/>
        <v>-4.707307226483648E-2</v>
      </c>
      <c r="K33" s="194">
        <f t="shared" si="9"/>
        <v>-1166</v>
      </c>
      <c r="L33" s="196">
        <f>I33/$I23</f>
        <v>1.2456409953306933E-2</v>
      </c>
    </row>
    <row r="34" spans="1:12" x14ac:dyDescent="0.25">
      <c r="A34" s="193" t="s">
        <v>147</v>
      </c>
      <c r="B34" s="194" t="s">
        <v>134</v>
      </c>
      <c r="C34" s="195">
        <v>36614</v>
      </c>
      <c r="D34" s="195">
        <v>14740</v>
      </c>
      <c r="E34" s="195">
        <v>5483</v>
      </c>
      <c r="F34" s="195">
        <v>20284</v>
      </c>
      <c r="G34" s="195">
        <v>26202</v>
      </c>
      <c r="H34" s="195">
        <v>24379</v>
      </c>
      <c r="I34" s="195">
        <v>21175</v>
      </c>
      <c r="J34" s="212">
        <f t="shared" si="10"/>
        <v>-0.13142458673448465</v>
      </c>
      <c r="K34" s="194">
        <f t="shared" si="9"/>
        <v>-3204</v>
      </c>
      <c r="L34" s="196">
        <f>I34/$I23</f>
        <v>1.1174567054790472E-2</v>
      </c>
    </row>
    <row r="35" spans="1:12" x14ac:dyDescent="0.25">
      <c r="A35" s="198" t="s">
        <v>148</v>
      </c>
      <c r="B35" s="199" t="s">
        <v>148</v>
      </c>
      <c r="C35" s="200">
        <f t="shared" ref="C35:I35" si="11">C27-SUM(C28:C34)</f>
        <v>338301</v>
      </c>
      <c r="D35" s="200">
        <f t="shared" si="11"/>
        <v>101547</v>
      </c>
      <c r="E35" s="200">
        <f t="shared" si="11"/>
        <v>173586</v>
      </c>
      <c r="F35" s="200">
        <f t="shared" si="11"/>
        <v>339821</v>
      </c>
      <c r="G35" s="200">
        <f t="shared" si="11"/>
        <v>382688</v>
      </c>
      <c r="H35" s="200">
        <f t="shared" si="11"/>
        <v>413412</v>
      </c>
      <c r="I35" s="200">
        <f t="shared" si="11"/>
        <v>402791</v>
      </c>
      <c r="J35" s="213">
        <f t="shared" si="10"/>
        <v>-2.5691078149642443E-2</v>
      </c>
      <c r="K35" s="199">
        <f>I35-H35</f>
        <v>-10621</v>
      </c>
      <c r="L35" s="201">
        <f>I35/$I23</f>
        <v>0.2125626936749048</v>
      </c>
    </row>
    <row r="36" spans="1:12" x14ac:dyDescent="0.25">
      <c r="A36" s="1"/>
      <c r="B36" s="186" t="s">
        <v>48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71</v>
      </c>
      <c r="C37" s="209">
        <v>1327537</v>
      </c>
      <c r="D37" s="209">
        <v>383303</v>
      </c>
      <c r="E37" s="209">
        <v>494807</v>
      </c>
      <c r="F37" s="209">
        <v>1265143</v>
      </c>
      <c r="G37" s="209">
        <v>1346478</v>
      </c>
      <c r="H37" s="209">
        <v>1414199</v>
      </c>
      <c r="I37" s="209">
        <v>1450547</v>
      </c>
      <c r="J37" s="210">
        <f>IFERROR(I37/H37-1,"-")</f>
        <v>2.5702181941862579E-2</v>
      </c>
      <c r="K37" s="209">
        <f>I37-H37</f>
        <v>36348</v>
      </c>
      <c r="L37" s="210">
        <f>I37/$I37</f>
        <v>1</v>
      </c>
    </row>
    <row r="38" spans="1:12" x14ac:dyDescent="0.25">
      <c r="A38" s="1" t="s">
        <v>99</v>
      </c>
      <c r="B38" s="190" t="s">
        <v>100</v>
      </c>
      <c r="C38" s="191">
        <v>129369</v>
      </c>
      <c r="D38" s="191">
        <v>48639</v>
      </c>
      <c r="E38" s="191">
        <v>83727</v>
      </c>
      <c r="F38" s="191">
        <v>125247</v>
      </c>
      <c r="G38" s="191">
        <v>120690</v>
      </c>
      <c r="H38" s="191">
        <v>115725</v>
      </c>
      <c r="I38" s="191">
        <v>119765</v>
      </c>
      <c r="J38" s="211">
        <f>IFERROR(I38/H38-1,"-")</f>
        <v>3.4910347807301845E-2</v>
      </c>
      <c r="K38" s="190">
        <f t="shared" ref="K38:K48" si="12">I38-H38</f>
        <v>4040</v>
      </c>
      <c r="L38" s="192">
        <f>I38/$I37</f>
        <v>8.2565404637009343E-2</v>
      </c>
    </row>
    <row r="39" spans="1:12" x14ac:dyDescent="0.25">
      <c r="A39" s="193" t="s">
        <v>106</v>
      </c>
      <c r="B39" s="194" t="s">
        <v>106</v>
      </c>
      <c r="C39" s="195">
        <v>51589</v>
      </c>
      <c r="D39" s="195">
        <v>23761</v>
      </c>
      <c r="E39" s="195">
        <v>43623</v>
      </c>
      <c r="F39" s="195">
        <v>48440</v>
      </c>
      <c r="G39" s="195">
        <v>52862</v>
      </c>
      <c r="H39" s="195">
        <v>50590</v>
      </c>
      <c r="I39" s="195">
        <v>51921</v>
      </c>
      <c r="J39" s="212">
        <f>IFERROR(I39/H39-1,"-")</f>
        <v>2.6309547341371919E-2</v>
      </c>
      <c r="K39" s="194">
        <f t="shared" si="12"/>
        <v>1331</v>
      </c>
      <c r="L39" s="196">
        <f>I39/$I37</f>
        <v>3.579408319757995E-2</v>
      </c>
    </row>
    <row r="40" spans="1:12" x14ac:dyDescent="0.25">
      <c r="A40" s="193" t="s">
        <v>103</v>
      </c>
      <c r="B40" s="194" t="s">
        <v>103</v>
      </c>
      <c r="C40" s="195">
        <v>77780</v>
      </c>
      <c r="D40" s="195">
        <v>24878</v>
      </c>
      <c r="E40" s="195">
        <v>40104</v>
      </c>
      <c r="F40" s="195">
        <v>76807</v>
      </c>
      <c r="G40" s="195">
        <v>67828</v>
      </c>
      <c r="H40" s="195">
        <v>65135</v>
      </c>
      <c r="I40" s="195">
        <v>67844</v>
      </c>
      <c r="J40" s="212">
        <f>IFERROR(I40/H40-1,"-")</f>
        <v>4.1590542718968226E-2</v>
      </c>
      <c r="K40" s="194">
        <f t="shared" si="12"/>
        <v>2709</v>
      </c>
      <c r="L40" s="196">
        <f>I40/$I37</f>
        <v>4.67713214394294E-2</v>
      </c>
    </row>
    <row r="41" spans="1:12" x14ac:dyDescent="0.25">
      <c r="A41" s="1"/>
      <c r="B41" s="190" t="s">
        <v>110</v>
      </c>
      <c r="C41" s="191">
        <v>1198168</v>
      </c>
      <c r="D41" s="191">
        <v>334664</v>
      </c>
      <c r="E41" s="191">
        <v>411080</v>
      </c>
      <c r="F41" s="191">
        <v>1139896</v>
      </c>
      <c r="G41" s="191">
        <v>1225788</v>
      </c>
      <c r="H41" s="191">
        <v>1298474</v>
      </c>
      <c r="I41" s="191">
        <v>1330782</v>
      </c>
      <c r="J41" s="211">
        <f>IFERROR(I41/H41-1,"-")</f>
        <v>2.4881514762713719E-2</v>
      </c>
      <c r="K41" s="190">
        <f t="shared" si="12"/>
        <v>32308</v>
      </c>
      <c r="L41" s="192">
        <f>I41/$I37</f>
        <v>0.91743459536299066</v>
      </c>
    </row>
    <row r="42" spans="1:12" s="76" customFormat="1" x14ac:dyDescent="0.25">
      <c r="B42" s="194" t="s">
        <v>113</v>
      </c>
      <c r="C42" s="195">
        <v>653469</v>
      </c>
      <c r="D42" s="195">
        <v>152430</v>
      </c>
      <c r="E42" s="195">
        <v>143107</v>
      </c>
      <c r="F42" s="195">
        <v>589013</v>
      </c>
      <c r="G42" s="195">
        <v>647220</v>
      </c>
      <c r="H42" s="195">
        <v>696169</v>
      </c>
      <c r="I42" s="195">
        <v>700440</v>
      </c>
      <c r="J42" s="212">
        <f t="shared" ref="J42:J49" si="13">IFERROR(I42/H42-1,"-")</f>
        <v>6.1350045750385718E-3</v>
      </c>
      <c r="K42" s="194">
        <f t="shared" si="12"/>
        <v>4271</v>
      </c>
      <c r="L42" s="196">
        <f>I42/$I37</f>
        <v>0.48287990668347869</v>
      </c>
    </row>
    <row r="43" spans="1:12" s="76" customFormat="1" x14ac:dyDescent="0.25">
      <c r="B43" s="194" t="s">
        <v>116</v>
      </c>
      <c r="C43" s="195">
        <v>53591</v>
      </c>
      <c r="D43" s="195">
        <v>16111</v>
      </c>
      <c r="E43" s="195">
        <v>22014</v>
      </c>
      <c r="F43" s="195">
        <v>40094</v>
      </c>
      <c r="G43" s="195">
        <v>46114</v>
      </c>
      <c r="H43" s="195">
        <v>45371</v>
      </c>
      <c r="I43" s="195">
        <v>51229</v>
      </c>
      <c r="J43" s="212">
        <f t="shared" si="13"/>
        <v>0.12911331026426565</v>
      </c>
      <c r="K43" s="194">
        <f t="shared" si="12"/>
        <v>5858</v>
      </c>
      <c r="L43" s="196">
        <f>I43/$I37</f>
        <v>3.5317021785574686E-2</v>
      </c>
    </row>
    <row r="44" spans="1:12" x14ac:dyDescent="0.25">
      <c r="A44" s="1"/>
      <c r="B44" s="194" t="s">
        <v>119</v>
      </c>
      <c r="C44" s="195">
        <v>24734</v>
      </c>
      <c r="D44" s="195">
        <v>9804</v>
      </c>
      <c r="E44" s="195">
        <v>20113</v>
      </c>
      <c r="F44" s="195">
        <v>27607</v>
      </c>
      <c r="G44" s="195">
        <v>29230</v>
      </c>
      <c r="H44" s="195">
        <v>29531</v>
      </c>
      <c r="I44" s="195">
        <v>32919</v>
      </c>
      <c r="J44" s="212">
        <f t="shared" si="13"/>
        <v>0.11472689715891771</v>
      </c>
      <c r="K44" s="194">
        <f t="shared" si="12"/>
        <v>3388</v>
      </c>
      <c r="L44" s="196">
        <f>I44/$I37</f>
        <v>2.269419743034869E-2</v>
      </c>
    </row>
    <row r="45" spans="1:12" x14ac:dyDescent="0.25">
      <c r="A45" s="1"/>
      <c r="B45" s="194" t="s">
        <v>126</v>
      </c>
      <c r="C45" s="195">
        <v>54686</v>
      </c>
      <c r="D45" s="195">
        <v>14305</v>
      </c>
      <c r="E45" s="195">
        <v>30710</v>
      </c>
      <c r="F45" s="195">
        <v>58189</v>
      </c>
      <c r="G45" s="195">
        <v>56377</v>
      </c>
      <c r="H45" s="195">
        <v>58857</v>
      </c>
      <c r="I45" s="195">
        <v>54317</v>
      </c>
      <c r="J45" s="212">
        <f t="shared" si="13"/>
        <v>-7.7136109553664012E-2</v>
      </c>
      <c r="K45" s="194">
        <f t="shared" si="12"/>
        <v>-4540</v>
      </c>
      <c r="L45" s="196">
        <f>I45/$I37</f>
        <v>3.7445873866892972E-2</v>
      </c>
    </row>
    <row r="46" spans="1:12" x14ac:dyDescent="0.25">
      <c r="A46" s="1"/>
      <c r="B46" s="194" t="s">
        <v>122</v>
      </c>
      <c r="C46" s="195">
        <v>42015</v>
      </c>
      <c r="D46" s="195">
        <v>15530</v>
      </c>
      <c r="E46" s="195">
        <v>22921</v>
      </c>
      <c r="F46" s="195">
        <v>39629</v>
      </c>
      <c r="G46" s="195">
        <v>45101</v>
      </c>
      <c r="H46" s="195">
        <v>45571</v>
      </c>
      <c r="I46" s="195">
        <v>42059</v>
      </c>
      <c r="J46" s="212">
        <f t="shared" si="13"/>
        <v>-7.7066555484847865E-2</v>
      </c>
      <c r="K46" s="194">
        <f t="shared" si="12"/>
        <v>-3512</v>
      </c>
      <c r="L46" s="196">
        <f>I46/$I37</f>
        <v>2.8995268681400878E-2</v>
      </c>
    </row>
    <row r="47" spans="1:12" x14ac:dyDescent="0.25">
      <c r="A47" s="1"/>
      <c r="B47" s="194" t="s">
        <v>131</v>
      </c>
      <c r="C47" s="195">
        <v>27828</v>
      </c>
      <c r="D47" s="195">
        <v>10520</v>
      </c>
      <c r="E47" s="195">
        <v>10564</v>
      </c>
      <c r="F47" s="195">
        <v>23280</v>
      </c>
      <c r="G47" s="195">
        <v>23847</v>
      </c>
      <c r="H47" s="195">
        <v>22838</v>
      </c>
      <c r="I47" s="195">
        <v>23380</v>
      </c>
      <c r="J47" s="212">
        <f t="shared" si="13"/>
        <v>2.3732375864786714E-2</v>
      </c>
      <c r="K47" s="194">
        <f t="shared" si="12"/>
        <v>542</v>
      </c>
      <c r="L47" s="196">
        <f>I47/$I37</f>
        <v>1.6118057532779013E-2</v>
      </c>
    </row>
    <row r="48" spans="1:12" x14ac:dyDescent="0.25">
      <c r="A48" s="193" t="s">
        <v>147</v>
      </c>
      <c r="B48" s="194" t="s">
        <v>134</v>
      </c>
      <c r="C48" s="195">
        <v>44401</v>
      </c>
      <c r="D48" s="195">
        <v>18744</v>
      </c>
      <c r="E48" s="195">
        <v>10661</v>
      </c>
      <c r="F48" s="195">
        <v>23652</v>
      </c>
      <c r="G48" s="195">
        <v>27257</v>
      </c>
      <c r="H48" s="195">
        <v>25911</v>
      </c>
      <c r="I48" s="195">
        <v>21706</v>
      </c>
      <c r="J48" s="212">
        <f t="shared" si="13"/>
        <v>-0.16228628767704834</v>
      </c>
      <c r="K48" s="194">
        <f t="shared" si="12"/>
        <v>-4205</v>
      </c>
      <c r="L48" s="196">
        <f>I48/$I37</f>
        <v>1.4964010128592869E-2</v>
      </c>
    </row>
    <row r="49" spans="1:12" x14ac:dyDescent="0.25">
      <c r="A49" s="198" t="s">
        <v>148</v>
      </c>
      <c r="B49" s="199" t="s">
        <v>148</v>
      </c>
      <c r="C49" s="200">
        <f t="shared" ref="C49:I49" si="14">C41-SUM(C42:C48)</f>
        <v>297444</v>
      </c>
      <c r="D49" s="200">
        <f t="shared" si="14"/>
        <v>97220</v>
      </c>
      <c r="E49" s="200">
        <f t="shared" si="14"/>
        <v>150990</v>
      </c>
      <c r="F49" s="200">
        <f t="shared" si="14"/>
        <v>338432</v>
      </c>
      <c r="G49" s="200">
        <f t="shared" si="14"/>
        <v>350642</v>
      </c>
      <c r="H49" s="200">
        <f t="shared" si="14"/>
        <v>374226</v>
      </c>
      <c r="I49" s="200">
        <f t="shared" si="14"/>
        <v>404732</v>
      </c>
      <c r="J49" s="213">
        <f t="shared" si="13"/>
        <v>8.151758563007383E-2</v>
      </c>
      <c r="K49" s="199">
        <f>I49-H49</f>
        <v>30506</v>
      </c>
      <c r="L49" s="201">
        <f>I49/$I37</f>
        <v>0.27902025925392282</v>
      </c>
    </row>
    <row r="50" spans="1:12" x14ac:dyDescent="0.25">
      <c r="A50" s="1"/>
      <c r="B50" s="186" t="s">
        <v>49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71</v>
      </c>
      <c r="C51" s="209">
        <v>45810</v>
      </c>
      <c r="D51" s="209">
        <v>13251</v>
      </c>
      <c r="E51" s="209">
        <v>20284</v>
      </c>
      <c r="F51" s="209">
        <v>38233</v>
      </c>
      <c r="G51" s="209">
        <v>51611</v>
      </c>
      <c r="H51" s="209">
        <v>45550</v>
      </c>
      <c r="I51" s="209">
        <v>45028</v>
      </c>
      <c r="J51" s="210">
        <f>IFERROR(I51/H51-1,"-")</f>
        <v>-1.1459934138309591E-2</v>
      </c>
      <c r="K51" s="209">
        <f>I51-H51</f>
        <v>-522</v>
      </c>
      <c r="L51" s="210">
        <f>I51/$I51</f>
        <v>1</v>
      </c>
    </row>
    <row r="52" spans="1:12" x14ac:dyDescent="0.25">
      <c r="A52" s="1" t="s">
        <v>99</v>
      </c>
      <c r="B52" s="190" t="s">
        <v>100</v>
      </c>
      <c r="C52" s="191">
        <v>10543</v>
      </c>
      <c r="D52" s="191">
        <v>2362</v>
      </c>
      <c r="E52" s="191">
        <v>4977</v>
      </c>
      <c r="F52" s="191">
        <v>6805</v>
      </c>
      <c r="G52" s="191">
        <v>20361</v>
      </c>
      <c r="H52" s="191">
        <v>12056</v>
      </c>
      <c r="I52" s="191">
        <v>10127</v>
      </c>
      <c r="J52" s="211">
        <f>IFERROR(I52/H52-1,"-")</f>
        <v>-0.16000331785003319</v>
      </c>
      <c r="K52" s="190">
        <f t="shared" ref="K52:K62" si="15">I52-H52</f>
        <v>-1929</v>
      </c>
      <c r="L52" s="192">
        <f>I52/$I51</f>
        <v>0.22490450386426225</v>
      </c>
    </row>
    <row r="53" spans="1:12" x14ac:dyDescent="0.25">
      <c r="A53" s="193" t="s">
        <v>106</v>
      </c>
      <c r="B53" s="194" t="s">
        <v>106</v>
      </c>
      <c r="C53" s="195">
        <v>5954</v>
      </c>
      <c r="D53" s="195">
        <v>1669</v>
      </c>
      <c r="E53" s="195">
        <v>2436</v>
      </c>
      <c r="F53" s="195">
        <v>3518</v>
      </c>
      <c r="G53" s="195">
        <v>14887</v>
      </c>
      <c r="H53" s="195">
        <v>7780</v>
      </c>
      <c r="I53" s="195">
        <v>5937</v>
      </c>
      <c r="J53" s="212">
        <f>IFERROR(I53/H53-1,"-")</f>
        <v>-0.23688946015424162</v>
      </c>
      <c r="K53" s="194">
        <f t="shared" si="15"/>
        <v>-1843</v>
      </c>
      <c r="L53" s="196">
        <f>I53/$I51</f>
        <v>0.131851292529093</v>
      </c>
    </row>
    <row r="54" spans="1:12" x14ac:dyDescent="0.25">
      <c r="A54" s="193" t="s">
        <v>103</v>
      </c>
      <c r="B54" s="194" t="s">
        <v>103</v>
      </c>
      <c r="C54" s="195">
        <v>4589</v>
      </c>
      <c r="D54" s="195">
        <v>693</v>
      </c>
      <c r="E54" s="195">
        <v>2541</v>
      </c>
      <c r="F54" s="195">
        <v>3287</v>
      </c>
      <c r="G54" s="195">
        <v>5474</v>
      </c>
      <c r="H54" s="195">
        <v>4276</v>
      </c>
      <c r="I54" s="195">
        <v>4190</v>
      </c>
      <c r="J54" s="212">
        <f>IFERROR(I54/H54-1,"-")</f>
        <v>-2.0112254443405031E-2</v>
      </c>
      <c r="K54" s="194">
        <f t="shared" si="15"/>
        <v>-86</v>
      </c>
      <c r="L54" s="196">
        <f>I54/$I51</f>
        <v>9.3053211335169222E-2</v>
      </c>
    </row>
    <row r="55" spans="1:12" x14ac:dyDescent="0.25">
      <c r="A55" s="1"/>
      <c r="B55" s="190" t="s">
        <v>110</v>
      </c>
      <c r="C55" s="191">
        <v>35267</v>
      </c>
      <c r="D55" s="191">
        <v>10889</v>
      </c>
      <c r="E55" s="191">
        <v>15307</v>
      </c>
      <c r="F55" s="191">
        <v>31428</v>
      </c>
      <c r="G55" s="191">
        <v>31250</v>
      </c>
      <c r="H55" s="191">
        <v>33494</v>
      </c>
      <c r="I55" s="191">
        <v>34901</v>
      </c>
      <c r="J55" s="211">
        <f>IFERROR(I55/H55-1,"-")</f>
        <v>4.2007523735594354E-2</v>
      </c>
      <c r="K55" s="190">
        <f t="shared" si="15"/>
        <v>1407</v>
      </c>
      <c r="L55" s="192">
        <f>I55/$I51</f>
        <v>0.7750954961357378</v>
      </c>
    </row>
    <row r="56" spans="1:12" s="76" customFormat="1" x14ac:dyDescent="0.25">
      <c r="B56" s="194" t="s">
        <v>113</v>
      </c>
      <c r="C56" s="195">
        <v>10451</v>
      </c>
      <c r="D56" s="195">
        <v>3218</v>
      </c>
      <c r="E56" s="195">
        <v>3039</v>
      </c>
      <c r="F56" s="195">
        <v>10480</v>
      </c>
      <c r="G56" s="195">
        <v>9481</v>
      </c>
      <c r="H56" s="195">
        <v>11205</v>
      </c>
      <c r="I56" s="195">
        <v>11898</v>
      </c>
      <c r="J56" s="212">
        <f t="shared" ref="J56:J63" si="16">IFERROR(I56/H56-1,"-")</f>
        <v>6.184738955823299E-2</v>
      </c>
      <c r="K56" s="194">
        <f t="shared" si="15"/>
        <v>693</v>
      </c>
      <c r="L56" s="196">
        <f>I56/$I51</f>
        <v>0.26423558674602471</v>
      </c>
    </row>
    <row r="57" spans="1:12" s="76" customFormat="1" x14ac:dyDescent="0.25">
      <c r="B57" s="194" t="s">
        <v>116</v>
      </c>
      <c r="C57" s="195">
        <v>10142</v>
      </c>
      <c r="D57" s="195">
        <v>3153</v>
      </c>
      <c r="E57" s="195">
        <v>5197</v>
      </c>
      <c r="F57" s="195">
        <v>7015</v>
      </c>
      <c r="G57" s="195">
        <v>6255</v>
      </c>
      <c r="H57" s="195">
        <v>6432</v>
      </c>
      <c r="I57" s="195">
        <v>7119</v>
      </c>
      <c r="J57" s="212">
        <f t="shared" si="16"/>
        <v>0.10680970149253732</v>
      </c>
      <c r="K57" s="194">
        <f t="shared" si="15"/>
        <v>687</v>
      </c>
      <c r="L57" s="196">
        <f>I57/$I51</f>
        <v>0.1581016256551479</v>
      </c>
    </row>
    <row r="58" spans="1:12" x14ac:dyDescent="0.25">
      <c r="A58" s="1"/>
      <c r="B58" s="194" t="s">
        <v>119</v>
      </c>
      <c r="C58" s="195">
        <v>2191</v>
      </c>
      <c r="D58" s="195">
        <v>531</v>
      </c>
      <c r="E58" s="195">
        <v>1648</v>
      </c>
      <c r="F58" s="195">
        <v>2748</v>
      </c>
      <c r="G58" s="195">
        <v>2961</v>
      </c>
      <c r="H58" s="195">
        <v>2512</v>
      </c>
      <c r="I58" s="195">
        <v>2797</v>
      </c>
      <c r="J58" s="212">
        <f t="shared" si="16"/>
        <v>0.11345541401273884</v>
      </c>
      <c r="K58" s="194">
        <f t="shared" si="15"/>
        <v>285</v>
      </c>
      <c r="L58" s="196">
        <f>I58/$I51</f>
        <v>6.2116905036865948E-2</v>
      </c>
    </row>
    <row r="59" spans="1:12" x14ac:dyDescent="0.25">
      <c r="A59" s="1"/>
      <c r="B59" s="194" t="s">
        <v>126</v>
      </c>
      <c r="C59" s="195">
        <v>733</v>
      </c>
      <c r="D59" s="195">
        <v>275</v>
      </c>
      <c r="E59" s="195">
        <v>377</v>
      </c>
      <c r="F59" s="195">
        <v>875</v>
      </c>
      <c r="G59" s="195">
        <v>834</v>
      </c>
      <c r="H59" s="195">
        <v>1072</v>
      </c>
      <c r="I59" s="195">
        <v>1142</v>
      </c>
      <c r="J59" s="212">
        <f t="shared" si="16"/>
        <v>6.5298507462686617E-2</v>
      </c>
      <c r="K59" s="194">
        <f t="shared" si="15"/>
        <v>70</v>
      </c>
      <c r="L59" s="196">
        <f>I59/$I51</f>
        <v>2.5361996979657103E-2</v>
      </c>
    </row>
    <row r="60" spans="1:12" x14ac:dyDescent="0.25">
      <c r="A60" s="1"/>
      <c r="B60" s="194" t="s">
        <v>122</v>
      </c>
      <c r="C60" s="195">
        <v>710</v>
      </c>
      <c r="D60" s="195">
        <v>231</v>
      </c>
      <c r="E60" s="195">
        <v>480</v>
      </c>
      <c r="F60" s="195">
        <v>665</v>
      </c>
      <c r="G60" s="195">
        <v>718</v>
      </c>
      <c r="H60" s="195">
        <v>761</v>
      </c>
      <c r="I60" s="195">
        <v>932</v>
      </c>
      <c r="J60" s="212">
        <f t="shared" si="16"/>
        <v>0.22470433639947429</v>
      </c>
      <c r="K60" s="194">
        <f t="shared" si="15"/>
        <v>171</v>
      </c>
      <c r="L60" s="196">
        <f>I60/$I51</f>
        <v>2.069823221106867E-2</v>
      </c>
    </row>
    <row r="61" spans="1:12" x14ac:dyDescent="0.25">
      <c r="A61" s="1"/>
      <c r="B61" s="194" t="s">
        <v>131</v>
      </c>
      <c r="C61" s="195">
        <v>289</v>
      </c>
      <c r="D61" s="195">
        <v>136</v>
      </c>
      <c r="E61" s="195">
        <v>98</v>
      </c>
      <c r="F61" s="195">
        <v>141</v>
      </c>
      <c r="G61" s="195">
        <v>243</v>
      </c>
      <c r="H61" s="195">
        <v>149</v>
      </c>
      <c r="I61" s="195">
        <v>210</v>
      </c>
      <c r="J61" s="212">
        <f t="shared" si="16"/>
        <v>0.40939597315436238</v>
      </c>
      <c r="K61" s="194">
        <f t="shared" si="15"/>
        <v>61</v>
      </c>
      <c r="L61" s="196">
        <f>I61/$I51</f>
        <v>4.6637647685884341E-3</v>
      </c>
    </row>
    <row r="62" spans="1:12" x14ac:dyDescent="0.25">
      <c r="A62" s="193" t="s">
        <v>147</v>
      </c>
      <c r="B62" s="194" t="s">
        <v>134</v>
      </c>
      <c r="C62" s="195">
        <v>617</v>
      </c>
      <c r="D62" s="195">
        <v>246</v>
      </c>
      <c r="E62" s="195">
        <v>91</v>
      </c>
      <c r="F62" s="195">
        <v>157</v>
      </c>
      <c r="G62" s="195">
        <v>195</v>
      </c>
      <c r="H62" s="195">
        <v>168</v>
      </c>
      <c r="I62" s="195">
        <v>489</v>
      </c>
      <c r="J62" s="212">
        <f t="shared" si="16"/>
        <v>1.9107142857142856</v>
      </c>
      <c r="K62" s="194">
        <f t="shared" si="15"/>
        <v>321</v>
      </c>
      <c r="L62" s="196">
        <f>I62/$I51</f>
        <v>1.0859909389713067E-2</v>
      </c>
    </row>
    <row r="63" spans="1:12" x14ac:dyDescent="0.25">
      <c r="A63" s="198" t="s">
        <v>148</v>
      </c>
      <c r="B63" s="199" t="s">
        <v>148</v>
      </c>
      <c r="C63" s="200">
        <f t="shared" ref="C63:I63" si="17">C55-SUM(C56:C62)</f>
        <v>10134</v>
      </c>
      <c r="D63" s="200">
        <f t="shared" si="17"/>
        <v>3099</v>
      </c>
      <c r="E63" s="200">
        <f t="shared" si="17"/>
        <v>4377</v>
      </c>
      <c r="F63" s="200">
        <f t="shared" si="17"/>
        <v>9347</v>
      </c>
      <c r="G63" s="200">
        <f t="shared" si="17"/>
        <v>10563</v>
      </c>
      <c r="H63" s="200">
        <f t="shared" si="17"/>
        <v>11195</v>
      </c>
      <c r="I63" s="200">
        <f t="shared" si="17"/>
        <v>10314</v>
      </c>
      <c r="J63" s="213">
        <f t="shared" si="16"/>
        <v>-7.8695846359982169E-2</v>
      </c>
      <c r="K63" s="199">
        <f>I63-H63</f>
        <v>-881</v>
      </c>
      <c r="L63" s="201">
        <f>I63/$I51</f>
        <v>0.22905747534867194</v>
      </c>
    </row>
    <row r="64" spans="1:12" x14ac:dyDescent="0.25">
      <c r="A64" s="1"/>
      <c r="B64" s="186" t="s">
        <v>50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71</v>
      </c>
      <c r="C65" s="209">
        <v>139160</v>
      </c>
      <c r="D65" s="209">
        <v>55197</v>
      </c>
      <c r="E65" s="209">
        <v>71245</v>
      </c>
      <c r="F65" s="209">
        <v>164270</v>
      </c>
      <c r="G65" s="209">
        <v>177179</v>
      </c>
      <c r="H65" s="209">
        <v>234780</v>
      </c>
      <c r="I65" s="209">
        <v>191694</v>
      </c>
      <c r="J65" s="210">
        <f>IFERROR(I65/H65-1,"-")</f>
        <v>-0.18351648351648353</v>
      </c>
      <c r="K65" s="209">
        <f>I65-H65</f>
        <v>-43086</v>
      </c>
      <c r="L65" s="210">
        <f>I65/$I65</f>
        <v>1</v>
      </c>
    </row>
    <row r="66" spans="1:12" x14ac:dyDescent="0.25">
      <c r="A66" s="1" t="s">
        <v>99</v>
      </c>
      <c r="B66" s="190" t="s">
        <v>100</v>
      </c>
      <c r="C66" s="191">
        <v>42184</v>
      </c>
      <c r="D66" s="191">
        <v>22903</v>
      </c>
      <c r="E66" s="191">
        <v>26573</v>
      </c>
      <c r="F66" s="191">
        <v>32862</v>
      </c>
      <c r="G66" s="191">
        <v>44592</v>
      </c>
      <c r="H66" s="191">
        <v>62052</v>
      </c>
      <c r="I66" s="191">
        <v>43592</v>
      </c>
      <c r="J66" s="211">
        <f>IFERROR(I66/H66-1,"-")</f>
        <v>-0.29749242570747114</v>
      </c>
      <c r="K66" s="190">
        <f t="shared" ref="K66:K76" si="18">I66-H66</f>
        <v>-18460</v>
      </c>
      <c r="L66" s="192">
        <f>I66/$I65</f>
        <v>0.22740409193819316</v>
      </c>
    </row>
    <row r="67" spans="1:12" x14ac:dyDescent="0.25">
      <c r="A67" s="193" t="s">
        <v>106</v>
      </c>
      <c r="B67" s="194" t="s">
        <v>106</v>
      </c>
      <c r="C67" s="195">
        <v>22767</v>
      </c>
      <c r="D67" s="195">
        <v>8180</v>
      </c>
      <c r="E67" s="195">
        <v>21826</v>
      </c>
      <c r="F67" s="195">
        <v>23626</v>
      </c>
      <c r="G67" s="195">
        <v>29910</v>
      </c>
      <c r="H67" s="195">
        <v>37748</v>
      </c>
      <c r="I67" s="195">
        <v>16545</v>
      </c>
      <c r="J67" s="212">
        <f>IFERROR(I67/H67-1,"-")</f>
        <v>-0.56169863304016099</v>
      </c>
      <c r="K67" s="194">
        <f t="shared" si="18"/>
        <v>-21203</v>
      </c>
      <c r="L67" s="196">
        <f>I67/$I65</f>
        <v>8.6309430655106573E-2</v>
      </c>
    </row>
    <row r="68" spans="1:12" x14ac:dyDescent="0.25">
      <c r="A68" s="193" t="s">
        <v>103</v>
      </c>
      <c r="B68" s="194" t="s">
        <v>103</v>
      </c>
      <c r="C68" s="195">
        <v>19417</v>
      </c>
      <c r="D68" s="195">
        <v>14723</v>
      </c>
      <c r="E68" s="195">
        <v>4747</v>
      </c>
      <c r="F68" s="195">
        <v>9236</v>
      </c>
      <c r="G68" s="195">
        <v>14682</v>
      </c>
      <c r="H68" s="195">
        <v>24304</v>
      </c>
      <c r="I68" s="195">
        <v>27047</v>
      </c>
      <c r="J68" s="212">
        <f>IFERROR(I68/H68-1,"-")</f>
        <v>0.11286208031599743</v>
      </c>
      <c r="K68" s="194">
        <f t="shared" si="18"/>
        <v>2743</v>
      </c>
      <c r="L68" s="196">
        <f>I68/$I65</f>
        <v>0.14109466128308659</v>
      </c>
    </row>
    <row r="69" spans="1:12" x14ac:dyDescent="0.25">
      <c r="A69" s="1"/>
      <c r="B69" s="190" t="s">
        <v>110</v>
      </c>
      <c r="C69" s="191">
        <v>96976</v>
      </c>
      <c r="D69" s="191">
        <v>32294</v>
      </c>
      <c r="E69" s="191">
        <v>44672</v>
      </c>
      <c r="F69" s="191">
        <v>131408</v>
      </c>
      <c r="G69" s="191">
        <v>132587</v>
      </c>
      <c r="H69" s="191">
        <v>172728</v>
      </c>
      <c r="I69" s="191">
        <v>148102</v>
      </c>
      <c r="J69" s="211">
        <f>IFERROR(I69/H69-1,"-")</f>
        <v>-0.14257097864851098</v>
      </c>
      <c r="K69" s="190">
        <f t="shared" si="18"/>
        <v>-24626</v>
      </c>
      <c r="L69" s="192">
        <f>I69/$I65</f>
        <v>0.77259590806180689</v>
      </c>
    </row>
    <row r="70" spans="1:12" s="76" customFormat="1" x14ac:dyDescent="0.25">
      <c r="B70" s="194" t="s">
        <v>113</v>
      </c>
      <c r="C70" s="195">
        <v>41886</v>
      </c>
      <c r="D70" s="195">
        <v>14437</v>
      </c>
      <c r="E70" s="195">
        <v>12269</v>
      </c>
      <c r="F70" s="195">
        <v>56760</v>
      </c>
      <c r="G70" s="195">
        <v>50937</v>
      </c>
      <c r="H70" s="195">
        <v>74234</v>
      </c>
      <c r="I70" s="195">
        <v>74121</v>
      </c>
      <c r="J70" s="212">
        <f t="shared" ref="J70:J77" si="19">IFERROR(I70/H70-1,"-")</f>
        <v>-1.522213540965045E-3</v>
      </c>
      <c r="K70" s="194">
        <f t="shared" si="18"/>
        <v>-113</v>
      </c>
      <c r="L70" s="196">
        <f>I70/$I65</f>
        <v>0.38666311934645842</v>
      </c>
    </row>
    <row r="71" spans="1:12" s="76" customFormat="1" x14ac:dyDescent="0.25">
      <c r="B71" s="194" t="s">
        <v>116</v>
      </c>
      <c r="C71" s="195">
        <v>11748</v>
      </c>
      <c r="D71" s="195">
        <v>3402</v>
      </c>
      <c r="E71" s="195">
        <v>3758</v>
      </c>
      <c r="F71" s="195">
        <v>7893</v>
      </c>
      <c r="G71" s="195">
        <v>11764</v>
      </c>
      <c r="H71" s="195">
        <v>10979</v>
      </c>
      <c r="I71" s="195">
        <v>10869</v>
      </c>
      <c r="J71" s="212">
        <f t="shared" si="19"/>
        <v>-1.0019127425084262E-2</v>
      </c>
      <c r="K71" s="194">
        <f t="shared" si="18"/>
        <v>-110</v>
      </c>
      <c r="L71" s="196">
        <f>I71/$I65</f>
        <v>5.6699740210961219E-2</v>
      </c>
    </row>
    <row r="72" spans="1:12" x14ac:dyDescent="0.25">
      <c r="A72" s="1"/>
      <c r="B72" s="194" t="s">
        <v>119</v>
      </c>
      <c r="C72" s="195">
        <v>10984</v>
      </c>
      <c r="D72" s="195">
        <v>3652</v>
      </c>
      <c r="E72" s="195">
        <v>6316</v>
      </c>
      <c r="F72" s="195">
        <v>18292</v>
      </c>
      <c r="G72" s="195">
        <v>15014</v>
      </c>
      <c r="H72" s="195">
        <v>19275</v>
      </c>
      <c r="I72" s="195">
        <v>9989</v>
      </c>
      <c r="J72" s="212">
        <f t="shared" si="19"/>
        <v>-0.48176394293125813</v>
      </c>
      <c r="K72" s="194">
        <f t="shared" si="18"/>
        <v>-9286</v>
      </c>
      <c r="L72" s="196">
        <f>I72/$I65</f>
        <v>5.2109090529698372E-2</v>
      </c>
    </row>
    <row r="73" spans="1:12" x14ac:dyDescent="0.25">
      <c r="A73" s="1"/>
      <c r="B73" s="194" t="s">
        <v>126</v>
      </c>
      <c r="C73" s="195">
        <v>1818</v>
      </c>
      <c r="D73" s="195">
        <v>479</v>
      </c>
      <c r="E73" s="195">
        <v>3888</v>
      </c>
      <c r="F73" s="195">
        <v>3841</v>
      </c>
      <c r="G73" s="195">
        <v>4002</v>
      </c>
      <c r="H73" s="195">
        <v>6545</v>
      </c>
      <c r="I73" s="195">
        <v>5786</v>
      </c>
      <c r="J73" s="212">
        <f t="shared" si="19"/>
        <v>-0.11596638655462188</v>
      </c>
      <c r="K73" s="194">
        <f t="shared" si="18"/>
        <v>-759</v>
      </c>
      <c r="L73" s="196">
        <f>I73/$I65</f>
        <v>3.0183521654303214E-2</v>
      </c>
    </row>
    <row r="74" spans="1:12" x14ac:dyDescent="0.25">
      <c r="A74" s="1"/>
      <c r="B74" s="194" t="s">
        <v>122</v>
      </c>
      <c r="C74" s="195">
        <v>2536</v>
      </c>
      <c r="D74" s="195">
        <v>1263</v>
      </c>
      <c r="E74" s="195">
        <v>2003</v>
      </c>
      <c r="F74" s="195">
        <v>3259</v>
      </c>
      <c r="G74" s="195">
        <v>2269</v>
      </c>
      <c r="H74" s="195">
        <v>4239</v>
      </c>
      <c r="I74" s="195">
        <v>3160</v>
      </c>
      <c r="J74" s="212">
        <f t="shared" si="19"/>
        <v>-0.2545411653691908</v>
      </c>
      <c r="K74" s="194">
        <f t="shared" si="18"/>
        <v>-1079</v>
      </c>
      <c r="L74" s="196">
        <f>I74/$I65</f>
        <v>1.6484605673625675E-2</v>
      </c>
    </row>
    <row r="75" spans="1:12" x14ac:dyDescent="0.25">
      <c r="A75" s="1"/>
      <c r="B75" s="194" t="s">
        <v>131</v>
      </c>
      <c r="C75" s="195">
        <v>2206</v>
      </c>
      <c r="D75" s="195">
        <v>765</v>
      </c>
      <c r="E75" s="195">
        <v>1848</v>
      </c>
      <c r="F75" s="195">
        <v>3131</v>
      </c>
      <c r="G75" s="195">
        <v>3796</v>
      </c>
      <c r="H75" s="195">
        <v>3211</v>
      </c>
      <c r="I75" s="195">
        <v>2204</v>
      </c>
      <c r="J75" s="212">
        <f t="shared" si="19"/>
        <v>-0.31360946745562135</v>
      </c>
      <c r="K75" s="194">
        <f t="shared" si="18"/>
        <v>-1007</v>
      </c>
      <c r="L75" s="196">
        <f>I75/$I65</f>
        <v>1.1497490792617401E-2</v>
      </c>
    </row>
    <row r="76" spans="1:12" x14ac:dyDescent="0.25">
      <c r="A76" s="193" t="s">
        <v>147</v>
      </c>
      <c r="B76" s="194" t="s">
        <v>134</v>
      </c>
      <c r="C76" s="195">
        <v>2361</v>
      </c>
      <c r="D76" s="195">
        <v>990</v>
      </c>
      <c r="E76" s="195">
        <v>363</v>
      </c>
      <c r="F76" s="195">
        <v>1012</v>
      </c>
      <c r="G76" s="195">
        <v>1155</v>
      </c>
      <c r="H76" s="195">
        <v>3205</v>
      </c>
      <c r="I76" s="195">
        <v>3381</v>
      </c>
      <c r="J76" s="212">
        <f t="shared" si="19"/>
        <v>5.4914196567862783E-2</v>
      </c>
      <c r="K76" s="194">
        <f t="shared" si="18"/>
        <v>176</v>
      </c>
      <c r="L76" s="196">
        <f>I76/$I65</f>
        <v>1.7637484741306456E-2</v>
      </c>
    </row>
    <row r="77" spans="1:12" x14ac:dyDescent="0.25">
      <c r="A77" s="198" t="s">
        <v>148</v>
      </c>
      <c r="B77" s="199" t="s">
        <v>148</v>
      </c>
      <c r="C77" s="200">
        <f t="shared" ref="C77:I77" si="20">C69-SUM(C70:C76)</f>
        <v>23437</v>
      </c>
      <c r="D77" s="200">
        <f t="shared" si="20"/>
        <v>7306</v>
      </c>
      <c r="E77" s="200">
        <f t="shared" si="20"/>
        <v>14227</v>
      </c>
      <c r="F77" s="200">
        <f t="shared" si="20"/>
        <v>37220</v>
      </c>
      <c r="G77" s="200">
        <f t="shared" si="20"/>
        <v>43650</v>
      </c>
      <c r="H77" s="200">
        <f t="shared" si="20"/>
        <v>51040</v>
      </c>
      <c r="I77" s="200">
        <f t="shared" si="20"/>
        <v>38592</v>
      </c>
      <c r="J77" s="213">
        <f t="shared" si="19"/>
        <v>-0.24388714733542316</v>
      </c>
      <c r="K77" s="199">
        <f>I77-H77</f>
        <v>-12448</v>
      </c>
      <c r="L77" s="201">
        <f>I77/$I65</f>
        <v>0.20132085511283609</v>
      </c>
    </row>
    <row r="78" spans="1:12" x14ac:dyDescent="0.25">
      <c r="A78" s="1"/>
      <c r="B78" s="186" t="s">
        <v>51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71</v>
      </c>
      <c r="C79" s="209">
        <v>806433</v>
      </c>
      <c r="D79" s="209">
        <v>226570</v>
      </c>
      <c r="E79" s="209">
        <v>355287</v>
      </c>
      <c r="F79" s="209">
        <v>720575</v>
      </c>
      <c r="G79" s="209">
        <v>813714</v>
      </c>
      <c r="H79" s="209">
        <v>930653</v>
      </c>
      <c r="I79" s="209">
        <v>952676</v>
      </c>
      <c r="J79" s="210">
        <f>IFERROR(I79/H79-1,"-")</f>
        <v>2.3664029450289226E-2</v>
      </c>
      <c r="K79" s="209">
        <f>I79-H79</f>
        <v>22023</v>
      </c>
      <c r="L79" s="210">
        <f>I79/$I79</f>
        <v>1</v>
      </c>
    </row>
    <row r="80" spans="1:12" x14ac:dyDescent="0.25">
      <c r="A80" s="1" t="s">
        <v>99</v>
      </c>
      <c r="B80" s="190" t="s">
        <v>100</v>
      </c>
      <c r="C80" s="191">
        <v>359704</v>
      </c>
      <c r="D80" s="191">
        <v>97883</v>
      </c>
      <c r="E80" s="191">
        <v>181937</v>
      </c>
      <c r="F80" s="191">
        <v>344530</v>
      </c>
      <c r="G80" s="191">
        <v>347137</v>
      </c>
      <c r="H80" s="191">
        <v>385380</v>
      </c>
      <c r="I80" s="191">
        <v>401432</v>
      </c>
      <c r="J80" s="211">
        <f>IFERROR(I80/H80-1,"-")</f>
        <v>4.1652395038663137E-2</v>
      </c>
      <c r="K80" s="190">
        <f t="shared" ref="K80:K90" si="21">I80-H80</f>
        <v>16052</v>
      </c>
      <c r="L80" s="192">
        <f>I80/$I79</f>
        <v>0.42137305862643754</v>
      </c>
    </row>
    <row r="81" spans="1:12" x14ac:dyDescent="0.25">
      <c r="A81" s="193" t="s">
        <v>106</v>
      </c>
      <c r="B81" s="194" t="s">
        <v>106</v>
      </c>
      <c r="C81" s="195">
        <v>72375</v>
      </c>
      <c r="D81" s="195">
        <v>25782</v>
      </c>
      <c r="E81" s="195">
        <v>67081</v>
      </c>
      <c r="F81" s="195">
        <v>97691</v>
      </c>
      <c r="G81" s="195">
        <v>93289</v>
      </c>
      <c r="H81" s="195">
        <v>106751</v>
      </c>
      <c r="I81" s="195">
        <v>104455</v>
      </c>
      <c r="J81" s="212">
        <f>IFERROR(I81/H81-1,"-")</f>
        <v>-2.1507995241262345E-2</v>
      </c>
      <c r="K81" s="194">
        <f t="shared" si="21"/>
        <v>-2296</v>
      </c>
      <c r="L81" s="196">
        <f>I81/$I79</f>
        <v>0.10964378235622604</v>
      </c>
    </row>
    <row r="82" spans="1:12" x14ac:dyDescent="0.25">
      <c r="A82" s="193" t="s">
        <v>103</v>
      </c>
      <c r="B82" s="194" t="s">
        <v>103</v>
      </c>
      <c r="C82" s="195">
        <v>287329</v>
      </c>
      <c r="D82" s="195">
        <v>72101</v>
      </c>
      <c r="E82" s="195">
        <v>114856</v>
      </c>
      <c r="F82" s="195">
        <v>246839</v>
      </c>
      <c r="G82" s="195">
        <v>253848</v>
      </c>
      <c r="H82" s="195">
        <v>278629</v>
      </c>
      <c r="I82" s="195">
        <v>296977</v>
      </c>
      <c r="J82" s="212">
        <f>IFERROR(I82/H82-1,"-")</f>
        <v>6.5851006176672167E-2</v>
      </c>
      <c r="K82" s="194">
        <f t="shared" si="21"/>
        <v>18348</v>
      </c>
      <c r="L82" s="196">
        <f>I82/$I79</f>
        <v>0.31172927627021146</v>
      </c>
    </row>
    <row r="83" spans="1:12" x14ac:dyDescent="0.25">
      <c r="A83" s="1"/>
      <c r="B83" s="190" t="s">
        <v>110</v>
      </c>
      <c r="C83" s="191">
        <v>446729</v>
      </c>
      <c r="D83" s="191">
        <v>128687</v>
      </c>
      <c r="E83" s="191">
        <v>173350</v>
      </c>
      <c r="F83" s="191">
        <v>376045</v>
      </c>
      <c r="G83" s="191">
        <v>466577</v>
      </c>
      <c r="H83" s="191">
        <v>545273</v>
      </c>
      <c r="I83" s="191">
        <v>551244</v>
      </c>
      <c r="J83" s="211">
        <f>IFERROR(I83/H83-1,"-")</f>
        <v>1.0950478017433429E-2</v>
      </c>
      <c r="K83" s="190">
        <f t="shared" si="21"/>
        <v>5971</v>
      </c>
      <c r="L83" s="192">
        <f>I83/$I79</f>
        <v>0.57862694137356252</v>
      </c>
    </row>
    <row r="84" spans="1:12" s="76" customFormat="1" x14ac:dyDescent="0.25">
      <c r="B84" s="194" t="s">
        <v>113</v>
      </c>
      <c r="C84" s="195">
        <v>76312</v>
      </c>
      <c r="D84" s="195">
        <v>21407</v>
      </c>
      <c r="E84" s="195">
        <v>16831</v>
      </c>
      <c r="F84" s="195">
        <v>72242</v>
      </c>
      <c r="G84" s="195">
        <v>95918</v>
      </c>
      <c r="H84" s="195">
        <v>112291</v>
      </c>
      <c r="I84" s="195">
        <v>117784</v>
      </c>
      <c r="J84" s="212">
        <f t="shared" ref="J84:J91" si="22">IFERROR(I84/H84-1,"-")</f>
        <v>4.8917544593956697E-2</v>
      </c>
      <c r="K84" s="194">
        <f t="shared" si="21"/>
        <v>5493</v>
      </c>
      <c r="L84" s="196">
        <f>I84/$I79</f>
        <v>0.1236348979086279</v>
      </c>
    </row>
    <row r="85" spans="1:12" s="76" customFormat="1" x14ac:dyDescent="0.25">
      <c r="B85" s="194" t="s">
        <v>116</v>
      </c>
      <c r="C85" s="195">
        <v>165058</v>
      </c>
      <c r="D85" s="195">
        <v>42850</v>
      </c>
      <c r="E85" s="195">
        <v>53608</v>
      </c>
      <c r="F85" s="195">
        <v>116860</v>
      </c>
      <c r="G85" s="195">
        <v>132043</v>
      </c>
      <c r="H85" s="195">
        <v>146632</v>
      </c>
      <c r="I85" s="195">
        <v>143822</v>
      </c>
      <c r="J85" s="212">
        <f t="shared" si="22"/>
        <v>-1.9163620492116284E-2</v>
      </c>
      <c r="K85" s="194">
        <f t="shared" si="21"/>
        <v>-2810</v>
      </c>
      <c r="L85" s="196">
        <f>I85/$I79</f>
        <v>0.15096633063077058</v>
      </c>
    </row>
    <row r="86" spans="1:12" x14ac:dyDescent="0.25">
      <c r="A86" s="1"/>
      <c r="B86" s="194" t="s">
        <v>119</v>
      </c>
      <c r="C86" s="195">
        <v>25849</v>
      </c>
      <c r="D86" s="195">
        <v>8502</v>
      </c>
      <c r="E86" s="195">
        <v>20022</v>
      </c>
      <c r="F86" s="195">
        <v>31153</v>
      </c>
      <c r="G86" s="195">
        <v>42906</v>
      </c>
      <c r="H86" s="195">
        <v>58924</v>
      </c>
      <c r="I86" s="195">
        <v>58062</v>
      </c>
      <c r="J86" s="212">
        <f t="shared" si="22"/>
        <v>-1.4629013644694822E-2</v>
      </c>
      <c r="K86" s="194">
        <f t="shared" si="21"/>
        <v>-862</v>
      </c>
      <c r="L86" s="196">
        <f>I86/$I79</f>
        <v>6.0946218861396742E-2</v>
      </c>
    </row>
    <row r="87" spans="1:12" x14ac:dyDescent="0.25">
      <c r="A87" s="1"/>
      <c r="B87" s="194" t="s">
        <v>126</v>
      </c>
      <c r="C87" s="195">
        <v>9475</v>
      </c>
      <c r="D87" s="195">
        <v>2063</v>
      </c>
      <c r="E87" s="195">
        <v>6003</v>
      </c>
      <c r="F87" s="195">
        <v>10961</v>
      </c>
      <c r="G87" s="195">
        <v>13252</v>
      </c>
      <c r="H87" s="195">
        <v>18799</v>
      </c>
      <c r="I87" s="195">
        <v>16343</v>
      </c>
      <c r="J87" s="212">
        <f t="shared" si="22"/>
        <v>-0.13064524708761105</v>
      </c>
      <c r="K87" s="194">
        <f t="shared" si="21"/>
        <v>-2456</v>
      </c>
      <c r="L87" s="196">
        <f>I87/$I79</f>
        <v>1.7154835431983172E-2</v>
      </c>
    </row>
    <row r="88" spans="1:12" x14ac:dyDescent="0.25">
      <c r="A88" s="1"/>
      <c r="B88" s="194" t="s">
        <v>122</v>
      </c>
      <c r="C88" s="195">
        <v>6356</v>
      </c>
      <c r="D88" s="195">
        <v>2135</v>
      </c>
      <c r="E88" s="195">
        <v>5208</v>
      </c>
      <c r="F88" s="195">
        <v>6016</v>
      </c>
      <c r="G88" s="195">
        <v>7139</v>
      </c>
      <c r="H88" s="195">
        <v>9111</v>
      </c>
      <c r="I88" s="195">
        <v>9742</v>
      </c>
      <c r="J88" s="212">
        <f t="shared" si="22"/>
        <v>6.9256942157831292E-2</v>
      </c>
      <c r="K88" s="194">
        <f t="shared" si="21"/>
        <v>631</v>
      </c>
      <c r="L88" s="196">
        <f>I88/$I79</f>
        <v>1.022593200626446E-2</v>
      </c>
    </row>
    <row r="89" spans="1:12" x14ac:dyDescent="0.25">
      <c r="A89" s="1"/>
      <c r="B89" s="194" t="s">
        <v>131</v>
      </c>
      <c r="C89" s="195">
        <v>8896</v>
      </c>
      <c r="D89" s="195">
        <v>3376</v>
      </c>
      <c r="E89" s="195">
        <v>2579</v>
      </c>
      <c r="F89" s="195">
        <v>7789</v>
      </c>
      <c r="G89" s="195">
        <v>8637</v>
      </c>
      <c r="H89" s="195">
        <v>7642</v>
      </c>
      <c r="I89" s="195">
        <v>8250</v>
      </c>
      <c r="J89" s="212">
        <f t="shared" si="22"/>
        <v>7.956032452237638E-2</v>
      </c>
      <c r="K89" s="194">
        <f t="shared" si="21"/>
        <v>608</v>
      </c>
      <c r="L89" s="196">
        <f>I89/$I79</f>
        <v>8.6598171886349603E-3</v>
      </c>
    </row>
    <row r="90" spans="1:12" x14ac:dyDescent="0.25">
      <c r="A90" s="193" t="s">
        <v>147</v>
      </c>
      <c r="B90" s="194" t="s">
        <v>134</v>
      </c>
      <c r="C90" s="195">
        <v>13727</v>
      </c>
      <c r="D90" s="195">
        <v>5581</v>
      </c>
      <c r="E90" s="195">
        <v>2828</v>
      </c>
      <c r="F90" s="195">
        <v>7908</v>
      </c>
      <c r="G90" s="195">
        <v>10243</v>
      </c>
      <c r="H90" s="195">
        <v>10058</v>
      </c>
      <c r="I90" s="195">
        <v>8039</v>
      </c>
      <c r="J90" s="212">
        <f t="shared" si="22"/>
        <v>-0.20073573275004974</v>
      </c>
      <c r="K90" s="194">
        <f t="shared" si="21"/>
        <v>-2019</v>
      </c>
      <c r="L90" s="196">
        <f>I90/$I79</f>
        <v>8.438335803568054E-3</v>
      </c>
    </row>
    <row r="91" spans="1:12" x14ac:dyDescent="0.25">
      <c r="A91" s="198" t="s">
        <v>148</v>
      </c>
      <c r="B91" s="199" t="s">
        <v>148</v>
      </c>
      <c r="C91" s="200">
        <f t="shared" ref="C91:H91" si="23">C83-SUM(C84:C90)</f>
        <v>141056</v>
      </c>
      <c r="D91" s="200">
        <f t="shared" si="23"/>
        <v>42773</v>
      </c>
      <c r="E91" s="200">
        <f t="shared" si="23"/>
        <v>66271</v>
      </c>
      <c r="F91" s="200">
        <f t="shared" si="23"/>
        <v>123116</v>
      </c>
      <c r="G91" s="200">
        <f t="shared" si="23"/>
        <v>156439</v>
      </c>
      <c r="H91" s="200">
        <f t="shared" si="23"/>
        <v>181816</v>
      </c>
      <c r="I91" s="200">
        <f t="shared" ref="I91" si="24">I83-SUM(I84:I90)</f>
        <v>189202</v>
      </c>
      <c r="J91" s="213">
        <f t="shared" si="22"/>
        <v>4.0623487481849851E-2</v>
      </c>
      <c r="K91" s="199">
        <f>I91-H91</f>
        <v>7386</v>
      </c>
      <c r="L91" s="201">
        <f>I91/$I79</f>
        <v>0.19860057354231658</v>
      </c>
    </row>
    <row r="92" spans="1:12" x14ac:dyDescent="0.25">
      <c r="A92" s="1"/>
      <c r="B92" s="186" t="s">
        <v>52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71</v>
      </c>
      <c r="C93" s="209">
        <v>58393</v>
      </c>
      <c r="D93" s="209">
        <v>23723</v>
      </c>
      <c r="E93" s="209">
        <v>34780</v>
      </c>
      <c r="F93" s="209">
        <v>53822</v>
      </c>
      <c r="G93" s="209">
        <v>60906</v>
      </c>
      <c r="H93" s="209">
        <v>60178</v>
      </c>
      <c r="I93" s="209">
        <v>59478</v>
      </c>
      <c r="J93" s="210">
        <f>IFERROR(I93/H93-1,"-")</f>
        <v>-1.1632157931469989E-2</v>
      </c>
      <c r="K93" s="209">
        <f>I93-H93</f>
        <v>-700</v>
      </c>
      <c r="L93" s="210">
        <f>I93/$I93</f>
        <v>1</v>
      </c>
    </row>
    <row r="94" spans="1:12" x14ac:dyDescent="0.25">
      <c r="A94" s="1" t="s">
        <v>99</v>
      </c>
      <c r="B94" s="190" t="s">
        <v>100</v>
      </c>
      <c r="C94" s="191">
        <v>38149</v>
      </c>
      <c r="D94" s="191">
        <v>15260</v>
      </c>
      <c r="E94" s="191">
        <v>22124</v>
      </c>
      <c r="F94" s="191">
        <v>34543</v>
      </c>
      <c r="G94" s="191">
        <v>38696</v>
      </c>
      <c r="H94" s="191">
        <v>36730</v>
      </c>
      <c r="I94" s="191">
        <v>36670</v>
      </c>
      <c r="J94" s="211">
        <f>IFERROR(I94/H94-1,"-")</f>
        <v>-1.6335420637081377E-3</v>
      </c>
      <c r="K94" s="190">
        <f t="shared" ref="K94:K104" si="25">I94-H94</f>
        <v>-60</v>
      </c>
      <c r="L94" s="192">
        <f>I94/$I93</f>
        <v>0.61653048185883852</v>
      </c>
    </row>
    <row r="95" spans="1:12" x14ac:dyDescent="0.25">
      <c r="A95" s="193" t="s">
        <v>106</v>
      </c>
      <c r="B95" s="194" t="s">
        <v>106</v>
      </c>
      <c r="C95" s="195">
        <v>19575</v>
      </c>
      <c r="D95" s="195">
        <v>8252</v>
      </c>
      <c r="E95" s="195">
        <v>11116</v>
      </c>
      <c r="F95" s="195">
        <v>16275</v>
      </c>
      <c r="G95" s="195">
        <v>12241</v>
      </c>
      <c r="H95" s="195">
        <v>12042</v>
      </c>
      <c r="I95" s="195">
        <v>14077</v>
      </c>
      <c r="J95" s="212">
        <f>IFERROR(I95/H95-1,"-")</f>
        <v>0.1689918618169739</v>
      </c>
      <c r="K95" s="194">
        <f t="shared" si="25"/>
        <v>2035</v>
      </c>
      <c r="L95" s="196">
        <f>I95/$I93</f>
        <v>0.23667574565385521</v>
      </c>
    </row>
    <row r="96" spans="1:12" x14ac:dyDescent="0.25">
      <c r="A96" s="193" t="s">
        <v>103</v>
      </c>
      <c r="B96" s="194" t="s">
        <v>103</v>
      </c>
      <c r="C96" s="195">
        <v>18574</v>
      </c>
      <c r="D96" s="195">
        <v>7008</v>
      </c>
      <c r="E96" s="195">
        <v>11008</v>
      </c>
      <c r="F96" s="195">
        <v>18268</v>
      </c>
      <c r="G96" s="195">
        <v>26455</v>
      </c>
      <c r="H96" s="195">
        <v>24688</v>
      </c>
      <c r="I96" s="195">
        <v>22593</v>
      </c>
      <c r="J96" s="212">
        <f>IFERROR(I96/H96-1,"-")</f>
        <v>-8.4859040829552868E-2</v>
      </c>
      <c r="K96" s="194">
        <f t="shared" si="25"/>
        <v>-2095</v>
      </c>
      <c r="L96" s="196">
        <f>I96/$I93</f>
        <v>0.37985473620498333</v>
      </c>
    </row>
    <row r="97" spans="1:12" x14ac:dyDescent="0.25">
      <c r="A97" s="1"/>
      <c r="B97" s="190" t="s">
        <v>110</v>
      </c>
      <c r="C97" s="191">
        <v>20244</v>
      </c>
      <c r="D97" s="191">
        <v>8463</v>
      </c>
      <c r="E97" s="191">
        <v>12656</v>
      </c>
      <c r="F97" s="191">
        <v>19279</v>
      </c>
      <c r="G97" s="191">
        <v>22210</v>
      </c>
      <c r="H97" s="191">
        <v>23448</v>
      </c>
      <c r="I97" s="191">
        <v>22808</v>
      </c>
      <c r="J97" s="211">
        <f>IFERROR(I97/H97-1,"-")</f>
        <v>-2.7294438758103001E-2</v>
      </c>
      <c r="K97" s="190">
        <f t="shared" si="25"/>
        <v>-640</v>
      </c>
      <c r="L97" s="192">
        <f>I97/$I93</f>
        <v>0.38346951814116143</v>
      </c>
    </row>
    <row r="98" spans="1:12" s="76" customFormat="1" x14ac:dyDescent="0.25">
      <c r="B98" s="194" t="s">
        <v>113</v>
      </c>
      <c r="C98" s="195">
        <v>2572</v>
      </c>
      <c r="D98" s="195">
        <v>1373</v>
      </c>
      <c r="E98" s="195">
        <v>1001</v>
      </c>
      <c r="F98" s="195">
        <v>2638</v>
      </c>
      <c r="G98" s="195">
        <v>3128</v>
      </c>
      <c r="H98" s="195">
        <v>3308</v>
      </c>
      <c r="I98" s="195">
        <v>2774</v>
      </c>
      <c r="J98" s="212">
        <f t="shared" ref="J98:J105" si="26">IFERROR(I98/H98-1,"-")</f>
        <v>-0.16142684401451024</v>
      </c>
      <c r="K98" s="194">
        <f t="shared" si="25"/>
        <v>-534</v>
      </c>
      <c r="L98" s="196">
        <f>I98/$I93</f>
        <v>4.6639093446316282E-2</v>
      </c>
    </row>
    <row r="99" spans="1:12" s="76" customFormat="1" x14ac:dyDescent="0.25">
      <c r="B99" s="194" t="s">
        <v>116</v>
      </c>
      <c r="C99" s="195">
        <v>4530</v>
      </c>
      <c r="D99" s="195">
        <v>1673</v>
      </c>
      <c r="E99" s="195">
        <v>2803</v>
      </c>
      <c r="F99" s="195">
        <v>4064</v>
      </c>
      <c r="G99" s="195">
        <v>4429</v>
      </c>
      <c r="H99" s="195">
        <v>4895</v>
      </c>
      <c r="I99" s="195">
        <v>4616</v>
      </c>
      <c r="J99" s="212">
        <f t="shared" si="26"/>
        <v>-5.6996935648621072E-2</v>
      </c>
      <c r="K99" s="194">
        <f t="shared" si="25"/>
        <v>-279</v>
      </c>
      <c r="L99" s="196">
        <f>I99/$I93</f>
        <v>7.7608527522781537E-2</v>
      </c>
    </row>
    <row r="100" spans="1:12" x14ac:dyDescent="0.25">
      <c r="A100" s="1"/>
      <c r="B100" s="194" t="s">
        <v>119</v>
      </c>
      <c r="C100" s="195">
        <v>4017</v>
      </c>
      <c r="D100" s="195">
        <v>1976</v>
      </c>
      <c r="E100" s="195">
        <v>3669</v>
      </c>
      <c r="F100" s="195">
        <v>3550</v>
      </c>
      <c r="G100" s="195">
        <v>4014</v>
      </c>
      <c r="H100" s="195">
        <v>3859</v>
      </c>
      <c r="I100" s="195">
        <v>3841</v>
      </c>
      <c r="J100" s="212">
        <f t="shared" si="26"/>
        <v>-4.6644208344130966E-3</v>
      </c>
      <c r="K100" s="194">
        <f t="shared" si="25"/>
        <v>-18</v>
      </c>
      <c r="L100" s="196">
        <f>I100/$I93</f>
        <v>6.4578499613302393E-2</v>
      </c>
    </row>
    <row r="101" spans="1:12" x14ac:dyDescent="0.25">
      <c r="A101" s="1"/>
      <c r="B101" s="194" t="s">
        <v>126</v>
      </c>
      <c r="C101" s="195">
        <v>755</v>
      </c>
      <c r="D101" s="195">
        <v>335</v>
      </c>
      <c r="E101" s="195">
        <v>459</v>
      </c>
      <c r="F101" s="195">
        <v>1303</v>
      </c>
      <c r="G101" s="195">
        <v>1030</v>
      </c>
      <c r="H101" s="195">
        <v>1034</v>
      </c>
      <c r="I101" s="195">
        <v>957</v>
      </c>
      <c r="J101" s="212">
        <f t="shared" si="26"/>
        <v>-7.4468085106383031E-2</v>
      </c>
      <c r="K101" s="194">
        <f t="shared" si="25"/>
        <v>-77</v>
      </c>
      <c r="L101" s="196">
        <f>I101/$I93</f>
        <v>1.6089982850801977E-2</v>
      </c>
    </row>
    <row r="102" spans="1:12" x14ac:dyDescent="0.25">
      <c r="A102" s="1"/>
      <c r="B102" s="194" t="s">
        <v>122</v>
      </c>
      <c r="C102" s="195">
        <v>541</v>
      </c>
      <c r="D102" s="195">
        <v>338</v>
      </c>
      <c r="E102" s="195">
        <v>539</v>
      </c>
      <c r="F102" s="195">
        <v>726</v>
      </c>
      <c r="G102" s="195">
        <v>692</v>
      </c>
      <c r="H102" s="195">
        <v>954</v>
      </c>
      <c r="I102" s="195">
        <v>909</v>
      </c>
      <c r="J102" s="212">
        <f t="shared" si="26"/>
        <v>-4.7169811320754707E-2</v>
      </c>
      <c r="K102" s="194">
        <f t="shared" si="25"/>
        <v>-45</v>
      </c>
      <c r="L102" s="196">
        <f>I102/$I93</f>
        <v>1.5282961767376172E-2</v>
      </c>
    </row>
    <row r="103" spans="1:12" x14ac:dyDescent="0.25">
      <c r="A103" s="1"/>
      <c r="B103" s="194" t="s">
        <v>131</v>
      </c>
      <c r="C103" s="195">
        <v>174</v>
      </c>
      <c r="D103" s="195">
        <v>133</v>
      </c>
      <c r="E103" s="195">
        <v>106</v>
      </c>
      <c r="F103" s="195">
        <v>276</v>
      </c>
      <c r="G103" s="195">
        <v>157</v>
      </c>
      <c r="H103" s="195">
        <v>244</v>
      </c>
      <c r="I103" s="195">
        <v>189</v>
      </c>
      <c r="J103" s="212">
        <f t="shared" si="26"/>
        <v>-0.22540983606557374</v>
      </c>
      <c r="K103" s="194">
        <f t="shared" si="25"/>
        <v>-55</v>
      </c>
      <c r="L103" s="196">
        <f>I103/$I93</f>
        <v>3.1776455159891054E-3</v>
      </c>
    </row>
    <row r="104" spans="1:12" x14ac:dyDescent="0.25">
      <c r="A104" s="193" t="s">
        <v>147</v>
      </c>
      <c r="B104" s="194" t="s">
        <v>134</v>
      </c>
      <c r="C104" s="195">
        <v>284</v>
      </c>
      <c r="D104" s="195">
        <v>96</v>
      </c>
      <c r="E104" s="195">
        <v>102</v>
      </c>
      <c r="F104" s="195">
        <v>170</v>
      </c>
      <c r="G104" s="195">
        <v>287</v>
      </c>
      <c r="H104" s="195">
        <v>442</v>
      </c>
      <c r="I104" s="195">
        <v>250</v>
      </c>
      <c r="J104" s="212">
        <f t="shared" si="26"/>
        <v>-0.43438914027149322</v>
      </c>
      <c r="K104" s="194">
        <f t="shared" si="25"/>
        <v>-192</v>
      </c>
      <c r="L104" s="196">
        <f>I104/$I93</f>
        <v>4.203234809509398E-3</v>
      </c>
    </row>
    <row r="105" spans="1:12" x14ac:dyDescent="0.25">
      <c r="A105" s="198" t="s">
        <v>148</v>
      </c>
      <c r="B105" s="199" t="s">
        <v>148</v>
      </c>
      <c r="C105" s="200">
        <f t="shared" ref="C105" si="27">C97-SUM(C98:C104)</f>
        <v>7371</v>
      </c>
      <c r="D105" s="200">
        <f t="shared" ref="D105:I105" si="28">D97-SUM(D98:D104)</f>
        <v>2539</v>
      </c>
      <c r="E105" s="200">
        <f t="shared" si="28"/>
        <v>3977</v>
      </c>
      <c r="F105" s="200">
        <f t="shared" si="28"/>
        <v>6552</v>
      </c>
      <c r="G105" s="200">
        <f t="shared" si="28"/>
        <v>8473</v>
      </c>
      <c r="H105" s="200">
        <f t="shared" si="28"/>
        <v>8712</v>
      </c>
      <c r="I105" s="200">
        <f t="shared" si="28"/>
        <v>9272</v>
      </c>
      <c r="J105" s="213">
        <f t="shared" si="26"/>
        <v>6.4279155188246007E-2</v>
      </c>
      <c r="K105" s="199">
        <f>I105-H105</f>
        <v>560</v>
      </c>
      <c r="L105" s="201">
        <f>I105/$I93</f>
        <v>0.15588957261508457</v>
      </c>
    </row>
    <row r="106" spans="1:12" x14ac:dyDescent="0.25">
      <c r="A106" s="1"/>
      <c r="B106" s="186" t="s">
        <v>53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71</v>
      </c>
      <c r="C107" s="209">
        <v>146100</v>
      </c>
      <c r="D107" s="209">
        <v>79584</v>
      </c>
      <c r="E107" s="209">
        <v>108554</v>
      </c>
      <c r="F107" s="209">
        <v>202302</v>
      </c>
      <c r="G107" s="209">
        <v>255835</v>
      </c>
      <c r="H107" s="209">
        <v>243005</v>
      </c>
      <c r="I107" s="209">
        <v>254126</v>
      </c>
      <c r="J107" s="210">
        <f>IFERROR(I107/H107-1,"-")</f>
        <v>4.5764490442583572E-2</v>
      </c>
      <c r="K107" s="209">
        <f>I107-H107</f>
        <v>11121</v>
      </c>
      <c r="L107" s="210">
        <f>I107/$I107</f>
        <v>1</v>
      </c>
    </row>
    <row r="108" spans="1:12" x14ac:dyDescent="0.25">
      <c r="A108" s="1" t="s">
        <v>99</v>
      </c>
      <c r="B108" s="190" t="s">
        <v>100</v>
      </c>
      <c r="C108" s="191">
        <v>31233</v>
      </c>
      <c r="D108" s="191">
        <v>31230</v>
      </c>
      <c r="E108" s="191">
        <v>44464</v>
      </c>
      <c r="F108" s="191">
        <v>49222</v>
      </c>
      <c r="G108" s="191">
        <v>56357</v>
      </c>
      <c r="H108" s="191">
        <v>50393</v>
      </c>
      <c r="I108" s="191">
        <v>52622</v>
      </c>
      <c r="J108" s="211">
        <f>IFERROR(I108/H108-1,"-")</f>
        <v>4.4232333855892758E-2</v>
      </c>
      <c r="K108" s="190">
        <f t="shared" ref="K108:K118" si="29">I108-H108</f>
        <v>2229</v>
      </c>
      <c r="L108" s="192">
        <f>I108/$I107</f>
        <v>0.20707050833051321</v>
      </c>
    </row>
    <row r="109" spans="1:12" x14ac:dyDescent="0.25">
      <c r="A109" s="193" t="s">
        <v>106</v>
      </c>
      <c r="B109" s="194" t="s">
        <v>106</v>
      </c>
      <c r="C109" s="195">
        <v>11973</v>
      </c>
      <c r="D109" s="195">
        <v>4868</v>
      </c>
      <c r="E109" s="195">
        <v>24125</v>
      </c>
      <c r="F109" s="195">
        <v>16615</v>
      </c>
      <c r="G109" s="195">
        <v>19697</v>
      </c>
      <c r="H109" s="195">
        <v>16175</v>
      </c>
      <c r="I109" s="195">
        <v>20586</v>
      </c>
      <c r="J109" s="212">
        <f>IFERROR(I109/H109-1,"-")</f>
        <v>0.27270479134466763</v>
      </c>
      <c r="K109" s="194">
        <f t="shared" si="29"/>
        <v>4411</v>
      </c>
      <c r="L109" s="196">
        <f>I109/$I107</f>
        <v>8.1007059490174171E-2</v>
      </c>
    </row>
    <row r="110" spans="1:12" x14ac:dyDescent="0.25">
      <c r="A110" s="193" t="s">
        <v>103</v>
      </c>
      <c r="B110" s="194" t="s">
        <v>103</v>
      </c>
      <c r="C110" s="195">
        <v>19260</v>
      </c>
      <c r="D110" s="195">
        <v>26362</v>
      </c>
      <c r="E110" s="195">
        <v>20339</v>
      </c>
      <c r="F110" s="195">
        <v>32607</v>
      </c>
      <c r="G110" s="195">
        <v>36660</v>
      </c>
      <c r="H110" s="195">
        <v>34218</v>
      </c>
      <c r="I110" s="195">
        <v>32036</v>
      </c>
      <c r="J110" s="212">
        <f>IFERROR(I110/H110-1,"-")</f>
        <v>-6.3767607691858075E-2</v>
      </c>
      <c r="K110" s="194">
        <f t="shared" si="29"/>
        <v>-2182</v>
      </c>
      <c r="L110" s="196">
        <f>I110/$I107</f>
        <v>0.12606344884033904</v>
      </c>
    </row>
    <row r="111" spans="1:12" x14ac:dyDescent="0.25">
      <c r="A111" s="1"/>
      <c r="B111" s="190" t="s">
        <v>110</v>
      </c>
      <c r="C111" s="191">
        <v>114867</v>
      </c>
      <c r="D111" s="191">
        <v>48354</v>
      </c>
      <c r="E111" s="191">
        <v>64090</v>
      </c>
      <c r="F111" s="191">
        <v>153080</v>
      </c>
      <c r="G111" s="191">
        <v>199478</v>
      </c>
      <c r="H111" s="191">
        <v>192612</v>
      </c>
      <c r="I111" s="191">
        <v>201504</v>
      </c>
      <c r="J111" s="211">
        <f>IFERROR(I111/H111-1,"-")</f>
        <v>4.616534795339855E-2</v>
      </c>
      <c r="K111" s="190">
        <f t="shared" si="29"/>
        <v>8892</v>
      </c>
      <c r="L111" s="192">
        <f>I111/$I107</f>
        <v>0.79292949166948679</v>
      </c>
    </row>
    <row r="112" spans="1:12" s="76" customFormat="1" x14ac:dyDescent="0.25">
      <c r="B112" s="194" t="s">
        <v>113</v>
      </c>
      <c r="C112" s="195">
        <v>62499</v>
      </c>
      <c r="D112" s="195">
        <v>26751</v>
      </c>
      <c r="E112" s="195">
        <v>27639</v>
      </c>
      <c r="F112" s="195">
        <v>92419</v>
      </c>
      <c r="G112" s="195">
        <v>129631</v>
      </c>
      <c r="H112" s="195">
        <v>118675</v>
      </c>
      <c r="I112" s="195">
        <v>119894</v>
      </c>
      <c r="J112" s="212">
        <f t="shared" ref="J112:J119" si="30">IFERROR(I112/H112-1,"-")</f>
        <v>1.0271750579313288E-2</v>
      </c>
      <c r="K112" s="194">
        <f t="shared" si="29"/>
        <v>1219</v>
      </c>
      <c r="L112" s="196">
        <f>I112/$I107</f>
        <v>0.47178958469420679</v>
      </c>
    </row>
    <row r="113" spans="1:12" s="76" customFormat="1" x14ac:dyDescent="0.25">
      <c r="B113" s="194" t="s">
        <v>116</v>
      </c>
      <c r="C113" s="195">
        <v>10280</v>
      </c>
      <c r="D113" s="195">
        <v>3433</v>
      </c>
      <c r="E113" s="195">
        <v>7252</v>
      </c>
      <c r="F113" s="195">
        <v>7078</v>
      </c>
      <c r="G113" s="195">
        <v>9021</v>
      </c>
      <c r="H113" s="195">
        <v>8634</v>
      </c>
      <c r="I113" s="195">
        <v>10075</v>
      </c>
      <c r="J113" s="212">
        <f t="shared" si="30"/>
        <v>0.16689830901088709</v>
      </c>
      <c r="K113" s="194">
        <f t="shared" si="29"/>
        <v>1441</v>
      </c>
      <c r="L113" s="196">
        <f>I113/$I107</f>
        <v>3.9645687572306652E-2</v>
      </c>
    </row>
    <row r="114" spans="1:12" x14ac:dyDescent="0.25">
      <c r="A114" s="1"/>
      <c r="B114" s="194" t="s">
        <v>119</v>
      </c>
      <c r="C114" s="195">
        <v>11865</v>
      </c>
      <c r="D114" s="195">
        <v>2618</v>
      </c>
      <c r="E114" s="195">
        <v>6805</v>
      </c>
      <c r="F114" s="195">
        <v>9957</v>
      </c>
      <c r="G114" s="195">
        <v>13533</v>
      </c>
      <c r="H114" s="195">
        <v>14426</v>
      </c>
      <c r="I114" s="195">
        <v>15841</v>
      </c>
      <c r="J114" s="212">
        <f t="shared" si="30"/>
        <v>9.8086787744350534E-2</v>
      </c>
      <c r="K114" s="194">
        <f t="shared" si="29"/>
        <v>1415</v>
      </c>
      <c r="L114" s="196">
        <f>I114/$I107</f>
        <v>6.2335219536765227E-2</v>
      </c>
    </row>
    <row r="115" spans="1:12" x14ac:dyDescent="0.25">
      <c r="A115" s="1"/>
      <c r="B115" s="194" t="s">
        <v>126</v>
      </c>
      <c r="C115" s="195">
        <v>2538</v>
      </c>
      <c r="D115" s="195">
        <v>1307</v>
      </c>
      <c r="E115" s="195">
        <v>3663</v>
      </c>
      <c r="F115" s="195">
        <v>6446</v>
      </c>
      <c r="G115" s="195">
        <v>6578</v>
      </c>
      <c r="H115" s="195">
        <v>6559</v>
      </c>
      <c r="I115" s="195">
        <v>6478</v>
      </c>
      <c r="J115" s="212">
        <f t="shared" si="30"/>
        <v>-1.2349443512730596E-2</v>
      </c>
      <c r="K115" s="194">
        <f t="shared" si="29"/>
        <v>-81</v>
      </c>
      <c r="L115" s="196">
        <f>I115/$I107</f>
        <v>2.5491291721429526E-2</v>
      </c>
    </row>
    <row r="116" spans="1:12" x14ac:dyDescent="0.25">
      <c r="A116" s="1"/>
      <c r="B116" s="194" t="s">
        <v>122</v>
      </c>
      <c r="C116" s="195">
        <v>3881</v>
      </c>
      <c r="D116" s="195">
        <v>2888</v>
      </c>
      <c r="E116" s="195">
        <v>4378</v>
      </c>
      <c r="F116" s="195">
        <v>4936</v>
      </c>
      <c r="G116" s="195">
        <v>5433</v>
      </c>
      <c r="H116" s="195">
        <v>5255</v>
      </c>
      <c r="I116" s="195">
        <v>4942</v>
      </c>
      <c r="J116" s="212">
        <f t="shared" si="30"/>
        <v>-5.956232159847763E-2</v>
      </c>
      <c r="K116" s="194">
        <f t="shared" si="29"/>
        <v>-313</v>
      </c>
      <c r="L116" s="196">
        <f>I116/$I107</f>
        <v>1.9447045953582081E-2</v>
      </c>
    </row>
    <row r="117" spans="1:12" x14ac:dyDescent="0.25">
      <c r="A117" s="1"/>
      <c r="B117" s="194" t="s">
        <v>131</v>
      </c>
      <c r="C117" s="195">
        <v>835</v>
      </c>
      <c r="D117" s="195">
        <v>432</v>
      </c>
      <c r="E117" s="195">
        <v>369</v>
      </c>
      <c r="F117" s="195">
        <v>1303</v>
      </c>
      <c r="G117" s="195">
        <v>1474</v>
      </c>
      <c r="H117" s="195">
        <v>1240</v>
      </c>
      <c r="I117" s="195">
        <v>1383</v>
      </c>
      <c r="J117" s="212">
        <f t="shared" si="30"/>
        <v>0.11532258064516121</v>
      </c>
      <c r="K117" s="194">
        <f t="shared" si="29"/>
        <v>143</v>
      </c>
      <c r="L117" s="196">
        <f>I117/$I107</f>
        <v>5.4421822245657664E-3</v>
      </c>
    </row>
    <row r="118" spans="1:12" x14ac:dyDescent="0.25">
      <c r="A118" s="193" t="s">
        <v>147</v>
      </c>
      <c r="B118" s="194" t="s">
        <v>134</v>
      </c>
      <c r="C118" s="195">
        <v>1737</v>
      </c>
      <c r="D118" s="195">
        <v>1058</v>
      </c>
      <c r="E118" s="195">
        <v>521</v>
      </c>
      <c r="F118" s="195">
        <v>1015</v>
      </c>
      <c r="G118" s="195">
        <v>975</v>
      </c>
      <c r="H118" s="195">
        <v>1554</v>
      </c>
      <c r="I118" s="195">
        <v>1037</v>
      </c>
      <c r="J118" s="212">
        <f t="shared" si="30"/>
        <v>-0.33268983268983265</v>
      </c>
      <c r="K118" s="194">
        <f t="shared" si="29"/>
        <v>-517</v>
      </c>
      <c r="L118" s="196">
        <f>I118/$I107</f>
        <v>4.0806529044647146E-3</v>
      </c>
    </row>
    <row r="119" spans="1:12" x14ac:dyDescent="0.25">
      <c r="A119" s="198" t="s">
        <v>148</v>
      </c>
      <c r="B119" s="199" t="s">
        <v>148</v>
      </c>
      <c r="C119" s="200">
        <f t="shared" ref="C119:I119" si="31">C111-SUM(C112:C118)</f>
        <v>21232</v>
      </c>
      <c r="D119" s="200">
        <f t="shared" si="31"/>
        <v>9867</v>
      </c>
      <c r="E119" s="200">
        <f t="shared" si="31"/>
        <v>13463</v>
      </c>
      <c r="F119" s="200">
        <f t="shared" si="31"/>
        <v>29926</v>
      </c>
      <c r="G119" s="200">
        <f t="shared" si="31"/>
        <v>32833</v>
      </c>
      <c r="H119" s="200">
        <f t="shared" si="31"/>
        <v>36269</v>
      </c>
      <c r="I119" s="200">
        <f t="shared" si="31"/>
        <v>41854</v>
      </c>
      <c r="J119" s="213">
        <f t="shared" si="30"/>
        <v>0.1539882544321598</v>
      </c>
      <c r="K119" s="199">
        <f>I119-H119</f>
        <v>5585</v>
      </c>
      <c r="L119" s="201">
        <f>I119/$I107</f>
        <v>0.16469782706216601</v>
      </c>
    </row>
    <row r="120" spans="1:12" x14ac:dyDescent="0.25">
      <c r="A120" s="1"/>
      <c r="B120" s="186" t="s">
        <v>54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71</v>
      </c>
      <c r="C121" s="209">
        <v>221911</v>
      </c>
      <c r="D121" s="209">
        <v>92857</v>
      </c>
      <c r="E121" s="209">
        <v>164413</v>
      </c>
      <c r="F121" s="209">
        <v>230406</v>
      </c>
      <c r="G121" s="209">
        <v>241537</v>
      </c>
      <c r="H121" s="209">
        <v>252084</v>
      </c>
      <c r="I121" s="209">
        <v>284121</v>
      </c>
      <c r="J121" s="210">
        <f>IFERROR(I121/H121-1,"-")</f>
        <v>0.12708858951777979</v>
      </c>
      <c r="K121" s="209">
        <f>I121-H121</f>
        <v>32037</v>
      </c>
      <c r="L121" s="210">
        <f>I121/$I121</f>
        <v>1</v>
      </c>
    </row>
    <row r="122" spans="1:12" x14ac:dyDescent="0.25">
      <c r="A122" s="1" t="s">
        <v>99</v>
      </c>
      <c r="B122" s="190" t="s">
        <v>100</v>
      </c>
      <c r="C122" s="191">
        <v>120598</v>
      </c>
      <c r="D122" s="191">
        <v>53329</v>
      </c>
      <c r="E122" s="191">
        <v>104603</v>
      </c>
      <c r="F122" s="191">
        <v>135281</v>
      </c>
      <c r="G122" s="191">
        <v>147661</v>
      </c>
      <c r="H122" s="191">
        <v>156478</v>
      </c>
      <c r="I122" s="191">
        <v>178851</v>
      </c>
      <c r="J122" s="211">
        <f>IFERROR(I122/H122-1,"-")</f>
        <v>0.14297856567696421</v>
      </c>
      <c r="K122" s="190">
        <f t="shared" ref="K122:K132" si="32">I122-H122</f>
        <v>22373</v>
      </c>
      <c r="L122" s="192">
        <f>I122/$I121</f>
        <v>0.62948884454158616</v>
      </c>
    </row>
    <row r="123" spans="1:12" x14ac:dyDescent="0.25">
      <c r="A123" s="193" t="s">
        <v>106</v>
      </c>
      <c r="B123" s="194" t="s">
        <v>106</v>
      </c>
      <c r="C123" s="195">
        <v>61234</v>
      </c>
      <c r="D123" s="195">
        <v>24262</v>
      </c>
      <c r="E123" s="195">
        <v>53258</v>
      </c>
      <c r="F123" s="195">
        <v>70019</v>
      </c>
      <c r="G123" s="195">
        <v>67219</v>
      </c>
      <c r="H123" s="195">
        <v>75350</v>
      </c>
      <c r="I123" s="195">
        <v>93624</v>
      </c>
      <c r="J123" s="212">
        <f>IFERROR(I123/H123-1,"-")</f>
        <v>0.24252156602521557</v>
      </c>
      <c r="K123" s="194">
        <f t="shared" si="32"/>
        <v>18274</v>
      </c>
      <c r="L123" s="196">
        <f>I123/$I121</f>
        <v>0.32952157707455626</v>
      </c>
    </row>
    <row r="124" spans="1:12" x14ac:dyDescent="0.25">
      <c r="A124" s="193" t="s">
        <v>103</v>
      </c>
      <c r="B124" s="194" t="s">
        <v>103</v>
      </c>
      <c r="C124" s="195">
        <v>59364</v>
      </c>
      <c r="D124" s="195">
        <v>29067</v>
      </c>
      <c r="E124" s="195">
        <v>51345</v>
      </c>
      <c r="F124" s="195">
        <v>65262</v>
      </c>
      <c r="G124" s="195">
        <v>80442</v>
      </c>
      <c r="H124" s="195">
        <v>81128</v>
      </c>
      <c r="I124" s="195">
        <v>85227</v>
      </c>
      <c r="J124" s="212">
        <f>IFERROR(I124/H124-1,"-")</f>
        <v>5.0525096144364401E-2</v>
      </c>
      <c r="K124" s="194">
        <f t="shared" si="32"/>
        <v>4099</v>
      </c>
      <c r="L124" s="196">
        <f>I124/$I121</f>
        <v>0.2999672674670299</v>
      </c>
    </row>
    <row r="125" spans="1:12" x14ac:dyDescent="0.25">
      <c r="A125" s="1"/>
      <c r="B125" s="190" t="s">
        <v>110</v>
      </c>
      <c r="C125" s="191">
        <v>101313</v>
      </c>
      <c r="D125" s="191">
        <v>39528</v>
      </c>
      <c r="E125" s="191">
        <v>59810</v>
      </c>
      <c r="F125" s="191">
        <v>95125</v>
      </c>
      <c r="G125" s="191">
        <v>93876</v>
      </c>
      <c r="H125" s="191">
        <v>95606</v>
      </c>
      <c r="I125" s="191">
        <v>105270</v>
      </c>
      <c r="J125" s="211">
        <f>IFERROR(I125/H125-1,"-")</f>
        <v>0.10108152208020416</v>
      </c>
      <c r="K125" s="190">
        <f t="shared" si="32"/>
        <v>9664</v>
      </c>
      <c r="L125" s="192">
        <f>I125/$I121</f>
        <v>0.37051115545841384</v>
      </c>
    </row>
    <row r="126" spans="1:12" s="76" customFormat="1" x14ac:dyDescent="0.25">
      <c r="B126" s="194" t="s">
        <v>113</v>
      </c>
      <c r="C126" s="195">
        <v>10592</v>
      </c>
      <c r="D126" s="195">
        <v>3832</v>
      </c>
      <c r="E126" s="195">
        <v>3346</v>
      </c>
      <c r="F126" s="195">
        <v>10000</v>
      </c>
      <c r="G126" s="195">
        <v>11778</v>
      </c>
      <c r="H126" s="195">
        <v>10803</v>
      </c>
      <c r="I126" s="195">
        <v>10561</v>
      </c>
      <c r="J126" s="212">
        <f t="shared" ref="J126:J133" si="33">IFERROR(I126/H126-1,"-")</f>
        <v>-2.2401184856058465E-2</v>
      </c>
      <c r="K126" s="194">
        <f t="shared" si="32"/>
        <v>-242</v>
      </c>
      <c r="L126" s="196">
        <f>I126/$I121</f>
        <v>3.7170782870678334E-2</v>
      </c>
    </row>
    <row r="127" spans="1:12" s="76" customFormat="1" x14ac:dyDescent="0.25">
      <c r="B127" s="194" t="s">
        <v>116</v>
      </c>
      <c r="C127" s="195">
        <v>9776</v>
      </c>
      <c r="D127" s="195">
        <v>4054</v>
      </c>
      <c r="E127" s="195">
        <v>7333</v>
      </c>
      <c r="F127" s="195">
        <v>11457</v>
      </c>
      <c r="G127" s="195">
        <v>13520</v>
      </c>
      <c r="H127" s="195">
        <v>13379</v>
      </c>
      <c r="I127" s="195">
        <v>15685</v>
      </c>
      <c r="J127" s="212">
        <f t="shared" si="33"/>
        <v>0.17235966813663195</v>
      </c>
      <c r="K127" s="194">
        <f t="shared" si="32"/>
        <v>2306</v>
      </c>
      <c r="L127" s="196">
        <f>I127/$I121</f>
        <v>5.5205352649047412E-2</v>
      </c>
    </row>
    <row r="128" spans="1:12" x14ac:dyDescent="0.25">
      <c r="A128" s="1"/>
      <c r="B128" s="194" t="s">
        <v>119</v>
      </c>
      <c r="C128" s="195">
        <v>6791</v>
      </c>
      <c r="D128" s="195">
        <v>2813</v>
      </c>
      <c r="E128" s="195">
        <v>7160</v>
      </c>
      <c r="F128" s="195">
        <v>8604</v>
      </c>
      <c r="G128" s="195">
        <v>8885</v>
      </c>
      <c r="H128" s="195">
        <v>8688</v>
      </c>
      <c r="I128" s="195">
        <v>9610</v>
      </c>
      <c r="J128" s="212">
        <f t="shared" si="33"/>
        <v>0.10612338858195214</v>
      </c>
      <c r="K128" s="194">
        <f t="shared" si="32"/>
        <v>922</v>
      </c>
      <c r="L128" s="196">
        <f>I128/$I121</f>
        <v>3.3823617402444731E-2</v>
      </c>
    </row>
    <row r="129" spans="1:12" x14ac:dyDescent="0.25">
      <c r="A129" s="1"/>
      <c r="B129" s="194" t="s">
        <v>126</v>
      </c>
      <c r="C129" s="195">
        <v>1882</v>
      </c>
      <c r="D129" s="195">
        <v>733</v>
      </c>
      <c r="E129" s="195">
        <v>1336</v>
      </c>
      <c r="F129" s="195">
        <v>2604</v>
      </c>
      <c r="G129" s="195">
        <v>2670</v>
      </c>
      <c r="H129" s="195">
        <v>2392</v>
      </c>
      <c r="I129" s="195">
        <v>2808</v>
      </c>
      <c r="J129" s="212">
        <f t="shared" si="33"/>
        <v>0.17391304347826098</v>
      </c>
      <c r="K129" s="194">
        <f t="shared" si="32"/>
        <v>416</v>
      </c>
      <c r="L129" s="196">
        <f>I129/$I121</f>
        <v>9.8831131806519056E-3</v>
      </c>
    </row>
    <row r="130" spans="1:12" x14ac:dyDescent="0.25">
      <c r="A130" s="1"/>
      <c r="B130" s="194" t="s">
        <v>122</v>
      </c>
      <c r="C130" s="195">
        <v>1497</v>
      </c>
      <c r="D130" s="195">
        <v>763</v>
      </c>
      <c r="E130" s="195">
        <v>1362</v>
      </c>
      <c r="F130" s="195">
        <v>1856</v>
      </c>
      <c r="G130" s="195">
        <v>1953</v>
      </c>
      <c r="H130" s="195">
        <v>2120</v>
      </c>
      <c r="I130" s="195">
        <v>2572</v>
      </c>
      <c r="J130" s="212">
        <f t="shared" si="33"/>
        <v>0.21320754716981138</v>
      </c>
      <c r="K130" s="194">
        <f t="shared" si="32"/>
        <v>452</v>
      </c>
      <c r="L130" s="196">
        <f>I130/$I121</f>
        <v>9.0524811611954054E-3</v>
      </c>
    </row>
    <row r="131" spans="1:12" x14ac:dyDescent="0.25">
      <c r="A131" s="1"/>
      <c r="B131" s="194" t="s">
        <v>131</v>
      </c>
      <c r="C131" s="195">
        <v>1645</v>
      </c>
      <c r="D131" s="195">
        <v>694</v>
      </c>
      <c r="E131" s="195">
        <v>555</v>
      </c>
      <c r="F131" s="195">
        <v>1101</v>
      </c>
      <c r="G131" s="195">
        <v>1357</v>
      </c>
      <c r="H131" s="195">
        <v>1362</v>
      </c>
      <c r="I131" s="195">
        <v>1148</v>
      </c>
      <c r="J131" s="212">
        <f t="shared" si="33"/>
        <v>-0.15712187958883994</v>
      </c>
      <c r="K131" s="194">
        <f t="shared" si="32"/>
        <v>-214</v>
      </c>
      <c r="L131" s="196">
        <f>I131/$I121</f>
        <v>4.0405320268477162E-3</v>
      </c>
    </row>
    <row r="132" spans="1:12" x14ac:dyDescent="0.25">
      <c r="A132" s="193" t="s">
        <v>147</v>
      </c>
      <c r="B132" s="194" t="s">
        <v>134</v>
      </c>
      <c r="C132" s="195">
        <v>2700</v>
      </c>
      <c r="D132" s="195">
        <v>1110</v>
      </c>
      <c r="E132" s="195">
        <v>923</v>
      </c>
      <c r="F132" s="195">
        <v>1906</v>
      </c>
      <c r="G132" s="195">
        <v>2487</v>
      </c>
      <c r="H132" s="195">
        <v>2538</v>
      </c>
      <c r="I132" s="195">
        <v>2378</v>
      </c>
      <c r="J132" s="212">
        <f t="shared" si="33"/>
        <v>-6.3041765169424724E-2</v>
      </c>
      <c r="K132" s="194">
        <f t="shared" si="32"/>
        <v>-160</v>
      </c>
      <c r="L132" s="196">
        <f>I132/$I121</f>
        <v>8.3696734841845546E-3</v>
      </c>
    </row>
    <row r="133" spans="1:12" x14ac:dyDescent="0.25">
      <c r="A133" s="198" t="s">
        <v>148</v>
      </c>
      <c r="B133" s="199" t="s">
        <v>148</v>
      </c>
      <c r="C133" s="200">
        <f t="shared" ref="C133:I133" si="34">C125-SUM(C126:C132)</f>
        <v>66430</v>
      </c>
      <c r="D133" s="200">
        <f t="shared" si="34"/>
        <v>25529</v>
      </c>
      <c r="E133" s="200">
        <f t="shared" si="34"/>
        <v>37795</v>
      </c>
      <c r="F133" s="200">
        <f t="shared" si="34"/>
        <v>57597</v>
      </c>
      <c r="G133" s="200">
        <f t="shared" si="34"/>
        <v>51226</v>
      </c>
      <c r="H133" s="200">
        <f t="shared" si="34"/>
        <v>54324</v>
      </c>
      <c r="I133" s="200">
        <f t="shared" si="34"/>
        <v>60508</v>
      </c>
      <c r="J133" s="213">
        <f t="shared" si="33"/>
        <v>0.11383550548560484</v>
      </c>
      <c r="K133" s="199">
        <f>I133-H133</f>
        <v>6184</v>
      </c>
      <c r="L133" s="201">
        <f>I133/$I121</f>
        <v>0.21296560268336379</v>
      </c>
    </row>
    <row r="134" spans="1:12" x14ac:dyDescent="0.25">
      <c r="A134" s="1"/>
      <c r="B134" s="186" t="s">
        <v>55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71</v>
      </c>
      <c r="C135" s="209">
        <v>254169</v>
      </c>
      <c r="D135" s="209">
        <v>93275</v>
      </c>
      <c r="E135" s="209">
        <v>141329</v>
      </c>
      <c r="F135" s="209">
        <v>261644</v>
      </c>
      <c r="G135" s="209">
        <v>285810</v>
      </c>
      <c r="H135" s="209">
        <v>293795</v>
      </c>
      <c r="I135" s="209">
        <v>293036</v>
      </c>
      <c r="J135" s="210">
        <f>IFERROR(I135/H135-1,"-")</f>
        <v>-2.5834340271277956E-3</v>
      </c>
      <c r="K135" s="209">
        <f>I135-H135</f>
        <v>-759</v>
      </c>
      <c r="L135" s="210">
        <f>I135/$I135</f>
        <v>1</v>
      </c>
    </row>
    <row r="136" spans="1:12" x14ac:dyDescent="0.25">
      <c r="A136" s="1" t="s">
        <v>99</v>
      </c>
      <c r="B136" s="190" t="s">
        <v>100</v>
      </c>
      <c r="C136" s="191">
        <v>45781</v>
      </c>
      <c r="D136" s="191">
        <v>21987</v>
      </c>
      <c r="E136" s="191">
        <v>45389</v>
      </c>
      <c r="F136" s="191">
        <v>29396</v>
      </c>
      <c r="G136" s="191">
        <v>34007</v>
      </c>
      <c r="H136" s="191">
        <v>29467</v>
      </c>
      <c r="I136" s="191">
        <v>33272</v>
      </c>
      <c r="J136" s="211">
        <f>IFERROR(I136/H136-1,"-")</f>
        <v>0.12912749855770866</v>
      </c>
      <c r="K136" s="190">
        <f t="shared" ref="K136:K146" si="35">I136-H136</f>
        <v>3805</v>
      </c>
      <c r="L136" s="192">
        <f>I136/$I135</f>
        <v>0.11354236339562375</v>
      </c>
    </row>
    <row r="137" spans="1:12" x14ac:dyDescent="0.25">
      <c r="A137" s="193" t="s">
        <v>106</v>
      </c>
      <c r="B137" s="194" t="s">
        <v>106</v>
      </c>
      <c r="C137" s="195">
        <v>24957</v>
      </c>
      <c r="D137" s="195">
        <v>16261</v>
      </c>
      <c r="E137" s="195">
        <v>34297</v>
      </c>
      <c r="F137" s="195">
        <v>20018</v>
      </c>
      <c r="G137" s="195">
        <v>22544</v>
      </c>
      <c r="H137" s="195">
        <v>18421</v>
      </c>
      <c r="I137" s="195">
        <v>19632</v>
      </c>
      <c r="J137" s="212">
        <f>IFERROR(I137/H137-1,"-")</f>
        <v>6.5740187829108176E-2</v>
      </c>
      <c r="K137" s="194">
        <f t="shared" si="35"/>
        <v>1211</v>
      </c>
      <c r="L137" s="196">
        <f>I137/$I135</f>
        <v>6.6995181479408666E-2</v>
      </c>
    </row>
    <row r="138" spans="1:12" x14ac:dyDescent="0.25">
      <c r="A138" s="193" t="s">
        <v>103</v>
      </c>
      <c r="B138" s="194" t="s">
        <v>103</v>
      </c>
      <c r="C138" s="195">
        <v>20824</v>
      </c>
      <c r="D138" s="195">
        <v>5726</v>
      </c>
      <c r="E138" s="195">
        <v>11092</v>
      </c>
      <c r="F138" s="195">
        <v>9378</v>
      </c>
      <c r="G138" s="195">
        <v>11463</v>
      </c>
      <c r="H138" s="195">
        <v>11046</v>
      </c>
      <c r="I138" s="195">
        <v>13640</v>
      </c>
      <c r="J138" s="212">
        <f>IFERROR(I138/H138-1,"-")</f>
        <v>0.23483613977910567</v>
      </c>
      <c r="K138" s="194">
        <f t="shared" si="35"/>
        <v>2594</v>
      </c>
      <c r="L138" s="196">
        <f>I138/$I135</f>
        <v>4.6547181916215076E-2</v>
      </c>
    </row>
    <row r="139" spans="1:12" x14ac:dyDescent="0.25">
      <c r="A139" s="1"/>
      <c r="B139" s="190" t="s">
        <v>110</v>
      </c>
      <c r="C139" s="191">
        <v>208388</v>
      </c>
      <c r="D139" s="191">
        <v>71288</v>
      </c>
      <c r="E139" s="191">
        <v>95940</v>
      </c>
      <c r="F139" s="191">
        <v>232248</v>
      </c>
      <c r="G139" s="191">
        <v>251803</v>
      </c>
      <c r="H139" s="191">
        <v>264328</v>
      </c>
      <c r="I139" s="191">
        <v>259764</v>
      </c>
      <c r="J139" s="211">
        <f>IFERROR(I139/H139-1,"-")</f>
        <v>-1.7266426560939463E-2</v>
      </c>
      <c r="K139" s="190">
        <f t="shared" si="35"/>
        <v>-4564</v>
      </c>
      <c r="L139" s="192">
        <f>I139/$I135</f>
        <v>0.88645763660437626</v>
      </c>
    </row>
    <row r="140" spans="1:12" s="76" customFormat="1" x14ac:dyDescent="0.25">
      <c r="B140" s="194" t="s">
        <v>113</v>
      </c>
      <c r="C140" s="195">
        <v>102429</v>
      </c>
      <c r="D140" s="195">
        <v>27693</v>
      </c>
      <c r="E140" s="195">
        <v>26568</v>
      </c>
      <c r="F140" s="195">
        <v>98004</v>
      </c>
      <c r="G140" s="195">
        <v>107918</v>
      </c>
      <c r="H140" s="195">
        <v>118432</v>
      </c>
      <c r="I140" s="195">
        <v>118135</v>
      </c>
      <c r="J140" s="212">
        <f t="shared" ref="J140:J147" si="36">IFERROR(I140/H140-1,"-")</f>
        <v>-2.5077681707647015E-3</v>
      </c>
      <c r="K140" s="194">
        <f t="shared" si="35"/>
        <v>-297</v>
      </c>
      <c r="L140" s="196">
        <f>I140/$I135</f>
        <v>0.40314159352434514</v>
      </c>
    </row>
    <row r="141" spans="1:12" s="76" customFormat="1" x14ac:dyDescent="0.25">
      <c r="B141" s="194" t="s">
        <v>116</v>
      </c>
      <c r="C141" s="195">
        <v>15265</v>
      </c>
      <c r="D141" s="195">
        <v>5762</v>
      </c>
      <c r="E141" s="195">
        <v>9382</v>
      </c>
      <c r="F141" s="195">
        <v>16968</v>
      </c>
      <c r="G141" s="195">
        <v>21306</v>
      </c>
      <c r="H141" s="195">
        <v>21957</v>
      </c>
      <c r="I141" s="195">
        <v>22142</v>
      </c>
      <c r="J141" s="212">
        <f t="shared" si="36"/>
        <v>8.4255590472286368E-3</v>
      </c>
      <c r="K141" s="194">
        <f t="shared" si="35"/>
        <v>185</v>
      </c>
      <c r="L141" s="196">
        <f>I141/$I135</f>
        <v>7.5560681963990767E-2</v>
      </c>
    </row>
    <row r="142" spans="1:12" x14ac:dyDescent="0.25">
      <c r="A142" s="1"/>
      <c r="B142" s="194" t="s">
        <v>119</v>
      </c>
      <c r="C142" s="195">
        <v>19891</v>
      </c>
      <c r="D142" s="195">
        <v>6546</v>
      </c>
      <c r="E142" s="195">
        <v>15420</v>
      </c>
      <c r="F142" s="195">
        <v>27251</v>
      </c>
      <c r="G142" s="195">
        <v>25353</v>
      </c>
      <c r="H142" s="195">
        <v>25136</v>
      </c>
      <c r="I142" s="195">
        <v>23973</v>
      </c>
      <c r="J142" s="212">
        <f t="shared" si="36"/>
        <v>-4.626830044557606E-2</v>
      </c>
      <c r="K142" s="194">
        <f t="shared" si="35"/>
        <v>-1163</v>
      </c>
      <c r="L142" s="196">
        <f>I142/$I135</f>
        <v>8.1809061002743697E-2</v>
      </c>
    </row>
    <row r="143" spans="1:12" x14ac:dyDescent="0.25">
      <c r="A143" s="1"/>
      <c r="B143" s="194" t="s">
        <v>126</v>
      </c>
      <c r="C143" s="195">
        <v>4038</v>
      </c>
      <c r="D143" s="195">
        <v>1178</v>
      </c>
      <c r="E143" s="195">
        <v>4392</v>
      </c>
      <c r="F143" s="195">
        <v>10160</v>
      </c>
      <c r="G143" s="195">
        <v>9134</v>
      </c>
      <c r="H143" s="195">
        <v>6705</v>
      </c>
      <c r="I143" s="195">
        <v>5982</v>
      </c>
      <c r="J143" s="212">
        <f t="shared" si="36"/>
        <v>-0.10782997762863533</v>
      </c>
      <c r="K143" s="194">
        <f t="shared" si="35"/>
        <v>-723</v>
      </c>
      <c r="L143" s="196">
        <f>I143/$I135</f>
        <v>2.0413874063255028E-2</v>
      </c>
    </row>
    <row r="144" spans="1:12" x14ac:dyDescent="0.25">
      <c r="A144" s="1"/>
      <c r="B144" s="194" t="s">
        <v>122</v>
      </c>
      <c r="C144" s="195">
        <v>4324</v>
      </c>
      <c r="D144" s="195">
        <v>1939</v>
      </c>
      <c r="E144" s="195">
        <v>3357</v>
      </c>
      <c r="F144" s="195">
        <v>4807</v>
      </c>
      <c r="G144" s="195">
        <v>5613</v>
      </c>
      <c r="H144" s="195">
        <v>5718</v>
      </c>
      <c r="I144" s="195">
        <v>4738</v>
      </c>
      <c r="J144" s="212">
        <f t="shared" si="36"/>
        <v>-0.17138859741168244</v>
      </c>
      <c r="K144" s="194">
        <f t="shared" si="35"/>
        <v>-980</v>
      </c>
      <c r="L144" s="196">
        <f>I144/$I135</f>
        <v>1.6168661870896408E-2</v>
      </c>
    </row>
    <row r="145" spans="1:12" x14ac:dyDescent="0.25">
      <c r="A145" s="1"/>
      <c r="B145" s="194" t="s">
        <v>131</v>
      </c>
      <c r="C145" s="195">
        <v>2493</v>
      </c>
      <c r="D145" s="195">
        <v>2062</v>
      </c>
      <c r="E145" s="195">
        <v>1422</v>
      </c>
      <c r="F145" s="195">
        <v>3540</v>
      </c>
      <c r="G145" s="195">
        <v>3748</v>
      </c>
      <c r="H145" s="195">
        <v>3476</v>
      </c>
      <c r="I145" s="195">
        <v>3575</v>
      </c>
      <c r="J145" s="212">
        <f t="shared" si="36"/>
        <v>2.8481012658227778E-2</v>
      </c>
      <c r="K145" s="194">
        <f t="shared" si="35"/>
        <v>99</v>
      </c>
      <c r="L145" s="196">
        <f>I145/$I135</f>
        <v>1.2199866228040241E-2</v>
      </c>
    </row>
    <row r="146" spans="1:12" x14ac:dyDescent="0.25">
      <c r="A146" s="193" t="s">
        <v>147</v>
      </c>
      <c r="B146" s="194" t="s">
        <v>134</v>
      </c>
      <c r="C146" s="195">
        <v>6557</v>
      </c>
      <c r="D146" s="195">
        <v>4269</v>
      </c>
      <c r="E146" s="195">
        <v>959</v>
      </c>
      <c r="F146" s="195">
        <v>2132</v>
      </c>
      <c r="G146" s="195">
        <v>2973</v>
      </c>
      <c r="H146" s="195">
        <v>2916</v>
      </c>
      <c r="I146" s="195">
        <v>2352</v>
      </c>
      <c r="J146" s="212">
        <f t="shared" si="36"/>
        <v>-0.19341563786008231</v>
      </c>
      <c r="K146" s="194">
        <f t="shared" si="35"/>
        <v>-564</v>
      </c>
      <c r="L146" s="196">
        <f>I146/$I135</f>
        <v>8.0263175855526288E-3</v>
      </c>
    </row>
    <row r="147" spans="1:12" x14ac:dyDescent="0.25">
      <c r="A147" s="198" t="s">
        <v>148</v>
      </c>
      <c r="B147" s="199" t="s">
        <v>148</v>
      </c>
      <c r="C147" s="200">
        <f t="shared" ref="C147:I147" si="37">C139-SUM(C140:C146)</f>
        <v>53391</v>
      </c>
      <c r="D147" s="200">
        <f t="shared" si="37"/>
        <v>21839</v>
      </c>
      <c r="E147" s="200">
        <f t="shared" si="37"/>
        <v>34440</v>
      </c>
      <c r="F147" s="200">
        <f t="shared" si="37"/>
        <v>69386</v>
      </c>
      <c r="G147" s="200">
        <f t="shared" si="37"/>
        <v>75758</v>
      </c>
      <c r="H147" s="200">
        <f t="shared" si="37"/>
        <v>79988</v>
      </c>
      <c r="I147" s="200">
        <f t="shared" si="37"/>
        <v>78867</v>
      </c>
      <c r="J147" s="213">
        <f t="shared" si="36"/>
        <v>-1.4014602190328573E-2</v>
      </c>
      <c r="K147" s="199">
        <f>I147-H147</f>
        <v>-1121</v>
      </c>
      <c r="L147" s="201">
        <f>I147/$I135</f>
        <v>0.26913758036555235</v>
      </c>
    </row>
    <row r="148" spans="1:12" x14ac:dyDescent="0.25">
      <c r="A148" s="1"/>
      <c r="B148" s="186" t="s">
        <v>56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71</v>
      </c>
      <c r="C149" s="209">
        <v>127971</v>
      </c>
      <c r="D149" s="209">
        <v>41217</v>
      </c>
      <c r="E149" s="209">
        <v>72233</v>
      </c>
      <c r="F149" s="209">
        <v>113045</v>
      </c>
      <c r="G149" s="209">
        <v>125576</v>
      </c>
      <c r="H149" s="209">
        <v>130392</v>
      </c>
      <c r="I149" s="209">
        <v>125230</v>
      </c>
      <c r="J149" s="210">
        <f>IFERROR(I149/H149-1,"-")</f>
        <v>-3.9588318301736258E-2</v>
      </c>
      <c r="K149" s="209">
        <f>I149-H149</f>
        <v>-5162</v>
      </c>
      <c r="L149" s="210">
        <f>I149/$I149</f>
        <v>1</v>
      </c>
    </row>
    <row r="150" spans="1:12" x14ac:dyDescent="0.25">
      <c r="A150" s="1" t="s">
        <v>99</v>
      </c>
      <c r="B150" s="190" t="s">
        <v>100</v>
      </c>
      <c r="C150" s="191">
        <v>54730</v>
      </c>
      <c r="D150" s="191">
        <v>19852</v>
      </c>
      <c r="E150" s="191">
        <v>40440</v>
      </c>
      <c r="F150" s="191">
        <v>58168</v>
      </c>
      <c r="G150" s="191">
        <v>60525</v>
      </c>
      <c r="H150" s="191">
        <v>56624</v>
      </c>
      <c r="I150" s="191">
        <v>52046</v>
      </c>
      <c r="J150" s="211">
        <f>IFERROR(I150/H150-1,"-")</f>
        <v>-8.0849109918055939E-2</v>
      </c>
      <c r="K150" s="190">
        <f t="shared" ref="K150:K160" si="38">I150-H150</f>
        <v>-4578</v>
      </c>
      <c r="L150" s="192">
        <f>I150/$I149</f>
        <v>0.41560328994649842</v>
      </c>
    </row>
    <row r="151" spans="1:12" x14ac:dyDescent="0.25">
      <c r="A151" s="193" t="s">
        <v>106</v>
      </c>
      <c r="B151" s="194" t="s">
        <v>106</v>
      </c>
      <c r="C151" s="195">
        <v>33154</v>
      </c>
      <c r="D151" s="195">
        <v>12261</v>
      </c>
      <c r="E151" s="195">
        <v>32395</v>
      </c>
      <c r="F151" s="195">
        <v>41872</v>
      </c>
      <c r="G151" s="195">
        <v>44830</v>
      </c>
      <c r="H151" s="195">
        <v>38407</v>
      </c>
      <c r="I151" s="195">
        <v>31918</v>
      </c>
      <c r="J151" s="212">
        <f>IFERROR(I151/H151-1,"-")</f>
        <v>-0.16895357617101048</v>
      </c>
      <c r="K151" s="194">
        <f t="shared" si="38"/>
        <v>-6489</v>
      </c>
      <c r="L151" s="196">
        <f>I151/$I149</f>
        <v>0.25487502994490135</v>
      </c>
    </row>
    <row r="152" spans="1:12" x14ac:dyDescent="0.25">
      <c r="A152" s="193" t="s">
        <v>103</v>
      </c>
      <c r="B152" s="194" t="s">
        <v>103</v>
      </c>
      <c r="C152" s="195">
        <v>21576</v>
      </c>
      <c r="D152" s="195">
        <v>7591</v>
      </c>
      <c r="E152" s="195">
        <v>8045</v>
      </c>
      <c r="F152" s="195">
        <v>16296</v>
      </c>
      <c r="G152" s="195">
        <v>15695</v>
      </c>
      <c r="H152" s="195">
        <v>18217</v>
      </c>
      <c r="I152" s="195">
        <v>20128</v>
      </c>
      <c r="J152" s="212">
        <f>IFERROR(I152/H152-1,"-")</f>
        <v>0.10490201460174564</v>
      </c>
      <c r="K152" s="194">
        <f t="shared" si="38"/>
        <v>1911</v>
      </c>
      <c r="L152" s="196">
        <f>I152/$I149</f>
        <v>0.16072826000159707</v>
      </c>
    </row>
    <row r="153" spans="1:12" x14ac:dyDescent="0.25">
      <c r="A153" s="1"/>
      <c r="B153" s="190" t="s">
        <v>110</v>
      </c>
      <c r="C153" s="191">
        <v>73241</v>
      </c>
      <c r="D153" s="191">
        <v>21365</v>
      </c>
      <c r="E153" s="191">
        <v>31793</v>
      </c>
      <c r="F153" s="191">
        <v>54877</v>
      </c>
      <c r="G153" s="191">
        <v>65051</v>
      </c>
      <c r="H153" s="191">
        <v>73768</v>
      </c>
      <c r="I153" s="191">
        <v>73184</v>
      </c>
      <c r="J153" s="211">
        <f>IFERROR(I153/H153-1,"-")</f>
        <v>-7.9167118533781666E-3</v>
      </c>
      <c r="K153" s="190">
        <f t="shared" si="38"/>
        <v>-584</v>
      </c>
      <c r="L153" s="192">
        <f>I153/$I149</f>
        <v>0.58439671005350158</v>
      </c>
    </row>
    <row r="154" spans="1:12" s="76" customFormat="1" x14ac:dyDescent="0.25">
      <c r="B154" s="194" t="s">
        <v>113</v>
      </c>
      <c r="C154" s="195">
        <v>22096</v>
      </c>
      <c r="D154" s="195">
        <v>5805</v>
      </c>
      <c r="E154" s="195">
        <v>5619</v>
      </c>
      <c r="F154" s="195">
        <v>19494</v>
      </c>
      <c r="G154" s="195">
        <v>19538</v>
      </c>
      <c r="H154" s="195">
        <v>20487</v>
      </c>
      <c r="I154" s="195">
        <v>18037</v>
      </c>
      <c r="J154" s="212">
        <f t="shared" ref="J154:J161" si="39">IFERROR(I154/H154-1,"-")</f>
        <v>-0.11958803143456831</v>
      </c>
      <c r="K154" s="194">
        <f t="shared" si="38"/>
        <v>-2450</v>
      </c>
      <c r="L154" s="196">
        <f>I154/$I149</f>
        <v>0.14403098299129602</v>
      </c>
    </row>
    <row r="155" spans="1:12" s="76" customFormat="1" x14ac:dyDescent="0.25">
      <c r="B155" s="194" t="s">
        <v>116</v>
      </c>
      <c r="C155" s="195">
        <v>18903</v>
      </c>
      <c r="D155" s="195">
        <v>5452</v>
      </c>
      <c r="E155" s="195">
        <v>8701</v>
      </c>
      <c r="F155" s="195">
        <v>11833</v>
      </c>
      <c r="G155" s="195">
        <v>13027</v>
      </c>
      <c r="H155" s="195">
        <v>13361</v>
      </c>
      <c r="I155" s="195">
        <v>13517</v>
      </c>
      <c r="J155" s="212">
        <f t="shared" si="39"/>
        <v>1.1675772771499116E-2</v>
      </c>
      <c r="K155" s="194">
        <f t="shared" si="38"/>
        <v>156</v>
      </c>
      <c r="L155" s="196">
        <f>I155/$I149</f>
        <v>0.10793739519284516</v>
      </c>
    </row>
    <row r="156" spans="1:12" x14ac:dyDescent="0.25">
      <c r="A156" s="1"/>
      <c r="B156" s="194" t="s">
        <v>119</v>
      </c>
      <c r="C156" s="195">
        <v>10122</v>
      </c>
      <c r="D156" s="195">
        <v>2402</v>
      </c>
      <c r="E156" s="195">
        <v>5271</v>
      </c>
      <c r="F156" s="195">
        <v>6658</v>
      </c>
      <c r="G156" s="195">
        <v>10341</v>
      </c>
      <c r="H156" s="195">
        <v>13087</v>
      </c>
      <c r="I156" s="195">
        <v>16918</v>
      </c>
      <c r="J156" s="212">
        <f t="shared" si="39"/>
        <v>0.29273324673339962</v>
      </c>
      <c r="K156" s="194">
        <f t="shared" si="38"/>
        <v>3831</v>
      </c>
      <c r="L156" s="196">
        <f>I156/$I149</f>
        <v>0.13509542441906891</v>
      </c>
    </row>
    <row r="157" spans="1:12" x14ac:dyDescent="0.25">
      <c r="A157" s="1"/>
      <c r="B157" s="194" t="s">
        <v>126</v>
      </c>
      <c r="C157" s="195">
        <v>1693</v>
      </c>
      <c r="D157" s="195">
        <v>619</v>
      </c>
      <c r="E157" s="195">
        <v>932</v>
      </c>
      <c r="F157" s="195">
        <v>1711</v>
      </c>
      <c r="G157" s="195">
        <v>2082</v>
      </c>
      <c r="H157" s="195">
        <v>2870</v>
      </c>
      <c r="I157" s="195">
        <v>2577</v>
      </c>
      <c r="J157" s="212">
        <f t="shared" si="39"/>
        <v>-0.1020905923344948</v>
      </c>
      <c r="K157" s="194">
        <f t="shared" si="38"/>
        <v>-293</v>
      </c>
      <c r="L157" s="196">
        <f>I157/$I149</f>
        <v>2.0578136229338018E-2</v>
      </c>
    </row>
    <row r="158" spans="1:12" x14ac:dyDescent="0.25">
      <c r="A158" s="1"/>
      <c r="B158" s="194" t="s">
        <v>122</v>
      </c>
      <c r="C158" s="195">
        <v>3086</v>
      </c>
      <c r="D158" s="195">
        <v>1300</v>
      </c>
      <c r="E158" s="195">
        <v>1752</v>
      </c>
      <c r="F158" s="195">
        <v>3040</v>
      </c>
      <c r="G158" s="195">
        <v>3110</v>
      </c>
      <c r="H158" s="195">
        <v>3538</v>
      </c>
      <c r="I158" s="195">
        <v>2741</v>
      </c>
      <c r="J158" s="212">
        <f t="shared" si="39"/>
        <v>-0.22526851328434139</v>
      </c>
      <c r="K158" s="194">
        <f t="shared" si="38"/>
        <v>-797</v>
      </c>
      <c r="L158" s="196">
        <f>I158/$I149</f>
        <v>2.188772658308712E-2</v>
      </c>
    </row>
    <row r="159" spans="1:12" x14ac:dyDescent="0.25">
      <c r="A159" s="1"/>
      <c r="B159" s="194" t="s">
        <v>131</v>
      </c>
      <c r="C159" s="195">
        <v>490</v>
      </c>
      <c r="D159" s="195">
        <v>403</v>
      </c>
      <c r="E159" s="195">
        <v>292</v>
      </c>
      <c r="F159" s="195">
        <v>514</v>
      </c>
      <c r="G159" s="195">
        <v>689</v>
      </c>
      <c r="H159" s="195">
        <v>505</v>
      </c>
      <c r="I159" s="195">
        <v>463</v>
      </c>
      <c r="J159" s="212">
        <f t="shared" si="39"/>
        <v>-8.3168316831683131E-2</v>
      </c>
      <c r="K159" s="194">
        <f t="shared" si="38"/>
        <v>-42</v>
      </c>
      <c r="L159" s="196">
        <f>I159/$I149</f>
        <v>3.6971971572306956E-3</v>
      </c>
    </row>
    <row r="160" spans="1:12" x14ac:dyDescent="0.25">
      <c r="A160" s="193" t="s">
        <v>147</v>
      </c>
      <c r="B160" s="194" t="s">
        <v>134</v>
      </c>
      <c r="C160" s="195">
        <v>1111</v>
      </c>
      <c r="D160" s="195">
        <v>501</v>
      </c>
      <c r="E160" s="195">
        <v>454</v>
      </c>
      <c r="F160" s="195">
        <v>710</v>
      </c>
      <c r="G160" s="195">
        <v>954</v>
      </c>
      <c r="H160" s="195">
        <v>832</v>
      </c>
      <c r="I160" s="195">
        <v>673</v>
      </c>
      <c r="J160" s="212">
        <f t="shared" si="39"/>
        <v>-0.19110576923076927</v>
      </c>
      <c r="K160" s="194">
        <f t="shared" si="38"/>
        <v>-159</v>
      </c>
      <c r="L160" s="196">
        <f>I160/$I149</f>
        <v>5.37411163459235E-3</v>
      </c>
    </row>
    <row r="161" spans="1:12" x14ac:dyDescent="0.25">
      <c r="A161" s="198" t="s">
        <v>148</v>
      </c>
      <c r="B161" s="199" t="s">
        <v>148</v>
      </c>
      <c r="C161" s="200">
        <f t="shared" ref="C161:I161" si="40">C153-SUM(C154:C160)</f>
        <v>15740</v>
      </c>
      <c r="D161" s="200">
        <f t="shared" si="40"/>
        <v>4883</v>
      </c>
      <c r="E161" s="200">
        <f t="shared" si="40"/>
        <v>8772</v>
      </c>
      <c r="F161" s="200">
        <f t="shared" si="40"/>
        <v>10917</v>
      </c>
      <c r="G161" s="200">
        <f t="shared" si="40"/>
        <v>15310</v>
      </c>
      <c r="H161" s="200">
        <f t="shared" si="40"/>
        <v>19088</v>
      </c>
      <c r="I161" s="200">
        <f t="shared" si="40"/>
        <v>18258</v>
      </c>
      <c r="J161" s="213">
        <f t="shared" si="39"/>
        <v>-4.3482816429170179E-2</v>
      </c>
      <c r="K161" s="199">
        <f>I161-H161</f>
        <v>-830</v>
      </c>
      <c r="L161" s="201">
        <f>I161/$I149</f>
        <v>0.14579573584604327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58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8BE6F-92D3-49D8-A1C6-CA5CF080EF57}">
  <sheetPr>
    <tabColor rgb="FFFFC000"/>
    <pageSetUpPr fitToPage="1"/>
  </sheetPr>
  <dimension ref="A1:W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266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46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46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46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55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71</v>
      </c>
      <c r="C8" s="188">
        <v>4924849</v>
      </c>
      <c r="D8" s="188">
        <v>1664028</v>
      </c>
      <c r="E8" s="188">
        <v>2347681</v>
      </c>
      <c r="F8" s="188">
        <v>4832844</v>
      </c>
      <c r="G8" s="188">
        <v>5281667</v>
      </c>
      <c r="H8" s="188">
        <v>5579982</v>
      </c>
      <c r="I8" s="189">
        <f>IFERROR(H8/G8-1,"-")</f>
        <v>5.6481220796388731E-2</v>
      </c>
      <c r="J8" s="188">
        <f t="shared" ref="J8:J20" si="0">H8-G8</f>
        <v>298315</v>
      </c>
      <c r="K8" s="189">
        <f>H8/$H8</f>
        <v>1</v>
      </c>
      <c r="L8" s="103"/>
      <c r="N8" s="187" t="s">
        <v>71</v>
      </c>
      <c r="O8" s="188">
        <v>254169</v>
      </c>
      <c r="P8" s="188">
        <v>100783</v>
      </c>
      <c r="Q8" s="188">
        <v>141329</v>
      </c>
      <c r="R8" s="188">
        <v>261644</v>
      </c>
      <c r="S8" s="188">
        <v>285810</v>
      </c>
      <c r="T8" s="188">
        <v>293795</v>
      </c>
      <c r="U8" s="189">
        <f>IFERROR(T8/S8-1,"-")</f>
        <v>2.7938140722857829E-2</v>
      </c>
      <c r="V8" s="188">
        <f>T8-S8</f>
        <v>7985</v>
      </c>
      <c r="W8" s="189">
        <f>T8/T$8</f>
        <v>1</v>
      </c>
    </row>
    <row r="9" spans="1:23" x14ac:dyDescent="0.25">
      <c r="A9" s="1" t="s">
        <v>99</v>
      </c>
      <c r="B9" s="190" t="s">
        <v>100</v>
      </c>
      <c r="C9" s="191">
        <v>1056713</v>
      </c>
      <c r="D9" s="191">
        <v>467562</v>
      </c>
      <c r="E9" s="191">
        <v>802516</v>
      </c>
      <c r="F9" s="191">
        <v>1024864</v>
      </c>
      <c r="G9" s="191">
        <v>1053374</v>
      </c>
      <c r="H9" s="191">
        <v>1068186</v>
      </c>
      <c r="I9" s="192">
        <f>IFERROR(H9/G9-1,"-")</f>
        <v>1.4061482436437567E-2</v>
      </c>
      <c r="J9" s="191">
        <f t="shared" si="0"/>
        <v>14812</v>
      </c>
      <c r="K9" s="192">
        <f>H9/H8</f>
        <v>0.19143180031763543</v>
      </c>
      <c r="L9" s="103"/>
      <c r="N9" s="190" t="s">
        <v>100</v>
      </c>
      <c r="O9" s="191">
        <v>45781</v>
      </c>
      <c r="P9" s="191">
        <v>27001</v>
      </c>
      <c r="Q9" s="191">
        <v>45389</v>
      </c>
      <c r="R9" s="191">
        <v>29396</v>
      </c>
      <c r="S9" s="191">
        <v>34007</v>
      </c>
      <c r="T9" s="191">
        <v>29467</v>
      </c>
      <c r="U9" s="192">
        <f>IFERROR(T9/S9-1,"-")</f>
        <v>-0.13350192607404354</v>
      </c>
      <c r="V9" s="191">
        <f t="shared" ref="V9:V19" si="1">T9-S9</f>
        <v>-4540</v>
      </c>
      <c r="W9" s="192">
        <f>T9/T$8</f>
        <v>0.10029782671590735</v>
      </c>
    </row>
    <row r="10" spans="1:23" x14ac:dyDescent="0.25">
      <c r="A10" s="193" t="s">
        <v>106</v>
      </c>
      <c r="B10" s="194" t="s">
        <v>106</v>
      </c>
      <c r="C10" s="195">
        <v>416975</v>
      </c>
      <c r="D10" s="195">
        <v>210583</v>
      </c>
      <c r="E10" s="195">
        <v>417269</v>
      </c>
      <c r="F10" s="195">
        <v>425397</v>
      </c>
      <c r="G10" s="195">
        <v>433319</v>
      </c>
      <c r="H10" s="195">
        <v>424259</v>
      </c>
      <c r="I10" s="196">
        <f>IFERROR(H10/G10-1,"-")</f>
        <v>-2.0908383892698001E-2</v>
      </c>
      <c r="J10" s="195">
        <f t="shared" si="0"/>
        <v>-9060</v>
      </c>
      <c r="K10" s="196">
        <f>H10/$H8</f>
        <v>7.6032324118608274E-2</v>
      </c>
      <c r="L10" s="103"/>
      <c r="N10" s="194" t="s">
        <v>106</v>
      </c>
      <c r="O10" s="195">
        <v>24957</v>
      </c>
      <c r="P10" s="195">
        <v>20110</v>
      </c>
      <c r="Q10" s="195">
        <v>34297</v>
      </c>
      <c r="R10" s="195">
        <v>20018</v>
      </c>
      <c r="S10" s="195">
        <v>22544</v>
      </c>
      <c r="T10" s="195">
        <v>18421</v>
      </c>
      <c r="U10" s="196">
        <f>IFERROR(T10/S10-1,"-")</f>
        <v>-0.18288679914833217</v>
      </c>
      <c r="V10" s="195">
        <f t="shared" si="1"/>
        <v>-4123</v>
      </c>
      <c r="W10" s="196">
        <f>T10/T$8</f>
        <v>6.2700182099763441E-2</v>
      </c>
    </row>
    <row r="11" spans="1:23" x14ac:dyDescent="0.25">
      <c r="A11" s="193" t="s">
        <v>103</v>
      </c>
      <c r="B11" s="194" t="s">
        <v>103</v>
      </c>
      <c r="C11" s="195">
        <v>639738</v>
      </c>
      <c r="D11" s="195">
        <v>256979</v>
      </c>
      <c r="E11" s="195">
        <v>385247</v>
      </c>
      <c r="F11" s="195">
        <v>599467</v>
      </c>
      <c r="G11" s="195">
        <v>620055</v>
      </c>
      <c r="H11" s="195">
        <v>643927</v>
      </c>
      <c r="I11" s="196">
        <f>IFERROR(H11/G11-1,"-")</f>
        <v>3.8499810500681297E-2</v>
      </c>
      <c r="J11" s="195">
        <f t="shared" si="0"/>
        <v>23872</v>
      </c>
      <c r="K11" s="196">
        <f>H11/$H8</f>
        <v>0.11539947619902717</v>
      </c>
      <c r="L11" s="103"/>
      <c r="N11" s="194" t="s">
        <v>103</v>
      </c>
      <c r="O11" s="195">
        <v>20824</v>
      </c>
      <c r="P11" s="195">
        <v>6891</v>
      </c>
      <c r="Q11" s="195">
        <v>11092</v>
      </c>
      <c r="R11" s="195">
        <v>9378</v>
      </c>
      <c r="S11" s="195">
        <v>11463</v>
      </c>
      <c r="T11" s="195">
        <v>11046</v>
      </c>
      <c r="U11" s="196">
        <f>IFERROR(T11/S11-1,"-")</f>
        <v>-3.6377911541481289E-2</v>
      </c>
      <c r="V11" s="195">
        <f t="shared" si="1"/>
        <v>-417</v>
      </c>
      <c r="W11" s="196">
        <f>T11/T$8</f>
        <v>3.7597644616143913E-2</v>
      </c>
    </row>
    <row r="12" spans="1:23" x14ac:dyDescent="0.25">
      <c r="A12" s="1"/>
      <c r="B12" s="190" t="s">
        <v>110</v>
      </c>
      <c r="C12" s="191">
        <v>3868136</v>
      </c>
      <c r="D12" s="191">
        <v>1196466</v>
      </c>
      <c r="E12" s="191">
        <v>1545165</v>
      </c>
      <c r="F12" s="191">
        <v>3807980</v>
      </c>
      <c r="G12" s="191">
        <v>4228293</v>
      </c>
      <c r="H12" s="191">
        <v>4511796</v>
      </c>
      <c r="I12" s="192">
        <f>IFERROR(H12/G12-1,"-")</f>
        <v>6.7049043195445579E-2</v>
      </c>
      <c r="J12" s="191">
        <f t="shared" si="0"/>
        <v>283503</v>
      </c>
      <c r="K12" s="192">
        <f>H12/H8</f>
        <v>0.8085681996823646</v>
      </c>
      <c r="L12" s="103"/>
      <c r="N12" s="190" t="s">
        <v>110</v>
      </c>
      <c r="O12" s="191">
        <v>208388</v>
      </c>
      <c r="P12" s="191">
        <v>73782</v>
      </c>
      <c r="Q12" s="191">
        <v>95940</v>
      </c>
      <c r="R12" s="191">
        <v>232248</v>
      </c>
      <c r="S12" s="191">
        <v>251803</v>
      </c>
      <c r="T12" s="191">
        <v>264328</v>
      </c>
      <c r="U12" s="192">
        <f>IFERROR(T12/S12-1,"-")</f>
        <v>4.9741265989682315E-2</v>
      </c>
      <c r="V12" s="191">
        <f t="shared" si="1"/>
        <v>12525</v>
      </c>
      <c r="W12" s="192">
        <f>T12/T$8</f>
        <v>0.89970217328409263</v>
      </c>
    </row>
    <row r="13" spans="1:23" s="76" customFormat="1" x14ac:dyDescent="0.25">
      <c r="B13" s="194" t="s">
        <v>113</v>
      </c>
      <c r="C13" s="195">
        <v>1755890</v>
      </c>
      <c r="D13" s="195">
        <v>472699</v>
      </c>
      <c r="E13" s="195">
        <v>448402</v>
      </c>
      <c r="F13" s="195">
        <v>1743899</v>
      </c>
      <c r="G13" s="195">
        <v>1976052</v>
      </c>
      <c r="H13" s="195">
        <v>2113224</v>
      </c>
      <c r="I13" s="196">
        <f t="shared" ref="I13:I20" si="2">IFERROR(H13/G13-1,"-")</f>
        <v>6.941720157161857E-2</v>
      </c>
      <c r="J13" s="195">
        <f t="shared" si="0"/>
        <v>137172</v>
      </c>
      <c r="K13" s="196">
        <f>H13/$H8</f>
        <v>0.37871520015655963</v>
      </c>
      <c r="L13" s="197"/>
      <c r="N13" s="194" t="s">
        <v>113</v>
      </c>
      <c r="O13" s="195">
        <v>102429</v>
      </c>
      <c r="P13" s="195">
        <v>28209</v>
      </c>
      <c r="Q13" s="195">
        <v>26568</v>
      </c>
      <c r="R13" s="195">
        <v>98004</v>
      </c>
      <c r="S13" s="195">
        <v>107918</v>
      </c>
      <c r="T13" s="195">
        <v>118432</v>
      </c>
      <c r="U13" s="196">
        <f t="shared" ref="U13:U20" si="3">IFERROR(T13/S13-1,"-")</f>
        <v>9.7425823310291149E-2</v>
      </c>
      <c r="V13" s="195">
        <f t="shared" si="1"/>
        <v>10514</v>
      </c>
      <c r="W13" s="196">
        <f t="shared" ref="W13:W20" si="4">T13/T$8</f>
        <v>0.40311101278102079</v>
      </c>
    </row>
    <row r="14" spans="1:23" s="76" customFormat="1" x14ac:dyDescent="0.25">
      <c r="B14" s="194" t="s">
        <v>116</v>
      </c>
      <c r="C14" s="195">
        <v>504382</v>
      </c>
      <c r="D14" s="195">
        <v>150484</v>
      </c>
      <c r="E14" s="195">
        <v>224169</v>
      </c>
      <c r="F14" s="195">
        <v>395500</v>
      </c>
      <c r="G14" s="195">
        <v>442794</v>
      </c>
      <c r="H14" s="195">
        <v>457911</v>
      </c>
      <c r="I14" s="196">
        <f t="shared" si="2"/>
        <v>3.4140028997682981E-2</v>
      </c>
      <c r="J14" s="195">
        <f t="shared" si="0"/>
        <v>15117</v>
      </c>
      <c r="K14" s="196">
        <f>H14/$H8</f>
        <v>8.206316794570305E-2</v>
      </c>
      <c r="L14" s="197"/>
      <c r="N14" s="194" t="s">
        <v>116</v>
      </c>
      <c r="O14" s="195">
        <v>15265</v>
      </c>
      <c r="P14" s="195">
        <v>6247</v>
      </c>
      <c r="Q14" s="195">
        <v>9382</v>
      </c>
      <c r="R14" s="195">
        <v>16968</v>
      </c>
      <c r="S14" s="195">
        <v>21306</v>
      </c>
      <c r="T14" s="195">
        <v>21957</v>
      </c>
      <c r="U14" s="196">
        <f t="shared" si="3"/>
        <v>3.0554773303294924E-2</v>
      </c>
      <c r="V14" s="195">
        <f t="shared" si="1"/>
        <v>651</v>
      </c>
      <c r="W14" s="196">
        <f t="shared" si="4"/>
        <v>7.4735785156316473E-2</v>
      </c>
    </row>
    <row r="15" spans="1:23" x14ac:dyDescent="0.25">
      <c r="A15" s="1"/>
      <c r="B15" s="194" t="s">
        <v>119</v>
      </c>
      <c r="C15" s="195">
        <v>169952</v>
      </c>
      <c r="D15" s="195">
        <v>61568</v>
      </c>
      <c r="E15" s="195">
        <v>129489</v>
      </c>
      <c r="F15" s="195">
        <v>199586</v>
      </c>
      <c r="G15" s="195">
        <v>218554</v>
      </c>
      <c r="H15" s="195">
        <v>235111</v>
      </c>
      <c r="I15" s="196">
        <f t="shared" si="2"/>
        <v>7.5757021148091575E-2</v>
      </c>
      <c r="J15" s="195">
        <f t="shared" si="0"/>
        <v>16557</v>
      </c>
      <c r="K15" s="196">
        <f>H15/$H8</f>
        <v>4.2134723732083726E-2</v>
      </c>
      <c r="L15" s="103"/>
      <c r="N15" s="194" t="s">
        <v>119</v>
      </c>
      <c r="O15" s="195">
        <v>19891</v>
      </c>
      <c r="P15" s="195">
        <v>6768</v>
      </c>
      <c r="Q15" s="195">
        <v>15420</v>
      </c>
      <c r="R15" s="195">
        <v>27251</v>
      </c>
      <c r="S15" s="195">
        <v>25353</v>
      </c>
      <c r="T15" s="195">
        <v>25136</v>
      </c>
      <c r="U15" s="196">
        <f t="shared" si="3"/>
        <v>-8.5591448743738141E-3</v>
      </c>
      <c r="V15" s="195">
        <f t="shared" si="1"/>
        <v>-217</v>
      </c>
      <c r="W15" s="196">
        <f t="shared" si="4"/>
        <v>8.5556255211967525E-2</v>
      </c>
    </row>
    <row r="16" spans="1:23" x14ac:dyDescent="0.25">
      <c r="A16" s="1"/>
      <c r="B16" s="194" t="s">
        <v>126</v>
      </c>
      <c r="C16" s="195">
        <v>140154</v>
      </c>
      <c r="D16" s="195">
        <v>41692</v>
      </c>
      <c r="E16" s="195">
        <v>93338</v>
      </c>
      <c r="F16" s="195">
        <v>173382</v>
      </c>
      <c r="G16" s="195">
        <v>167833</v>
      </c>
      <c r="H16" s="195">
        <v>177387</v>
      </c>
      <c r="I16" s="196">
        <f t="shared" si="2"/>
        <v>5.6925634410396109E-2</v>
      </c>
      <c r="J16" s="195">
        <f t="shared" si="0"/>
        <v>9554</v>
      </c>
      <c r="K16" s="196">
        <f>H16/$H8</f>
        <v>3.1789887494260732E-2</v>
      </c>
      <c r="L16" s="103"/>
      <c r="N16" s="194" t="s">
        <v>126</v>
      </c>
      <c r="O16" s="195">
        <v>4038</v>
      </c>
      <c r="P16" s="195">
        <v>1301</v>
      </c>
      <c r="Q16" s="195">
        <v>4392</v>
      </c>
      <c r="R16" s="195">
        <v>10160</v>
      </c>
      <c r="S16" s="195">
        <v>9134</v>
      </c>
      <c r="T16" s="195">
        <v>6705</v>
      </c>
      <c r="U16" s="196">
        <f t="shared" si="3"/>
        <v>-0.26592949419750378</v>
      </c>
      <c r="V16" s="195">
        <f t="shared" si="1"/>
        <v>-2429</v>
      </c>
      <c r="W16" s="196">
        <f t="shared" si="4"/>
        <v>2.2822035773243248E-2</v>
      </c>
    </row>
    <row r="17" spans="1:23" x14ac:dyDescent="0.25">
      <c r="A17" s="1"/>
      <c r="B17" s="194" t="s">
        <v>122</v>
      </c>
      <c r="C17" s="195">
        <v>136969</v>
      </c>
      <c r="D17" s="195">
        <v>58927</v>
      </c>
      <c r="E17" s="195">
        <v>94304</v>
      </c>
      <c r="F17" s="195">
        <v>150351</v>
      </c>
      <c r="G17" s="195">
        <v>154430</v>
      </c>
      <c r="H17" s="195">
        <v>161175</v>
      </c>
      <c r="I17" s="196">
        <f t="shared" si="2"/>
        <v>4.367674674609856E-2</v>
      </c>
      <c r="J17" s="195">
        <f t="shared" si="0"/>
        <v>6745</v>
      </c>
      <c r="K17" s="196">
        <f>H17/H$8</f>
        <v>2.8884501777962725E-2</v>
      </c>
      <c r="L17" s="103"/>
      <c r="N17" s="194" t="s">
        <v>122</v>
      </c>
      <c r="O17" s="195">
        <v>4324</v>
      </c>
      <c r="P17" s="195">
        <v>2025</v>
      </c>
      <c r="Q17" s="195">
        <v>3357</v>
      </c>
      <c r="R17" s="195">
        <v>4807</v>
      </c>
      <c r="S17" s="195">
        <v>5613</v>
      </c>
      <c r="T17" s="195">
        <v>5718</v>
      </c>
      <c r="U17" s="196">
        <f t="shared" si="3"/>
        <v>1.8706574024585754E-2</v>
      </c>
      <c r="V17" s="195">
        <f t="shared" si="1"/>
        <v>105</v>
      </c>
      <c r="W17" s="196">
        <f t="shared" si="4"/>
        <v>1.9462550417808335E-2</v>
      </c>
    </row>
    <row r="18" spans="1:23" x14ac:dyDescent="0.25">
      <c r="A18" s="1"/>
      <c r="B18" s="194" t="s">
        <v>131</v>
      </c>
      <c r="C18" s="195">
        <v>76537</v>
      </c>
      <c r="D18" s="195">
        <v>31184</v>
      </c>
      <c r="E18" s="195">
        <v>25435</v>
      </c>
      <c r="F18" s="195">
        <v>64413</v>
      </c>
      <c r="G18" s="195">
        <v>68822</v>
      </c>
      <c r="H18" s="195">
        <v>65431</v>
      </c>
      <c r="I18" s="196">
        <f t="shared" si="2"/>
        <v>-4.9272035105053624E-2</v>
      </c>
      <c r="J18" s="195"/>
      <c r="K18" s="196">
        <f t="shared" ref="K18:K20" si="5">H18/H$8</f>
        <v>1.1726023488964659E-2</v>
      </c>
      <c r="L18" s="103"/>
      <c r="N18" s="194" t="s">
        <v>131</v>
      </c>
      <c r="O18" s="195">
        <v>2493</v>
      </c>
      <c r="P18" s="195">
        <v>2067</v>
      </c>
      <c r="Q18" s="195">
        <v>1422</v>
      </c>
      <c r="R18" s="195">
        <v>3540</v>
      </c>
      <c r="S18" s="195">
        <v>3748</v>
      </c>
      <c r="T18" s="195">
        <v>3476</v>
      </c>
      <c r="U18" s="196">
        <f t="shared" si="3"/>
        <v>-7.2572038420490981E-2</v>
      </c>
      <c r="V18" s="195">
        <f t="shared" si="1"/>
        <v>-272</v>
      </c>
      <c r="W18" s="196">
        <f t="shared" si="4"/>
        <v>1.1831379022787998E-2</v>
      </c>
    </row>
    <row r="19" spans="1:23" x14ac:dyDescent="0.25">
      <c r="A19" s="193" t="s">
        <v>147</v>
      </c>
      <c r="B19" s="194" t="s">
        <v>134</v>
      </c>
      <c r="C19" s="195">
        <v>110098</v>
      </c>
      <c r="D19" s="195">
        <v>47431</v>
      </c>
      <c r="E19" s="195">
        <v>22379</v>
      </c>
      <c r="F19" s="195">
        <v>58944</v>
      </c>
      <c r="G19" s="195">
        <v>72711</v>
      </c>
      <c r="H19" s="195">
        <v>71945</v>
      </c>
      <c r="I19" s="196">
        <f t="shared" si="2"/>
        <v>-1.05348571742927E-2</v>
      </c>
      <c r="J19" s="195">
        <f t="shared" si="0"/>
        <v>-766</v>
      </c>
      <c r="K19" s="196">
        <f t="shared" si="5"/>
        <v>1.2893410767274877E-2</v>
      </c>
      <c r="L19" s="103"/>
      <c r="N19" s="194" t="s">
        <v>134</v>
      </c>
      <c r="O19" s="195">
        <v>6557</v>
      </c>
      <c r="P19" s="195">
        <v>4279</v>
      </c>
      <c r="Q19" s="195">
        <v>959</v>
      </c>
      <c r="R19" s="195">
        <v>2132</v>
      </c>
      <c r="S19" s="195">
        <v>2973</v>
      </c>
      <c r="T19" s="195">
        <v>2916</v>
      </c>
      <c r="U19" s="196">
        <f t="shared" si="3"/>
        <v>-1.9172552976791102E-2</v>
      </c>
      <c r="V19" s="195">
        <f t="shared" si="1"/>
        <v>-57</v>
      </c>
      <c r="W19" s="196">
        <f t="shared" si="4"/>
        <v>9.9252880409809556E-3</v>
      </c>
    </row>
    <row r="20" spans="1:23" x14ac:dyDescent="0.25">
      <c r="A20" s="198" t="s">
        <v>148</v>
      </c>
      <c r="B20" s="199" t="s">
        <v>148</v>
      </c>
      <c r="C20" s="200">
        <f t="shared" ref="C20:H20" si="6">C12-SUM(C13:C19)</f>
        <v>974154</v>
      </c>
      <c r="D20" s="200">
        <f t="shared" si="6"/>
        <v>332481</v>
      </c>
      <c r="E20" s="200">
        <f t="shared" si="6"/>
        <v>507649</v>
      </c>
      <c r="F20" s="200">
        <f t="shared" si="6"/>
        <v>1021905</v>
      </c>
      <c r="G20" s="200">
        <f t="shared" si="6"/>
        <v>1127097</v>
      </c>
      <c r="H20" s="200">
        <f t="shared" si="6"/>
        <v>1229612</v>
      </c>
      <c r="I20" s="201">
        <f t="shared" si="2"/>
        <v>9.0954904502451805E-2</v>
      </c>
      <c r="J20" s="200">
        <f t="shared" si="0"/>
        <v>102515</v>
      </c>
      <c r="K20" s="201">
        <f t="shared" si="5"/>
        <v>0.22036128431955515</v>
      </c>
      <c r="L20" s="103"/>
      <c r="N20" s="199" t="s">
        <v>148</v>
      </c>
      <c r="O20" s="200">
        <f t="shared" ref="O20:T20" si="7">O12-SUM(O13:O19)</f>
        <v>53391</v>
      </c>
      <c r="P20" s="200">
        <f t="shared" si="7"/>
        <v>22886</v>
      </c>
      <c r="Q20" s="200">
        <f t="shared" si="7"/>
        <v>34440</v>
      </c>
      <c r="R20" s="200">
        <f t="shared" si="7"/>
        <v>69386</v>
      </c>
      <c r="S20" s="200">
        <f t="shared" si="7"/>
        <v>75758</v>
      </c>
      <c r="T20" s="200">
        <f t="shared" si="7"/>
        <v>79988</v>
      </c>
      <c r="U20" s="201">
        <f t="shared" si="3"/>
        <v>5.5835687320151095E-2</v>
      </c>
      <c r="V20" s="200">
        <f>T20-S20</f>
        <v>4230</v>
      </c>
      <c r="W20" s="201">
        <f t="shared" si="4"/>
        <v>0.27225786687996734</v>
      </c>
    </row>
    <row r="21" spans="1:23" x14ac:dyDescent="0.25">
      <c r="B21" s="186" t="s">
        <v>47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71</v>
      </c>
      <c r="C22" s="188">
        <v>1799528</v>
      </c>
      <c r="D22" s="188">
        <v>590539</v>
      </c>
      <c r="E22" s="188">
        <v>886032</v>
      </c>
      <c r="F22" s="188">
        <v>1785371</v>
      </c>
      <c r="G22" s="188">
        <v>1925435</v>
      </c>
      <c r="H22" s="188">
        <v>1977808</v>
      </c>
      <c r="I22" s="189">
        <f>IFERROR(H22/G22-1,"-")</f>
        <v>2.7200606616167189E-2</v>
      </c>
      <c r="J22" s="188">
        <f>H22-G22</f>
        <v>52373</v>
      </c>
      <c r="K22" s="189">
        <f>H22/H$8</f>
        <v>0.35444702151368945</v>
      </c>
      <c r="L22" s="131"/>
      <c r="M22" s="131"/>
      <c r="N22" s="131"/>
    </row>
    <row r="23" spans="1:23" x14ac:dyDescent="0.25">
      <c r="B23" s="190" t="s">
        <v>100</v>
      </c>
      <c r="C23" s="191">
        <v>225369</v>
      </c>
      <c r="D23" s="191">
        <v>120646</v>
      </c>
      <c r="E23" s="191">
        <v>248670</v>
      </c>
      <c r="F23" s="191">
        <v>209426</v>
      </c>
      <c r="G23" s="191">
        <v>184222</v>
      </c>
      <c r="H23" s="191">
        <v>164129</v>
      </c>
      <c r="I23" s="192">
        <f>IFERROR(H23/G23-1,"-")</f>
        <v>-0.10906949224305462</v>
      </c>
      <c r="J23" s="191">
        <f t="shared" ref="J23:J33" si="8">H23-G23</f>
        <v>-20093</v>
      </c>
      <c r="K23" s="192">
        <f>H23/H$8</f>
        <v>2.9413894166683691E-2</v>
      </c>
    </row>
    <row r="24" spans="1:23" x14ac:dyDescent="0.25">
      <c r="B24" s="194" t="s">
        <v>106</v>
      </c>
      <c r="C24" s="195">
        <v>113805</v>
      </c>
      <c r="D24" s="195">
        <v>69276</v>
      </c>
      <c r="E24" s="195">
        <v>127227</v>
      </c>
      <c r="F24" s="195">
        <v>87285</v>
      </c>
      <c r="G24" s="195">
        <v>76041</v>
      </c>
      <c r="H24" s="195">
        <v>61158</v>
      </c>
      <c r="I24" s="196">
        <f>IFERROR(H24/G24-1,"-")</f>
        <v>-0.19572335976644184</v>
      </c>
      <c r="J24" s="195">
        <f t="shared" si="8"/>
        <v>-14883</v>
      </c>
      <c r="K24" s="196">
        <f>H24/H$8</f>
        <v>1.0960250409409922E-2</v>
      </c>
    </row>
    <row r="25" spans="1:23" x14ac:dyDescent="0.25">
      <c r="B25" s="194" t="s">
        <v>12</v>
      </c>
      <c r="C25" s="195">
        <v>111564</v>
      </c>
      <c r="D25" s="195">
        <v>51370</v>
      </c>
      <c r="E25" s="195">
        <v>121443</v>
      </c>
      <c r="F25" s="195">
        <v>122141</v>
      </c>
      <c r="G25" s="195">
        <v>108181</v>
      </c>
      <c r="H25" s="195">
        <v>102971</v>
      </c>
      <c r="I25" s="196">
        <f>IFERROR(H25/G25-1,"-")</f>
        <v>-4.816002810105291E-2</v>
      </c>
      <c r="J25" s="195">
        <f t="shared" si="8"/>
        <v>-5210</v>
      </c>
      <c r="K25" s="196">
        <f>H25/H$8</f>
        <v>1.845364375727377E-2</v>
      </c>
    </row>
    <row r="26" spans="1:23" x14ac:dyDescent="0.25">
      <c r="B26" s="190" t="s">
        <v>110</v>
      </c>
      <c r="C26" s="191">
        <v>1574159</v>
      </c>
      <c r="D26" s="191">
        <v>469893</v>
      </c>
      <c r="E26" s="191">
        <v>637362</v>
      </c>
      <c r="F26" s="191">
        <v>1575945</v>
      </c>
      <c r="G26" s="191">
        <v>1741213</v>
      </c>
      <c r="H26" s="191">
        <v>1813679</v>
      </c>
      <c r="I26" s="192">
        <f>IFERROR(H26/G26-1,"-")</f>
        <v>4.1618113349716657E-2</v>
      </c>
      <c r="J26" s="191">
        <f t="shared" si="8"/>
        <v>72466</v>
      </c>
      <c r="K26" s="192">
        <f>H26/H$8</f>
        <v>0.32503312734700579</v>
      </c>
    </row>
    <row r="27" spans="1:23" x14ac:dyDescent="0.25">
      <c r="B27" s="194" t="s">
        <v>113</v>
      </c>
      <c r="C27" s="195">
        <v>773712</v>
      </c>
      <c r="D27" s="195">
        <v>204624</v>
      </c>
      <c r="E27" s="195">
        <v>209063</v>
      </c>
      <c r="F27" s="195">
        <v>793035</v>
      </c>
      <c r="G27" s="195">
        <v>900777</v>
      </c>
      <c r="H27" s="195">
        <v>947879</v>
      </c>
      <c r="I27" s="196">
        <f t="shared" ref="I27:I34" si="9">IFERROR(H27/G27-1,"-")</f>
        <v>5.2290411500293565E-2</v>
      </c>
      <c r="J27" s="195">
        <f t="shared" si="8"/>
        <v>47102</v>
      </c>
      <c r="K27" s="196">
        <f t="shared" ref="K27:K34" si="10">H27/H$8</f>
        <v>0.16987133650251918</v>
      </c>
    </row>
    <row r="28" spans="1:23" x14ac:dyDescent="0.25">
      <c r="B28" s="194" t="s">
        <v>116</v>
      </c>
      <c r="C28" s="195">
        <v>205570</v>
      </c>
      <c r="D28" s="195">
        <v>61251</v>
      </c>
      <c r="E28" s="195">
        <v>104521</v>
      </c>
      <c r="F28" s="195">
        <v>172719</v>
      </c>
      <c r="G28" s="195">
        <v>185849</v>
      </c>
      <c r="H28" s="195">
        <v>186837</v>
      </c>
      <c r="I28" s="196">
        <f t="shared" si="9"/>
        <v>5.3161437511097809E-3</v>
      </c>
      <c r="J28" s="195">
        <f t="shared" si="8"/>
        <v>988</v>
      </c>
      <c r="K28" s="196">
        <f t="shared" si="10"/>
        <v>3.3483441344434442E-2</v>
      </c>
    </row>
    <row r="29" spans="1:23" x14ac:dyDescent="0.25">
      <c r="B29" s="194" t="s">
        <v>119</v>
      </c>
      <c r="C29" s="195">
        <v>53652</v>
      </c>
      <c r="D29" s="195">
        <v>21788</v>
      </c>
      <c r="E29" s="195">
        <v>43165</v>
      </c>
      <c r="F29" s="195">
        <v>63880</v>
      </c>
      <c r="G29" s="195">
        <v>66435</v>
      </c>
      <c r="H29" s="195">
        <v>59808</v>
      </c>
      <c r="I29" s="196">
        <f t="shared" si="9"/>
        <v>-9.9751636938360755E-2</v>
      </c>
      <c r="J29" s="195">
        <f t="shared" si="8"/>
        <v>-6627</v>
      </c>
      <c r="K29" s="196">
        <f t="shared" si="10"/>
        <v>1.0718314145099392E-2</v>
      </c>
    </row>
    <row r="30" spans="1:23" x14ac:dyDescent="0.25">
      <c r="B30" s="194" t="s">
        <v>126</v>
      </c>
      <c r="C30" s="195">
        <v>62584</v>
      </c>
      <c r="D30" s="195">
        <v>18116</v>
      </c>
      <c r="E30" s="195">
        <v>41605</v>
      </c>
      <c r="F30" s="195">
        <v>77416</v>
      </c>
      <c r="G30" s="195">
        <v>71952</v>
      </c>
      <c r="H30" s="195">
        <v>72640</v>
      </c>
      <c r="I30" s="196">
        <f t="shared" si="9"/>
        <v>9.5619301756726394E-3</v>
      </c>
      <c r="J30" s="195">
        <f t="shared" si="8"/>
        <v>688</v>
      </c>
      <c r="K30" s="196">
        <f t="shared" si="10"/>
        <v>1.301796314038289E-2</v>
      </c>
    </row>
    <row r="31" spans="1:23" x14ac:dyDescent="0.25">
      <c r="B31" s="194" t="s">
        <v>122</v>
      </c>
      <c r="C31" s="195">
        <v>72038</v>
      </c>
      <c r="D31" s="195">
        <v>30997</v>
      </c>
      <c r="E31" s="195">
        <v>52336</v>
      </c>
      <c r="F31" s="195">
        <v>85446</v>
      </c>
      <c r="G31" s="195">
        <v>82435</v>
      </c>
      <c r="H31" s="195">
        <v>83954</v>
      </c>
      <c r="I31" s="196">
        <f t="shared" si="9"/>
        <v>1.8426639170255443E-2</v>
      </c>
      <c r="J31" s="195">
        <f t="shared" si="8"/>
        <v>1519</v>
      </c>
      <c r="K31" s="196">
        <f t="shared" si="10"/>
        <v>1.5045568247352769E-2</v>
      </c>
    </row>
    <row r="32" spans="1:23" x14ac:dyDescent="0.25">
      <c r="B32" s="194" t="s">
        <v>131</v>
      </c>
      <c r="C32" s="195">
        <v>31688</v>
      </c>
      <c r="D32" s="195">
        <v>12612</v>
      </c>
      <c r="E32" s="195">
        <v>7603</v>
      </c>
      <c r="F32" s="195">
        <v>23344</v>
      </c>
      <c r="G32" s="195">
        <v>24875</v>
      </c>
      <c r="H32" s="195">
        <v>24770</v>
      </c>
      <c r="I32" s="196">
        <f t="shared" si="9"/>
        <v>-4.2211055276382137E-3</v>
      </c>
      <c r="J32" s="195">
        <f t="shared" si="8"/>
        <v>-105</v>
      </c>
      <c r="K32" s="196">
        <f t="shared" si="10"/>
        <v>4.4390824199791326E-3</v>
      </c>
    </row>
    <row r="33" spans="2:14" x14ac:dyDescent="0.25">
      <c r="B33" s="194" t="s">
        <v>134</v>
      </c>
      <c r="C33" s="195">
        <v>36614</v>
      </c>
      <c r="D33" s="195">
        <v>14770</v>
      </c>
      <c r="E33" s="195">
        <v>5483</v>
      </c>
      <c r="F33" s="195">
        <v>20284</v>
      </c>
      <c r="G33" s="195">
        <v>26202</v>
      </c>
      <c r="H33" s="195">
        <v>24379</v>
      </c>
      <c r="I33" s="196">
        <f t="shared" si="9"/>
        <v>-6.9574841615143934E-2</v>
      </c>
      <c r="J33" s="195">
        <f t="shared" si="8"/>
        <v>-1823</v>
      </c>
      <c r="K33" s="196">
        <f t="shared" si="10"/>
        <v>4.369010509352898E-3</v>
      </c>
    </row>
    <row r="34" spans="2:14" x14ac:dyDescent="0.25">
      <c r="B34" s="199" t="s">
        <v>148</v>
      </c>
      <c r="C34" s="200">
        <f t="shared" ref="C34:H34" si="11">C26-SUM(C27:C33)</f>
        <v>338301</v>
      </c>
      <c r="D34" s="200">
        <f t="shared" si="11"/>
        <v>105735</v>
      </c>
      <c r="E34" s="200">
        <f t="shared" si="11"/>
        <v>173586</v>
      </c>
      <c r="F34" s="200">
        <f t="shared" si="11"/>
        <v>339821</v>
      </c>
      <c r="G34" s="200">
        <f t="shared" si="11"/>
        <v>382688</v>
      </c>
      <c r="H34" s="200">
        <f t="shared" si="11"/>
        <v>413412</v>
      </c>
      <c r="I34" s="201">
        <f t="shared" si="9"/>
        <v>8.0284722802909991E-2</v>
      </c>
      <c r="J34" s="200">
        <f>H34-G34</f>
        <v>30724</v>
      </c>
      <c r="K34" s="201">
        <f t="shared" si="10"/>
        <v>7.4088411037885063E-2</v>
      </c>
    </row>
    <row r="35" spans="2:14" x14ac:dyDescent="0.25">
      <c r="B35" s="186" t="s">
        <v>48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71</v>
      </c>
      <c r="C36" s="188">
        <v>1327537</v>
      </c>
      <c r="D36" s="188">
        <v>404818</v>
      </c>
      <c r="E36" s="188">
        <v>494807</v>
      </c>
      <c r="F36" s="188">
        <v>1265143</v>
      </c>
      <c r="G36" s="188">
        <v>1346478</v>
      </c>
      <c r="H36" s="188">
        <v>1414199</v>
      </c>
      <c r="I36" s="189">
        <f>IFERROR(H36/G36-1,"-")</f>
        <v>5.0294917555281149E-2</v>
      </c>
      <c r="J36" s="188">
        <f>H36-G36</f>
        <v>67721</v>
      </c>
      <c r="K36" s="189">
        <f>H36/H$8</f>
        <v>0.25344149855680537</v>
      </c>
      <c r="L36" s="131"/>
      <c r="M36" s="131"/>
      <c r="N36" s="131"/>
    </row>
    <row r="37" spans="2:14" x14ac:dyDescent="0.25">
      <c r="B37" s="190" t="s">
        <v>100</v>
      </c>
      <c r="C37" s="191">
        <v>129369</v>
      </c>
      <c r="D37" s="191">
        <v>53491</v>
      </c>
      <c r="E37" s="191">
        <v>83727</v>
      </c>
      <c r="F37" s="191">
        <v>125247</v>
      </c>
      <c r="G37" s="191">
        <v>120690</v>
      </c>
      <c r="H37" s="191">
        <v>115725</v>
      </c>
      <c r="I37" s="192">
        <f>IFERROR(H37/G37-1,"-")</f>
        <v>-4.113845389013171E-2</v>
      </c>
      <c r="J37" s="191">
        <f t="shared" ref="J37:J47" si="12">H37-G37</f>
        <v>-4965</v>
      </c>
      <c r="K37" s="192">
        <f>H37/H$8</f>
        <v>2.0739314212841548E-2</v>
      </c>
    </row>
    <row r="38" spans="2:14" x14ac:dyDescent="0.25">
      <c r="B38" s="194" t="s">
        <v>106</v>
      </c>
      <c r="C38" s="195">
        <v>51589</v>
      </c>
      <c r="D38" s="195">
        <v>25384</v>
      </c>
      <c r="E38" s="195">
        <v>43623</v>
      </c>
      <c r="F38" s="195">
        <v>48440</v>
      </c>
      <c r="G38" s="195">
        <v>52862</v>
      </c>
      <c r="H38" s="195">
        <v>50590</v>
      </c>
      <c r="I38" s="196">
        <f>IFERROR(H38/G38-1,"-")</f>
        <v>-4.297983428549812E-2</v>
      </c>
      <c r="J38" s="195">
        <f t="shared" si="12"/>
        <v>-2272</v>
      </c>
      <c r="K38" s="196">
        <f>H38/H$8</f>
        <v>9.0663374899775662E-3</v>
      </c>
    </row>
    <row r="39" spans="2:14" x14ac:dyDescent="0.25">
      <c r="B39" s="194" t="s">
        <v>103</v>
      </c>
      <c r="C39" s="195">
        <v>77780</v>
      </c>
      <c r="D39" s="195">
        <v>28107</v>
      </c>
      <c r="E39" s="195">
        <v>40104</v>
      </c>
      <c r="F39" s="195">
        <v>76807</v>
      </c>
      <c r="G39" s="195">
        <v>67828</v>
      </c>
      <c r="H39" s="195">
        <v>65135</v>
      </c>
      <c r="I39" s="196">
        <f>IFERROR(H39/G39-1,"-")</f>
        <v>-3.970336734092117E-2</v>
      </c>
      <c r="J39" s="195">
        <f t="shared" si="12"/>
        <v>-2693</v>
      </c>
      <c r="K39" s="196">
        <f>H39/H$8</f>
        <v>1.167297672286398E-2</v>
      </c>
    </row>
    <row r="40" spans="2:14" x14ac:dyDescent="0.25">
      <c r="B40" s="190" t="s">
        <v>110</v>
      </c>
      <c r="C40" s="191">
        <v>1198168</v>
      </c>
      <c r="D40" s="191">
        <v>351327</v>
      </c>
      <c r="E40" s="191">
        <v>411080</v>
      </c>
      <c r="F40" s="191">
        <v>1139896</v>
      </c>
      <c r="G40" s="191">
        <v>1225788</v>
      </c>
      <c r="H40" s="191">
        <v>1298474</v>
      </c>
      <c r="I40" s="192">
        <f>IFERROR(H40/G40-1,"-")</f>
        <v>5.9297366265618434E-2</v>
      </c>
      <c r="J40" s="191">
        <f t="shared" si="12"/>
        <v>72686</v>
      </c>
      <c r="K40" s="192">
        <f>H40/H$8</f>
        <v>0.23270218434396384</v>
      </c>
    </row>
    <row r="41" spans="2:14" x14ac:dyDescent="0.25">
      <c r="B41" s="194" t="s">
        <v>113</v>
      </c>
      <c r="C41" s="195">
        <v>653469</v>
      </c>
      <c r="D41" s="195">
        <v>160104</v>
      </c>
      <c r="E41" s="195">
        <v>143107</v>
      </c>
      <c r="F41" s="195">
        <v>589013</v>
      </c>
      <c r="G41" s="195">
        <v>647220</v>
      </c>
      <c r="H41" s="195">
        <v>696169</v>
      </c>
      <c r="I41" s="196">
        <f t="shared" ref="I41:I48" si="13">IFERROR(H41/G41-1,"-")</f>
        <v>7.5629615895676849E-2</v>
      </c>
      <c r="J41" s="195">
        <f t="shared" si="12"/>
        <v>48949</v>
      </c>
      <c r="K41" s="196">
        <f t="shared" ref="K41:K48" si="14">H41/H$8</f>
        <v>0.12476187199170176</v>
      </c>
    </row>
    <row r="42" spans="2:14" x14ac:dyDescent="0.25">
      <c r="B42" s="194" t="s">
        <v>116</v>
      </c>
      <c r="C42" s="195">
        <v>53591</v>
      </c>
      <c r="D42" s="195">
        <v>17133</v>
      </c>
      <c r="E42" s="195">
        <v>22014</v>
      </c>
      <c r="F42" s="195">
        <v>40094</v>
      </c>
      <c r="G42" s="195">
        <v>46114</v>
      </c>
      <c r="H42" s="195">
        <v>45371</v>
      </c>
      <c r="I42" s="196">
        <f t="shared" si="13"/>
        <v>-1.6112243570282292E-2</v>
      </c>
      <c r="J42" s="195">
        <f t="shared" si="12"/>
        <v>-743</v>
      </c>
      <c r="K42" s="196">
        <f t="shared" si="14"/>
        <v>8.13102981335782E-3</v>
      </c>
    </row>
    <row r="43" spans="2:14" x14ac:dyDescent="0.25">
      <c r="B43" s="194" t="s">
        <v>119</v>
      </c>
      <c r="C43" s="195">
        <v>24734</v>
      </c>
      <c r="D43" s="195">
        <v>10089</v>
      </c>
      <c r="E43" s="195">
        <v>20113</v>
      </c>
      <c r="F43" s="195">
        <v>27607</v>
      </c>
      <c r="G43" s="195">
        <v>29230</v>
      </c>
      <c r="H43" s="195">
        <v>29531</v>
      </c>
      <c r="I43" s="196">
        <f t="shared" si="13"/>
        <v>1.0297639411563475E-2</v>
      </c>
      <c r="J43" s="195">
        <f t="shared" si="12"/>
        <v>301</v>
      </c>
      <c r="K43" s="196">
        <f t="shared" si="14"/>
        <v>5.2923109787809354E-3</v>
      </c>
    </row>
    <row r="44" spans="2:14" x14ac:dyDescent="0.25">
      <c r="B44" s="194" t="s">
        <v>126</v>
      </c>
      <c r="C44" s="195">
        <v>54686</v>
      </c>
      <c r="D44" s="195">
        <v>16096</v>
      </c>
      <c r="E44" s="195">
        <v>30710</v>
      </c>
      <c r="F44" s="195">
        <v>58189</v>
      </c>
      <c r="G44" s="195">
        <v>56377</v>
      </c>
      <c r="H44" s="195">
        <v>58857</v>
      </c>
      <c r="I44" s="196">
        <f t="shared" si="13"/>
        <v>4.3989570214803875E-2</v>
      </c>
      <c r="J44" s="195">
        <f t="shared" si="12"/>
        <v>2480</v>
      </c>
      <c r="K44" s="196">
        <f t="shared" si="14"/>
        <v>1.0547883487796197E-2</v>
      </c>
    </row>
    <row r="45" spans="2:14" x14ac:dyDescent="0.25">
      <c r="B45" s="194" t="s">
        <v>122</v>
      </c>
      <c r="C45" s="195">
        <v>42015</v>
      </c>
      <c r="D45" s="195">
        <v>16487</v>
      </c>
      <c r="E45" s="195">
        <v>22921</v>
      </c>
      <c r="F45" s="195">
        <v>39629</v>
      </c>
      <c r="G45" s="195">
        <v>45101</v>
      </c>
      <c r="H45" s="195">
        <v>45571</v>
      </c>
      <c r="I45" s="196">
        <f t="shared" si="13"/>
        <v>1.0421054965521925E-2</v>
      </c>
      <c r="J45" s="195">
        <f t="shared" si="12"/>
        <v>470</v>
      </c>
      <c r="K45" s="196">
        <f t="shared" si="14"/>
        <v>8.1668722228853061E-3</v>
      </c>
    </row>
    <row r="46" spans="2:14" x14ac:dyDescent="0.25">
      <c r="B46" s="194" t="s">
        <v>131</v>
      </c>
      <c r="C46" s="195">
        <v>27828</v>
      </c>
      <c r="D46" s="195">
        <v>10556</v>
      </c>
      <c r="E46" s="195">
        <v>10564</v>
      </c>
      <c r="F46" s="195">
        <v>23280</v>
      </c>
      <c r="G46" s="195">
        <v>23847</v>
      </c>
      <c r="H46" s="195">
        <v>22838</v>
      </c>
      <c r="I46" s="196">
        <f t="shared" si="13"/>
        <v>-4.2311401853482589E-2</v>
      </c>
      <c r="J46" s="195">
        <f t="shared" si="12"/>
        <v>-1009</v>
      </c>
      <c r="K46" s="196">
        <f t="shared" si="14"/>
        <v>4.0928447439436185E-3</v>
      </c>
    </row>
    <row r="47" spans="2:14" x14ac:dyDescent="0.25">
      <c r="B47" s="194" t="s">
        <v>134</v>
      </c>
      <c r="C47" s="195">
        <v>44401</v>
      </c>
      <c r="D47" s="195">
        <v>18763</v>
      </c>
      <c r="E47" s="195">
        <v>10661</v>
      </c>
      <c r="F47" s="195">
        <v>23652</v>
      </c>
      <c r="G47" s="195">
        <v>27257</v>
      </c>
      <c r="H47" s="195">
        <v>25911</v>
      </c>
      <c r="I47" s="196">
        <f t="shared" si="13"/>
        <v>-4.9381810177202223E-2</v>
      </c>
      <c r="J47" s="195">
        <f t="shared" si="12"/>
        <v>-1346</v>
      </c>
      <c r="K47" s="196">
        <f t="shared" si="14"/>
        <v>4.64356336633344E-3</v>
      </c>
    </row>
    <row r="48" spans="2:14" x14ac:dyDescent="0.25">
      <c r="B48" s="199" t="s">
        <v>148</v>
      </c>
      <c r="C48" s="200">
        <f t="shared" ref="C48:H48" si="15">C40-SUM(C41:C47)</f>
        <v>297444</v>
      </c>
      <c r="D48" s="200">
        <f t="shared" si="15"/>
        <v>102099</v>
      </c>
      <c r="E48" s="200">
        <f t="shared" si="15"/>
        <v>150990</v>
      </c>
      <c r="F48" s="200">
        <f t="shared" si="15"/>
        <v>338432</v>
      </c>
      <c r="G48" s="200">
        <f t="shared" si="15"/>
        <v>350642</v>
      </c>
      <c r="H48" s="200">
        <f t="shared" si="15"/>
        <v>374226</v>
      </c>
      <c r="I48" s="201">
        <f t="shared" si="13"/>
        <v>6.7259484032146766E-2</v>
      </c>
      <c r="J48" s="200">
        <f>H48-G48</f>
        <v>23584</v>
      </c>
      <c r="K48" s="201">
        <f t="shared" si="14"/>
        <v>6.7065807739164748E-2</v>
      </c>
    </row>
    <row r="49" spans="2:14" x14ac:dyDescent="0.25">
      <c r="B49" s="186" t="s">
        <v>49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71</v>
      </c>
      <c r="C50" s="188">
        <v>45810</v>
      </c>
      <c r="D50" s="188">
        <v>13335</v>
      </c>
      <c r="E50" s="188">
        <v>20284</v>
      </c>
      <c r="F50" s="188">
        <v>38233</v>
      </c>
      <c r="G50" s="188">
        <v>51611</v>
      </c>
      <c r="H50" s="188">
        <v>45550</v>
      </c>
      <c r="I50" s="189">
        <f>IFERROR(H50/G50-1,"-")</f>
        <v>-0.11743620546007638</v>
      </c>
      <c r="J50" s="188">
        <f>H50-G50</f>
        <v>-6061</v>
      </c>
      <c r="K50" s="189">
        <f>H50/H$8</f>
        <v>8.1631087698849202E-3</v>
      </c>
      <c r="L50" s="131"/>
      <c r="M50" s="131"/>
      <c r="N50" s="131"/>
    </row>
    <row r="51" spans="2:14" x14ac:dyDescent="0.25">
      <c r="B51" s="190" t="s">
        <v>100</v>
      </c>
      <c r="C51" s="191">
        <v>10543</v>
      </c>
      <c r="D51" s="191">
        <v>2366</v>
      </c>
      <c r="E51" s="191">
        <v>4977</v>
      </c>
      <c r="F51" s="191">
        <v>6805</v>
      </c>
      <c r="G51" s="191">
        <v>20361</v>
      </c>
      <c r="H51" s="191">
        <v>12056</v>
      </c>
      <c r="I51" s="192">
        <f>IFERROR(H51/G51-1,"-")</f>
        <v>-0.40788762830902214</v>
      </c>
      <c r="J51" s="191">
        <f t="shared" ref="J51:J61" si="16">H51-G51</f>
        <v>-8305</v>
      </c>
      <c r="K51" s="192">
        <f>H51/H$8</f>
        <v>2.160580446316852E-3</v>
      </c>
    </row>
    <row r="52" spans="2:14" x14ac:dyDescent="0.25">
      <c r="B52" s="194" t="s">
        <v>106</v>
      </c>
      <c r="C52" s="195">
        <v>5954</v>
      </c>
      <c r="D52" s="195">
        <v>1673</v>
      </c>
      <c r="E52" s="195">
        <v>2436</v>
      </c>
      <c r="F52" s="195">
        <v>3518</v>
      </c>
      <c r="G52" s="195">
        <v>14887</v>
      </c>
      <c r="H52" s="195">
        <v>7780</v>
      </c>
      <c r="I52" s="196">
        <f>IFERROR(H52/G52-1,"-")</f>
        <v>-0.4773963861086854</v>
      </c>
      <c r="J52" s="195">
        <f t="shared" si="16"/>
        <v>-7107</v>
      </c>
      <c r="K52" s="196">
        <f>H52/H$8</f>
        <v>1.3942697306192028E-3</v>
      </c>
    </row>
    <row r="53" spans="2:14" x14ac:dyDescent="0.25">
      <c r="B53" s="194" t="s">
        <v>103</v>
      </c>
      <c r="C53" s="195">
        <v>4589</v>
      </c>
      <c r="D53" s="195">
        <v>693</v>
      </c>
      <c r="E53" s="195">
        <v>2541</v>
      </c>
      <c r="F53" s="195">
        <v>3287</v>
      </c>
      <c r="G53" s="195">
        <v>5474</v>
      </c>
      <c r="H53" s="195">
        <v>4276</v>
      </c>
      <c r="I53" s="196">
        <f>IFERROR(H53/G53-1,"-")</f>
        <v>-0.2188527584947022</v>
      </c>
      <c r="J53" s="195">
        <f t="shared" si="16"/>
        <v>-1198</v>
      </c>
      <c r="K53" s="196">
        <f>H53/H$8</f>
        <v>7.6631071569764923E-4</v>
      </c>
    </row>
    <row r="54" spans="2:14" x14ac:dyDescent="0.25">
      <c r="B54" s="190" t="s">
        <v>110</v>
      </c>
      <c r="C54" s="191">
        <v>35267</v>
      </c>
      <c r="D54" s="191">
        <v>10969</v>
      </c>
      <c r="E54" s="191">
        <v>15307</v>
      </c>
      <c r="F54" s="191">
        <v>31428</v>
      </c>
      <c r="G54" s="191">
        <v>31250</v>
      </c>
      <c r="H54" s="191">
        <v>33494</v>
      </c>
      <c r="I54" s="192">
        <f>IFERROR(H54/G54-1,"-")</f>
        <v>7.1808000000000094E-2</v>
      </c>
      <c r="J54" s="191">
        <f t="shared" si="16"/>
        <v>2244</v>
      </c>
      <c r="K54" s="192">
        <f>H54/H$8</f>
        <v>6.0025283235680691E-3</v>
      </c>
    </row>
    <row r="55" spans="2:14" x14ac:dyDescent="0.25">
      <c r="B55" s="194" t="s">
        <v>113</v>
      </c>
      <c r="C55" s="195">
        <v>10451</v>
      </c>
      <c r="D55" s="195">
        <v>3235</v>
      </c>
      <c r="E55" s="195">
        <v>3039</v>
      </c>
      <c r="F55" s="195">
        <v>10480</v>
      </c>
      <c r="G55" s="195">
        <v>9481</v>
      </c>
      <c r="H55" s="195">
        <v>11205</v>
      </c>
      <c r="I55" s="196">
        <f t="shared" ref="I55:I62" si="17">IFERROR(H55/G55-1,"-")</f>
        <v>0.18183735892838304</v>
      </c>
      <c r="J55" s="195">
        <f t="shared" si="16"/>
        <v>1724</v>
      </c>
      <c r="K55" s="196">
        <f t="shared" ref="K55:K62" si="18">H55/H$8</f>
        <v>2.0080709937773992E-3</v>
      </c>
    </row>
    <row r="56" spans="2:14" x14ac:dyDescent="0.25">
      <c r="B56" s="194" t="s">
        <v>116</v>
      </c>
      <c r="C56" s="195">
        <v>10142</v>
      </c>
      <c r="D56" s="195">
        <v>3165</v>
      </c>
      <c r="E56" s="195">
        <v>5197</v>
      </c>
      <c r="F56" s="195">
        <v>7015</v>
      </c>
      <c r="G56" s="195">
        <v>6255</v>
      </c>
      <c r="H56" s="195">
        <v>6432</v>
      </c>
      <c r="I56" s="196">
        <f t="shared" si="17"/>
        <v>2.8297362110311752E-2</v>
      </c>
      <c r="J56" s="195">
        <f t="shared" si="16"/>
        <v>177</v>
      </c>
      <c r="K56" s="196">
        <f t="shared" si="18"/>
        <v>1.1526918904039476E-3</v>
      </c>
    </row>
    <row r="57" spans="2:14" x14ac:dyDescent="0.25">
      <c r="B57" s="194" t="s">
        <v>119</v>
      </c>
      <c r="C57" s="195">
        <v>2191</v>
      </c>
      <c r="D57" s="195">
        <v>546</v>
      </c>
      <c r="E57" s="195">
        <v>1648</v>
      </c>
      <c r="F57" s="195">
        <v>2748</v>
      </c>
      <c r="G57" s="195">
        <v>2961</v>
      </c>
      <c r="H57" s="195">
        <v>2512</v>
      </c>
      <c r="I57" s="196">
        <f t="shared" si="17"/>
        <v>-0.15163796014859843</v>
      </c>
      <c r="J57" s="195">
        <f t="shared" si="16"/>
        <v>-449</v>
      </c>
      <c r="K57" s="196">
        <f t="shared" si="18"/>
        <v>4.5018066366522331E-4</v>
      </c>
    </row>
    <row r="58" spans="2:14" x14ac:dyDescent="0.25">
      <c r="B58" s="194" t="s">
        <v>126</v>
      </c>
      <c r="C58" s="195">
        <v>733</v>
      </c>
      <c r="D58" s="195">
        <v>287</v>
      </c>
      <c r="E58" s="195">
        <v>377</v>
      </c>
      <c r="F58" s="195">
        <v>875</v>
      </c>
      <c r="G58" s="195">
        <v>834</v>
      </c>
      <c r="H58" s="195">
        <v>1072</v>
      </c>
      <c r="I58" s="196">
        <f t="shared" si="17"/>
        <v>0.28537170263788969</v>
      </c>
      <c r="J58" s="195">
        <f t="shared" si="16"/>
        <v>238</v>
      </c>
      <c r="K58" s="196">
        <f t="shared" si="18"/>
        <v>1.9211531506732458E-4</v>
      </c>
    </row>
    <row r="59" spans="2:14" x14ac:dyDescent="0.25">
      <c r="B59" s="194" t="s">
        <v>122</v>
      </c>
      <c r="C59" s="195">
        <v>710</v>
      </c>
      <c r="D59" s="195">
        <v>233</v>
      </c>
      <c r="E59" s="195">
        <v>480</v>
      </c>
      <c r="F59" s="195">
        <v>665</v>
      </c>
      <c r="G59" s="195">
        <v>718</v>
      </c>
      <c r="H59" s="195">
        <v>761</v>
      </c>
      <c r="I59" s="196">
        <f t="shared" si="17"/>
        <v>5.9888579387186613E-2</v>
      </c>
      <c r="J59" s="195">
        <f t="shared" si="16"/>
        <v>43</v>
      </c>
      <c r="K59" s="196">
        <f t="shared" si="18"/>
        <v>1.3638036825208396E-4</v>
      </c>
    </row>
    <row r="60" spans="2:14" x14ac:dyDescent="0.25">
      <c r="B60" s="194" t="s">
        <v>131</v>
      </c>
      <c r="C60" s="195">
        <v>289</v>
      </c>
      <c r="D60" s="195">
        <v>136</v>
      </c>
      <c r="E60" s="195">
        <v>98</v>
      </c>
      <c r="F60" s="195">
        <v>141</v>
      </c>
      <c r="G60" s="195">
        <v>243</v>
      </c>
      <c r="H60" s="195">
        <v>149</v>
      </c>
      <c r="I60" s="196">
        <f t="shared" si="17"/>
        <v>-0.38683127572016462</v>
      </c>
      <c r="J60" s="195">
        <f t="shared" si="16"/>
        <v>-94</v>
      </c>
      <c r="K60" s="196">
        <f t="shared" si="18"/>
        <v>2.670259509797702E-5</v>
      </c>
    </row>
    <row r="61" spans="2:14" x14ac:dyDescent="0.25">
      <c r="B61" s="194" t="s">
        <v>134</v>
      </c>
      <c r="C61" s="195">
        <v>617</v>
      </c>
      <c r="D61" s="195">
        <v>248</v>
      </c>
      <c r="E61" s="195">
        <v>91</v>
      </c>
      <c r="F61" s="195">
        <v>157</v>
      </c>
      <c r="G61" s="195">
        <v>195</v>
      </c>
      <c r="H61" s="195">
        <v>168</v>
      </c>
      <c r="I61" s="196">
        <f t="shared" si="17"/>
        <v>-0.13846153846153841</v>
      </c>
      <c r="J61" s="195">
        <f t="shared" si="16"/>
        <v>-27</v>
      </c>
      <c r="K61" s="196">
        <f t="shared" si="18"/>
        <v>3.0107624003088182E-5</v>
      </c>
    </row>
    <row r="62" spans="2:14" x14ac:dyDescent="0.25">
      <c r="B62" s="199" t="s">
        <v>148</v>
      </c>
      <c r="C62" s="200">
        <f t="shared" ref="C62:H62" si="19">C54-SUM(C55:C61)</f>
        <v>10134</v>
      </c>
      <c r="D62" s="200">
        <f t="shared" si="19"/>
        <v>3119</v>
      </c>
      <c r="E62" s="200">
        <f t="shared" si="19"/>
        <v>4377</v>
      </c>
      <c r="F62" s="200">
        <f t="shared" si="19"/>
        <v>9347</v>
      </c>
      <c r="G62" s="200">
        <f t="shared" si="19"/>
        <v>10563</v>
      </c>
      <c r="H62" s="200">
        <f t="shared" si="19"/>
        <v>11195</v>
      </c>
      <c r="I62" s="201">
        <f t="shared" si="17"/>
        <v>5.9831487266875039E-2</v>
      </c>
      <c r="J62" s="200">
        <f>H62-G62</f>
        <v>632</v>
      </c>
      <c r="K62" s="201">
        <f t="shared" si="18"/>
        <v>2.006278873301025E-3</v>
      </c>
    </row>
    <row r="63" spans="2:14" x14ac:dyDescent="0.25">
      <c r="B63" s="186" t="s">
        <v>50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71</v>
      </c>
      <c r="C64" s="188">
        <v>139160</v>
      </c>
      <c r="D64" s="188">
        <v>57877</v>
      </c>
      <c r="E64" s="188">
        <v>71245</v>
      </c>
      <c r="F64" s="188">
        <v>164270</v>
      </c>
      <c r="G64" s="188">
        <v>177179</v>
      </c>
      <c r="H64" s="188">
        <v>234780</v>
      </c>
      <c r="I64" s="189">
        <f>IFERROR(H64/G64-1,"-")</f>
        <v>0.32510060447344213</v>
      </c>
      <c r="J64" s="188">
        <f>H64-G64</f>
        <v>57601</v>
      </c>
      <c r="K64" s="189">
        <f>H64/H$8</f>
        <v>4.2075404544315735E-2</v>
      </c>
      <c r="L64" s="131"/>
      <c r="M64" s="131"/>
      <c r="N64" s="131"/>
    </row>
    <row r="65" spans="2:14" x14ac:dyDescent="0.25">
      <c r="B65" s="190" t="s">
        <v>100</v>
      </c>
      <c r="C65" s="191">
        <v>42184</v>
      </c>
      <c r="D65" s="191">
        <v>24943</v>
      </c>
      <c r="E65" s="191">
        <v>26573</v>
      </c>
      <c r="F65" s="191">
        <v>32862</v>
      </c>
      <c r="G65" s="191">
        <v>44592</v>
      </c>
      <c r="H65" s="191">
        <v>62052</v>
      </c>
      <c r="I65" s="192">
        <f>IFERROR(H65/G65-1,"-")</f>
        <v>0.39155005382131325</v>
      </c>
      <c r="J65" s="191">
        <f t="shared" ref="J65:J75" si="20">H65-G65</f>
        <v>17460</v>
      </c>
      <c r="K65" s="192">
        <f>H65/H$8</f>
        <v>1.1120465979997786E-2</v>
      </c>
    </row>
    <row r="66" spans="2:14" x14ac:dyDescent="0.25">
      <c r="B66" s="194" t="s">
        <v>106</v>
      </c>
      <c r="C66" s="195">
        <v>22767</v>
      </c>
      <c r="D66" s="195">
        <v>9088</v>
      </c>
      <c r="E66" s="195">
        <v>21826</v>
      </c>
      <c r="F66" s="195">
        <v>23626</v>
      </c>
      <c r="G66" s="195">
        <v>29910</v>
      </c>
      <c r="H66" s="195">
        <v>37748</v>
      </c>
      <c r="I66" s="196">
        <f>IFERROR(H66/G66-1,"-")</f>
        <v>0.26205282514209305</v>
      </c>
      <c r="J66" s="195">
        <f t="shared" si="20"/>
        <v>7838</v>
      </c>
      <c r="K66" s="196">
        <f>H66/H$8</f>
        <v>6.7648963742176944E-3</v>
      </c>
    </row>
    <row r="67" spans="2:14" x14ac:dyDescent="0.25">
      <c r="B67" s="194" t="s">
        <v>103</v>
      </c>
      <c r="C67" s="195">
        <v>19417</v>
      </c>
      <c r="D67" s="195">
        <v>15855</v>
      </c>
      <c r="E67" s="195">
        <v>4747</v>
      </c>
      <c r="F67" s="195">
        <v>9236</v>
      </c>
      <c r="G67" s="195">
        <v>14682</v>
      </c>
      <c r="H67" s="195">
        <v>24304</v>
      </c>
      <c r="I67" s="196">
        <f>IFERROR(H67/G67-1,"-")</f>
        <v>0.65536030513554011</v>
      </c>
      <c r="J67" s="195">
        <f t="shared" si="20"/>
        <v>9622</v>
      </c>
      <c r="K67" s="196">
        <f>H67/H$8</f>
        <v>4.3555696057800903E-3</v>
      </c>
    </row>
    <row r="68" spans="2:14" x14ac:dyDescent="0.25">
      <c r="B68" s="190" t="s">
        <v>110</v>
      </c>
      <c r="C68" s="191">
        <v>96976</v>
      </c>
      <c r="D68" s="191">
        <v>32934</v>
      </c>
      <c r="E68" s="191">
        <v>44672</v>
      </c>
      <c r="F68" s="191">
        <v>131408</v>
      </c>
      <c r="G68" s="191">
        <v>132587</v>
      </c>
      <c r="H68" s="191">
        <v>172728</v>
      </c>
      <c r="I68" s="192">
        <f>IFERROR(H68/G68-1,"-")</f>
        <v>0.30275215518866849</v>
      </c>
      <c r="J68" s="191">
        <f t="shared" si="20"/>
        <v>40141</v>
      </c>
      <c r="K68" s="192">
        <f>H68/H$8</f>
        <v>3.0954938564317948E-2</v>
      </c>
    </row>
    <row r="69" spans="2:14" x14ac:dyDescent="0.25">
      <c r="B69" s="194" t="s">
        <v>113</v>
      </c>
      <c r="C69" s="195">
        <v>41886</v>
      </c>
      <c r="D69" s="195">
        <v>14718</v>
      </c>
      <c r="E69" s="195">
        <v>12269</v>
      </c>
      <c r="F69" s="195">
        <v>56760</v>
      </c>
      <c r="G69" s="195">
        <v>50937</v>
      </c>
      <c r="H69" s="195">
        <v>74234</v>
      </c>
      <c r="I69" s="196">
        <f t="shared" ref="I69:I76" si="21">IFERROR(H69/G69-1,"-")</f>
        <v>0.4573689066886546</v>
      </c>
      <c r="J69" s="195">
        <f t="shared" si="20"/>
        <v>23297</v>
      </c>
      <c r="K69" s="196">
        <f t="shared" ref="K69:K76" si="22">H69/H$8</f>
        <v>1.3303627144316953E-2</v>
      </c>
    </row>
    <row r="70" spans="2:14" x14ac:dyDescent="0.25">
      <c r="B70" s="194" t="s">
        <v>116</v>
      </c>
      <c r="C70" s="195">
        <v>11748</v>
      </c>
      <c r="D70" s="195">
        <v>3483</v>
      </c>
      <c r="E70" s="195">
        <v>3758</v>
      </c>
      <c r="F70" s="195">
        <v>7893</v>
      </c>
      <c r="G70" s="195">
        <v>11764</v>
      </c>
      <c r="H70" s="195">
        <v>10979</v>
      </c>
      <c r="I70" s="196">
        <f t="shared" si="21"/>
        <v>-6.6729003740224391E-2</v>
      </c>
      <c r="J70" s="195">
        <f t="shared" si="20"/>
        <v>-785</v>
      </c>
      <c r="K70" s="196">
        <f t="shared" si="22"/>
        <v>1.9675690710113402E-3</v>
      </c>
    </row>
    <row r="71" spans="2:14" x14ac:dyDescent="0.25">
      <c r="B71" s="194" t="s">
        <v>119</v>
      </c>
      <c r="C71" s="195">
        <v>10984</v>
      </c>
      <c r="D71" s="195">
        <v>3686</v>
      </c>
      <c r="E71" s="195">
        <v>6316</v>
      </c>
      <c r="F71" s="195">
        <v>18292</v>
      </c>
      <c r="G71" s="195">
        <v>15014</v>
      </c>
      <c r="H71" s="195">
        <v>19275</v>
      </c>
      <c r="I71" s="196">
        <f t="shared" si="21"/>
        <v>0.283801785000666</v>
      </c>
      <c r="J71" s="195">
        <f t="shared" si="20"/>
        <v>4261</v>
      </c>
      <c r="K71" s="196">
        <f t="shared" si="22"/>
        <v>3.4543122182114565E-3</v>
      </c>
    </row>
    <row r="72" spans="2:14" x14ac:dyDescent="0.25">
      <c r="B72" s="194" t="s">
        <v>126</v>
      </c>
      <c r="C72" s="195">
        <v>1818</v>
      </c>
      <c r="D72" s="195">
        <v>547</v>
      </c>
      <c r="E72" s="195">
        <v>3888</v>
      </c>
      <c r="F72" s="195">
        <v>3841</v>
      </c>
      <c r="G72" s="195">
        <v>4002</v>
      </c>
      <c r="H72" s="195">
        <v>6545</v>
      </c>
      <c r="I72" s="196">
        <f t="shared" si="21"/>
        <v>0.63543228385807105</v>
      </c>
      <c r="J72" s="195">
        <f t="shared" si="20"/>
        <v>2543</v>
      </c>
      <c r="K72" s="196">
        <f t="shared" si="22"/>
        <v>1.1729428517869771E-3</v>
      </c>
    </row>
    <row r="73" spans="2:14" x14ac:dyDescent="0.25">
      <c r="B73" s="194" t="s">
        <v>122</v>
      </c>
      <c r="C73" s="195">
        <v>2536</v>
      </c>
      <c r="D73" s="195">
        <v>1317</v>
      </c>
      <c r="E73" s="195">
        <v>2003</v>
      </c>
      <c r="F73" s="195">
        <v>3259</v>
      </c>
      <c r="G73" s="195">
        <v>2269</v>
      </c>
      <c r="H73" s="195">
        <v>4239</v>
      </c>
      <c r="I73" s="196">
        <f t="shared" si="21"/>
        <v>0.86822388717496701</v>
      </c>
      <c r="J73" s="195">
        <f t="shared" si="20"/>
        <v>1970</v>
      </c>
      <c r="K73" s="196">
        <f t="shared" si="22"/>
        <v>7.5967986993506428E-4</v>
      </c>
    </row>
    <row r="74" spans="2:14" x14ac:dyDescent="0.25">
      <c r="B74" s="194" t="s">
        <v>131</v>
      </c>
      <c r="C74" s="195">
        <v>2206</v>
      </c>
      <c r="D74" s="195">
        <v>768</v>
      </c>
      <c r="E74" s="195">
        <v>1848</v>
      </c>
      <c r="F74" s="195">
        <v>3131</v>
      </c>
      <c r="G74" s="195">
        <v>3796</v>
      </c>
      <c r="H74" s="195">
        <v>3211</v>
      </c>
      <c r="I74" s="196">
        <f t="shared" si="21"/>
        <v>-0.15410958904109584</v>
      </c>
      <c r="J74" s="195">
        <f t="shared" si="20"/>
        <v>-585</v>
      </c>
      <c r="K74" s="196">
        <f t="shared" si="22"/>
        <v>5.7544988496378662E-4</v>
      </c>
    </row>
    <row r="75" spans="2:14" x14ac:dyDescent="0.25">
      <c r="B75" s="194" t="s">
        <v>134</v>
      </c>
      <c r="C75" s="195">
        <v>2361</v>
      </c>
      <c r="D75" s="195">
        <v>997</v>
      </c>
      <c r="E75" s="195">
        <v>363</v>
      </c>
      <c r="F75" s="195">
        <v>1012</v>
      </c>
      <c r="G75" s="195">
        <v>1155</v>
      </c>
      <c r="H75" s="195">
        <v>3205</v>
      </c>
      <c r="I75" s="196">
        <f t="shared" si="21"/>
        <v>1.774891774891775</v>
      </c>
      <c r="J75" s="195">
        <f t="shared" si="20"/>
        <v>2050</v>
      </c>
      <c r="K75" s="196">
        <f t="shared" si="22"/>
        <v>5.7437461267796208E-4</v>
      </c>
    </row>
    <row r="76" spans="2:14" x14ac:dyDescent="0.25">
      <c r="B76" s="199" t="s">
        <v>148</v>
      </c>
      <c r="C76" s="200">
        <f t="shared" ref="C76:H76" si="23">C68-SUM(C69:C75)</f>
        <v>23437</v>
      </c>
      <c r="D76" s="200">
        <f t="shared" si="23"/>
        <v>7418</v>
      </c>
      <c r="E76" s="200">
        <f t="shared" si="23"/>
        <v>14227</v>
      </c>
      <c r="F76" s="200">
        <f t="shared" si="23"/>
        <v>37220</v>
      </c>
      <c r="G76" s="200">
        <f t="shared" si="23"/>
        <v>43650</v>
      </c>
      <c r="H76" s="200">
        <f t="shared" si="23"/>
        <v>51040</v>
      </c>
      <c r="I76" s="201">
        <f t="shared" si="21"/>
        <v>0.16930126002290957</v>
      </c>
      <c r="J76" s="200">
        <f>H76-G76</f>
        <v>7390</v>
      </c>
      <c r="K76" s="201">
        <f t="shared" si="22"/>
        <v>9.1469829114144089E-3</v>
      </c>
    </row>
    <row r="77" spans="2:14" x14ac:dyDescent="0.25">
      <c r="B77" s="186" t="s">
        <v>51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71</v>
      </c>
      <c r="C78" s="188">
        <v>806433</v>
      </c>
      <c r="D78" s="188">
        <v>240954</v>
      </c>
      <c r="E78" s="188">
        <v>355287</v>
      </c>
      <c r="F78" s="188">
        <v>720575</v>
      </c>
      <c r="G78" s="188">
        <v>813714</v>
      </c>
      <c r="H78" s="188">
        <v>930653</v>
      </c>
      <c r="I78" s="189">
        <f>IFERROR(H78/G78-1,"-")</f>
        <v>0.1437101979319515</v>
      </c>
      <c r="J78" s="188">
        <f>H78-G78</f>
        <v>116939</v>
      </c>
      <c r="K78" s="189">
        <f>H78/H$8</f>
        <v>0.16678422976991683</v>
      </c>
      <c r="L78" s="131"/>
      <c r="M78" s="131"/>
      <c r="N78" s="131"/>
    </row>
    <row r="79" spans="2:14" x14ac:dyDescent="0.25">
      <c r="B79" s="190" t="s">
        <v>100</v>
      </c>
      <c r="C79" s="191">
        <v>359704</v>
      </c>
      <c r="D79" s="191">
        <v>106972</v>
      </c>
      <c r="E79" s="191">
        <v>181937</v>
      </c>
      <c r="F79" s="191">
        <v>344530</v>
      </c>
      <c r="G79" s="191">
        <v>347137</v>
      </c>
      <c r="H79" s="191">
        <v>385380</v>
      </c>
      <c r="I79" s="192">
        <f>IFERROR(H79/G79-1,"-")</f>
        <v>0.11016687935886993</v>
      </c>
      <c r="J79" s="191">
        <f t="shared" ref="J79:J89" si="24">H79-G79</f>
        <v>38243</v>
      </c>
      <c r="K79" s="192">
        <f>H79/H$8</f>
        <v>6.9064738918512641E-2</v>
      </c>
    </row>
    <row r="80" spans="2:14" x14ac:dyDescent="0.25">
      <c r="B80" s="194" t="s">
        <v>106</v>
      </c>
      <c r="C80" s="195">
        <v>72375</v>
      </c>
      <c r="D80" s="195">
        <v>28709</v>
      </c>
      <c r="E80" s="195">
        <v>67081</v>
      </c>
      <c r="F80" s="195">
        <v>97691</v>
      </c>
      <c r="G80" s="195">
        <v>93289</v>
      </c>
      <c r="H80" s="195">
        <v>106751</v>
      </c>
      <c r="I80" s="196">
        <f>IFERROR(H80/G80-1,"-")</f>
        <v>0.1443042588086485</v>
      </c>
      <c r="J80" s="195">
        <f t="shared" si="24"/>
        <v>13462</v>
      </c>
      <c r="K80" s="196">
        <f>H80/H$8</f>
        <v>1.9131065297343253E-2</v>
      </c>
    </row>
    <row r="81" spans="2:14" x14ac:dyDescent="0.25">
      <c r="B81" s="194" t="s">
        <v>103</v>
      </c>
      <c r="C81" s="195">
        <v>287329</v>
      </c>
      <c r="D81" s="195">
        <v>78263</v>
      </c>
      <c r="E81" s="195">
        <v>114856</v>
      </c>
      <c r="F81" s="195">
        <v>246839</v>
      </c>
      <c r="G81" s="195">
        <v>253848</v>
      </c>
      <c r="H81" s="195">
        <v>278629</v>
      </c>
      <c r="I81" s="196">
        <f>IFERROR(H81/G81-1,"-")</f>
        <v>9.7621411238221212E-2</v>
      </c>
      <c r="J81" s="195">
        <f t="shared" si="24"/>
        <v>24781</v>
      </c>
      <c r="K81" s="196">
        <f>H81/H$8</f>
        <v>4.9933673621169385E-2</v>
      </c>
    </row>
    <row r="82" spans="2:14" x14ac:dyDescent="0.25">
      <c r="B82" s="190" t="s">
        <v>110</v>
      </c>
      <c r="C82" s="191">
        <v>446729</v>
      </c>
      <c r="D82" s="191">
        <v>133982</v>
      </c>
      <c r="E82" s="191">
        <v>173350</v>
      </c>
      <c r="F82" s="191">
        <v>376045</v>
      </c>
      <c r="G82" s="191">
        <v>466577</v>
      </c>
      <c r="H82" s="191">
        <v>545273</v>
      </c>
      <c r="I82" s="192">
        <f>IFERROR(H82/G82-1,"-")</f>
        <v>0.16866669381474009</v>
      </c>
      <c r="J82" s="191">
        <f t="shared" si="24"/>
        <v>78696</v>
      </c>
      <c r="K82" s="192">
        <f>H82/H$8</f>
        <v>9.7719490851404175E-2</v>
      </c>
    </row>
    <row r="83" spans="2:14" x14ac:dyDescent="0.25">
      <c r="B83" s="194" t="s">
        <v>113</v>
      </c>
      <c r="C83" s="195">
        <v>76312</v>
      </c>
      <c r="D83" s="195">
        <v>22762</v>
      </c>
      <c r="E83" s="195">
        <v>16831</v>
      </c>
      <c r="F83" s="195">
        <v>72242</v>
      </c>
      <c r="G83" s="195">
        <v>95918</v>
      </c>
      <c r="H83" s="195">
        <v>112291</v>
      </c>
      <c r="I83" s="196">
        <f t="shared" ref="I83:I90" si="25">IFERROR(H83/G83-1,"-")</f>
        <v>0.17069788777914474</v>
      </c>
      <c r="J83" s="195">
        <f t="shared" si="24"/>
        <v>16373</v>
      </c>
      <c r="K83" s="196">
        <f t="shared" ref="K83:K90" si="26">H83/H$8</f>
        <v>2.0123900041254614E-2</v>
      </c>
    </row>
    <row r="84" spans="2:14" x14ac:dyDescent="0.25">
      <c r="B84" s="194" t="s">
        <v>116</v>
      </c>
      <c r="C84" s="195">
        <v>165058</v>
      </c>
      <c r="D84" s="195">
        <v>44357</v>
      </c>
      <c r="E84" s="195">
        <v>53608</v>
      </c>
      <c r="F84" s="195">
        <v>116860</v>
      </c>
      <c r="G84" s="195">
        <v>132043</v>
      </c>
      <c r="H84" s="195">
        <v>146632</v>
      </c>
      <c r="I84" s="196">
        <f t="shared" si="25"/>
        <v>0.11048673538165588</v>
      </c>
      <c r="J84" s="195">
        <f t="shared" si="24"/>
        <v>14589</v>
      </c>
      <c r="K84" s="196">
        <f t="shared" si="26"/>
        <v>2.6278220969171585E-2</v>
      </c>
    </row>
    <row r="85" spans="2:14" x14ac:dyDescent="0.25">
      <c r="B85" s="194" t="s">
        <v>119</v>
      </c>
      <c r="C85" s="195">
        <v>25849</v>
      </c>
      <c r="D85" s="195">
        <v>8661</v>
      </c>
      <c r="E85" s="195">
        <v>20022</v>
      </c>
      <c r="F85" s="195">
        <v>31153</v>
      </c>
      <c r="G85" s="195">
        <v>42906</v>
      </c>
      <c r="H85" s="195">
        <v>58924</v>
      </c>
      <c r="I85" s="196">
        <f t="shared" si="25"/>
        <v>0.37332773971006383</v>
      </c>
      <c r="J85" s="195">
        <f t="shared" si="24"/>
        <v>16018</v>
      </c>
      <c r="K85" s="196">
        <f t="shared" si="26"/>
        <v>1.0559890694987905E-2</v>
      </c>
    </row>
    <row r="86" spans="2:14" x14ac:dyDescent="0.25">
      <c r="B86" s="194" t="s">
        <v>126</v>
      </c>
      <c r="C86" s="195">
        <v>9475</v>
      </c>
      <c r="D86" s="195">
        <v>2244</v>
      </c>
      <c r="E86" s="195">
        <v>6003</v>
      </c>
      <c r="F86" s="195">
        <v>10961</v>
      </c>
      <c r="G86" s="195">
        <v>13252</v>
      </c>
      <c r="H86" s="195">
        <v>18799</v>
      </c>
      <c r="I86" s="196">
        <f t="shared" si="25"/>
        <v>0.41857832779957738</v>
      </c>
      <c r="J86" s="195">
        <f t="shared" si="24"/>
        <v>5547</v>
      </c>
      <c r="K86" s="196">
        <f t="shared" si="26"/>
        <v>3.36900728353604E-3</v>
      </c>
    </row>
    <row r="87" spans="2:14" x14ac:dyDescent="0.25">
      <c r="B87" s="194" t="s">
        <v>122</v>
      </c>
      <c r="C87" s="195">
        <v>6356</v>
      </c>
      <c r="D87" s="195">
        <v>2176</v>
      </c>
      <c r="E87" s="195">
        <v>5208</v>
      </c>
      <c r="F87" s="195">
        <v>6016</v>
      </c>
      <c r="G87" s="195">
        <v>7139</v>
      </c>
      <c r="H87" s="195">
        <v>9111</v>
      </c>
      <c r="I87" s="196">
        <f t="shared" si="25"/>
        <v>0.27622916374842421</v>
      </c>
      <c r="J87" s="195">
        <f t="shared" si="24"/>
        <v>1972</v>
      </c>
      <c r="K87" s="196">
        <f t="shared" si="26"/>
        <v>1.6328009660246216E-3</v>
      </c>
    </row>
    <row r="88" spans="2:14" x14ac:dyDescent="0.25">
      <c r="B88" s="194" t="s">
        <v>131</v>
      </c>
      <c r="C88" s="195">
        <v>8896</v>
      </c>
      <c r="D88" s="195">
        <v>3378</v>
      </c>
      <c r="E88" s="195">
        <v>2579</v>
      </c>
      <c r="F88" s="195">
        <v>7789</v>
      </c>
      <c r="G88" s="195">
        <v>8637</v>
      </c>
      <c r="H88" s="195">
        <v>7642</v>
      </c>
      <c r="I88" s="196">
        <f t="shared" si="25"/>
        <v>-0.11520203774458726</v>
      </c>
      <c r="J88" s="195">
        <f t="shared" si="24"/>
        <v>-995</v>
      </c>
      <c r="K88" s="196">
        <f t="shared" si="26"/>
        <v>1.3695384680452373E-3</v>
      </c>
    </row>
    <row r="89" spans="2:14" x14ac:dyDescent="0.25">
      <c r="B89" s="194" t="s">
        <v>134</v>
      </c>
      <c r="C89" s="195">
        <v>13727</v>
      </c>
      <c r="D89" s="195">
        <v>5590</v>
      </c>
      <c r="E89" s="195">
        <v>2828</v>
      </c>
      <c r="F89" s="195">
        <v>7908</v>
      </c>
      <c r="G89" s="195">
        <v>10243</v>
      </c>
      <c r="H89" s="195">
        <v>10058</v>
      </c>
      <c r="I89" s="196">
        <f t="shared" si="25"/>
        <v>-1.8061114907741871E-2</v>
      </c>
      <c r="J89" s="195">
        <f t="shared" si="24"/>
        <v>-185</v>
      </c>
      <c r="K89" s="196">
        <f t="shared" si="26"/>
        <v>1.8025147751372674E-3</v>
      </c>
    </row>
    <row r="90" spans="2:14" x14ac:dyDescent="0.25">
      <c r="B90" s="199" t="s">
        <v>148</v>
      </c>
      <c r="C90" s="200">
        <f t="shared" ref="C90:H90" si="27">C82-SUM(C83:C89)</f>
        <v>141056</v>
      </c>
      <c r="D90" s="200">
        <f t="shared" si="27"/>
        <v>44814</v>
      </c>
      <c r="E90" s="200">
        <f t="shared" si="27"/>
        <v>66271</v>
      </c>
      <c r="F90" s="200">
        <f t="shared" si="27"/>
        <v>123116</v>
      </c>
      <c r="G90" s="200">
        <f t="shared" si="27"/>
        <v>156439</v>
      </c>
      <c r="H90" s="200">
        <f t="shared" si="27"/>
        <v>181816</v>
      </c>
      <c r="I90" s="201">
        <f t="shared" si="25"/>
        <v>0.16221658282141926</v>
      </c>
      <c r="J90" s="200">
        <f>H90-G90</f>
        <v>25377</v>
      </c>
      <c r="K90" s="201">
        <f t="shared" si="26"/>
        <v>3.258361765324691E-2</v>
      </c>
    </row>
    <row r="91" spans="2:14" x14ac:dyDescent="0.25">
      <c r="B91" s="186" t="s">
        <v>52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71</v>
      </c>
      <c r="C92" s="188">
        <v>56230</v>
      </c>
      <c r="D92" s="188">
        <v>24525</v>
      </c>
      <c r="E92" s="188">
        <v>33497</v>
      </c>
      <c r="F92" s="188">
        <v>51855</v>
      </c>
      <c r="G92" s="188">
        <v>58492</v>
      </c>
      <c r="H92" s="188">
        <v>57716</v>
      </c>
      <c r="I92" s="189">
        <f>IFERROR(H92/G92-1,"-")</f>
        <v>-1.3266771524310994E-2</v>
      </c>
      <c r="J92" s="188">
        <f>H92-G92</f>
        <v>-776</v>
      </c>
      <c r="K92" s="189">
        <f>H92/H$8</f>
        <v>1.0343402541441889E-2</v>
      </c>
      <c r="L92" s="131"/>
      <c r="M92" s="131"/>
      <c r="N92" s="131"/>
    </row>
    <row r="93" spans="2:14" x14ac:dyDescent="0.25">
      <c r="B93" s="190" t="s">
        <v>100</v>
      </c>
      <c r="C93" s="191">
        <v>37202</v>
      </c>
      <c r="D93" s="191">
        <v>16099</v>
      </c>
      <c r="E93" s="191">
        <v>21736</v>
      </c>
      <c r="F93" s="191">
        <v>33927</v>
      </c>
      <c r="G93" s="191">
        <v>37822</v>
      </c>
      <c r="H93" s="191">
        <v>35882</v>
      </c>
      <c r="I93" s="192">
        <f>IFERROR(H93/G93-1,"-")</f>
        <v>-5.1292898313151092E-2</v>
      </c>
      <c r="J93" s="191">
        <f t="shared" ref="J93:J103" si="28">H93-G93</f>
        <v>-1940</v>
      </c>
      <c r="K93" s="192">
        <f>H93/H$8</f>
        <v>6.4304866933262506E-3</v>
      </c>
    </row>
    <row r="94" spans="2:14" x14ac:dyDescent="0.25">
      <c r="B94" s="194" t="s">
        <v>106</v>
      </c>
      <c r="C94" s="195">
        <v>19167</v>
      </c>
      <c r="D94" s="195">
        <v>8718</v>
      </c>
      <c r="E94" s="195">
        <v>11001</v>
      </c>
      <c r="F94" s="195">
        <v>16313</v>
      </c>
      <c r="G94" s="195">
        <v>12040</v>
      </c>
      <c r="H94" s="195">
        <v>11879</v>
      </c>
      <c r="I94" s="196">
        <f>IFERROR(H94/G94-1,"-")</f>
        <v>-1.3372093023255816E-2</v>
      </c>
      <c r="J94" s="195">
        <f t="shared" si="28"/>
        <v>-161</v>
      </c>
      <c r="K94" s="196">
        <f>H94/H$8</f>
        <v>2.128859913885027E-3</v>
      </c>
    </row>
    <row r="95" spans="2:14" x14ac:dyDescent="0.25">
      <c r="B95" s="194" t="s">
        <v>103</v>
      </c>
      <c r="C95" s="195">
        <v>18035</v>
      </c>
      <c r="D95" s="195">
        <v>7381</v>
      </c>
      <c r="E95" s="195">
        <v>10735</v>
      </c>
      <c r="F95" s="195">
        <v>17614</v>
      </c>
      <c r="G95" s="195">
        <v>25782</v>
      </c>
      <c r="H95" s="195">
        <v>24003</v>
      </c>
      <c r="I95" s="196">
        <f>IFERROR(H95/G95-1,"-")</f>
        <v>-6.9001629043518697E-2</v>
      </c>
      <c r="J95" s="195">
        <f t="shared" si="28"/>
        <v>-1779</v>
      </c>
      <c r="K95" s="196">
        <f>H95/H$8</f>
        <v>4.3016267794412236E-3</v>
      </c>
    </row>
    <row r="96" spans="2:14" x14ac:dyDescent="0.25">
      <c r="B96" s="190" t="s">
        <v>110</v>
      </c>
      <c r="C96" s="191">
        <v>19028</v>
      </c>
      <c r="D96" s="191">
        <v>8426</v>
      </c>
      <c r="E96" s="191">
        <v>11761</v>
      </c>
      <c r="F96" s="191">
        <v>17928</v>
      </c>
      <c r="G96" s="191">
        <v>20670</v>
      </c>
      <c r="H96" s="191">
        <v>21834</v>
      </c>
      <c r="I96" s="192">
        <f>IFERROR(H96/G96-1,"-")</f>
        <v>5.6313497822931824E-2</v>
      </c>
      <c r="J96" s="191">
        <f t="shared" si="28"/>
        <v>1164</v>
      </c>
      <c r="K96" s="192">
        <f>H96/H$8</f>
        <v>3.9129158481156388E-3</v>
      </c>
    </row>
    <row r="97" spans="2:14" x14ac:dyDescent="0.25">
      <c r="B97" s="194" t="s">
        <v>113</v>
      </c>
      <c r="C97" s="195">
        <v>2444</v>
      </c>
      <c r="D97" s="195">
        <v>1322</v>
      </c>
      <c r="E97" s="195">
        <v>921</v>
      </c>
      <c r="F97" s="195">
        <v>2452</v>
      </c>
      <c r="G97" s="195">
        <v>2854</v>
      </c>
      <c r="H97" s="195">
        <v>3049</v>
      </c>
      <c r="I97" s="196">
        <f t="shared" ref="I97:I104" si="29">IFERROR(H97/G97-1,"-")</f>
        <v>6.8325157673440717E-2</v>
      </c>
      <c r="J97" s="195">
        <f t="shared" si="28"/>
        <v>195</v>
      </c>
      <c r="K97" s="196">
        <f t="shared" ref="K97:K104" si="30">H97/H$8</f>
        <v>5.46417533246523E-4</v>
      </c>
    </row>
    <row r="98" spans="2:14" x14ac:dyDescent="0.25">
      <c r="B98" s="194" t="s">
        <v>116</v>
      </c>
      <c r="C98" s="195">
        <v>4049</v>
      </c>
      <c r="D98" s="195">
        <v>1580</v>
      </c>
      <c r="E98" s="195">
        <v>2403</v>
      </c>
      <c r="F98" s="195">
        <v>3583</v>
      </c>
      <c r="G98" s="195">
        <v>3895</v>
      </c>
      <c r="H98" s="195">
        <v>4329</v>
      </c>
      <c r="I98" s="196">
        <f t="shared" si="29"/>
        <v>0.11142490372272151</v>
      </c>
      <c r="J98" s="195">
        <f t="shared" si="28"/>
        <v>434</v>
      </c>
      <c r="K98" s="196">
        <f t="shared" si="30"/>
        <v>7.7580895422243296E-4</v>
      </c>
    </row>
    <row r="99" spans="2:14" x14ac:dyDescent="0.25">
      <c r="B99" s="194" t="s">
        <v>119</v>
      </c>
      <c r="C99" s="195">
        <v>3873</v>
      </c>
      <c r="D99" s="195">
        <v>1996</v>
      </c>
      <c r="E99" s="195">
        <v>3569</v>
      </c>
      <c r="F99" s="195">
        <v>3436</v>
      </c>
      <c r="G99" s="195">
        <v>3896</v>
      </c>
      <c r="H99" s="195">
        <v>3724</v>
      </c>
      <c r="I99" s="196">
        <f t="shared" si="29"/>
        <v>-4.4147843942505149E-2</v>
      </c>
      <c r="J99" s="195">
        <f t="shared" si="28"/>
        <v>-172</v>
      </c>
      <c r="K99" s="196">
        <f t="shared" si="30"/>
        <v>6.6738566540178808E-4</v>
      </c>
    </row>
    <row r="100" spans="2:14" x14ac:dyDescent="0.25">
      <c r="B100" s="194" t="s">
        <v>126</v>
      </c>
      <c r="C100" s="195">
        <v>707</v>
      </c>
      <c r="D100" s="195">
        <v>327</v>
      </c>
      <c r="E100" s="195">
        <v>432</v>
      </c>
      <c r="F100" s="195">
        <v>1179</v>
      </c>
      <c r="G100" s="195">
        <v>952</v>
      </c>
      <c r="H100" s="195">
        <v>948</v>
      </c>
      <c r="I100" s="196">
        <f t="shared" si="29"/>
        <v>-4.2016806722688926E-3</v>
      </c>
      <c r="J100" s="195">
        <f t="shared" si="28"/>
        <v>-4</v>
      </c>
      <c r="K100" s="196">
        <f t="shared" si="30"/>
        <v>1.698930211602833E-4</v>
      </c>
    </row>
    <row r="101" spans="2:14" x14ac:dyDescent="0.25">
      <c r="B101" s="194" t="s">
        <v>122</v>
      </c>
      <c r="C101" s="195">
        <v>526</v>
      </c>
      <c r="D101" s="195">
        <v>354</v>
      </c>
      <c r="E101" s="195">
        <v>507</v>
      </c>
      <c r="F101" s="195">
        <v>697</v>
      </c>
      <c r="G101" s="195">
        <v>659</v>
      </c>
      <c r="H101" s="195">
        <v>908</v>
      </c>
      <c r="I101" s="196">
        <f t="shared" si="29"/>
        <v>0.37784522003034904</v>
      </c>
      <c r="J101" s="195">
        <f t="shared" si="28"/>
        <v>249</v>
      </c>
      <c r="K101" s="196">
        <f t="shared" si="30"/>
        <v>1.6272453925478614E-4</v>
      </c>
    </row>
    <row r="102" spans="2:14" x14ac:dyDescent="0.25">
      <c r="B102" s="194" t="s">
        <v>131</v>
      </c>
      <c r="C102" s="195">
        <v>167</v>
      </c>
      <c r="D102" s="195">
        <v>129</v>
      </c>
      <c r="E102" s="195">
        <v>105</v>
      </c>
      <c r="F102" s="195">
        <v>270</v>
      </c>
      <c r="G102" s="195">
        <v>156</v>
      </c>
      <c r="H102" s="195">
        <v>238</v>
      </c>
      <c r="I102" s="196">
        <f t="shared" si="29"/>
        <v>0.52564102564102555</v>
      </c>
      <c r="J102" s="195">
        <f t="shared" si="28"/>
        <v>82</v>
      </c>
      <c r="K102" s="196">
        <f t="shared" si="30"/>
        <v>4.2652467337708257E-5</v>
      </c>
    </row>
    <row r="103" spans="2:14" x14ac:dyDescent="0.25">
      <c r="B103" s="194" t="s">
        <v>134</v>
      </c>
      <c r="C103" s="195">
        <v>273</v>
      </c>
      <c r="D103" s="195">
        <v>96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6.8817426292772988E-5</v>
      </c>
    </row>
    <row r="104" spans="2:14" x14ac:dyDescent="0.25">
      <c r="B104" s="199" t="s">
        <v>148</v>
      </c>
      <c r="C104" s="200">
        <f t="shared" ref="C104:H104" si="31">C96-SUM(C97:C103)</f>
        <v>6989</v>
      </c>
      <c r="D104" s="200">
        <f t="shared" si="31"/>
        <v>2622</v>
      </c>
      <c r="E104" s="200">
        <f t="shared" si="31"/>
        <v>3728</v>
      </c>
      <c r="F104" s="200">
        <f t="shared" si="31"/>
        <v>6143</v>
      </c>
      <c r="G104" s="200">
        <f t="shared" si="31"/>
        <v>7988</v>
      </c>
      <c r="H104" s="200">
        <f t="shared" si="31"/>
        <v>8254</v>
      </c>
      <c r="I104" s="201">
        <f t="shared" si="29"/>
        <v>3.3299949924887384E-2</v>
      </c>
      <c r="J104" s="200">
        <f>H104-G104</f>
        <v>266</v>
      </c>
      <c r="K104" s="201">
        <f t="shared" si="30"/>
        <v>1.4792162411993443E-3</v>
      </c>
    </row>
    <row r="105" spans="2:14" x14ac:dyDescent="0.25">
      <c r="B105" s="186" t="s">
        <v>53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71</v>
      </c>
      <c r="C106" s="188">
        <v>146100</v>
      </c>
      <c r="D106" s="188">
        <v>80970</v>
      </c>
      <c r="E106" s="188">
        <v>108554</v>
      </c>
      <c r="F106" s="188">
        <v>202302</v>
      </c>
      <c r="G106" s="188">
        <v>255835</v>
      </c>
      <c r="H106" s="188">
        <v>243005</v>
      </c>
      <c r="I106" s="189">
        <f>IFERROR(H106/G106-1,"-")</f>
        <v>-5.0149510426642174E-2</v>
      </c>
      <c r="J106" s="188">
        <f>H106-G106</f>
        <v>-12830</v>
      </c>
      <c r="K106" s="189">
        <f>H106/H$8</f>
        <v>4.3549423636133594E-2</v>
      </c>
      <c r="L106" s="131"/>
      <c r="M106" s="131"/>
      <c r="N106" s="131"/>
    </row>
    <row r="107" spans="2:14" x14ac:dyDescent="0.25">
      <c r="B107" s="190" t="s">
        <v>100</v>
      </c>
      <c r="C107" s="191">
        <v>31233</v>
      </c>
      <c r="D107" s="191">
        <v>31472</v>
      </c>
      <c r="E107" s="191">
        <v>44464</v>
      </c>
      <c r="F107" s="191">
        <v>49222</v>
      </c>
      <c r="G107" s="191">
        <v>56357</v>
      </c>
      <c r="H107" s="191">
        <v>50393</v>
      </c>
      <c r="I107" s="192">
        <f>IFERROR(H107/G107-1,"-")</f>
        <v>-0.10582536330890568</v>
      </c>
      <c r="J107" s="191">
        <f t="shared" ref="J107:J117" si="32">H107-G107</f>
        <v>-5964</v>
      </c>
      <c r="K107" s="192">
        <f>H107/H$8</f>
        <v>9.0310327165929929E-3</v>
      </c>
    </row>
    <row r="108" spans="2:14" x14ac:dyDescent="0.25">
      <c r="B108" s="194" t="s">
        <v>106</v>
      </c>
      <c r="C108" s="195">
        <v>11973</v>
      </c>
      <c r="D108" s="195">
        <v>4999</v>
      </c>
      <c r="E108" s="195">
        <v>24125</v>
      </c>
      <c r="F108" s="195">
        <v>16615</v>
      </c>
      <c r="G108" s="195">
        <v>19697</v>
      </c>
      <c r="H108" s="195">
        <v>16175</v>
      </c>
      <c r="I108" s="196">
        <f>IFERROR(H108/G108-1,"-")</f>
        <v>-0.17880895567852972</v>
      </c>
      <c r="J108" s="195">
        <f t="shared" si="32"/>
        <v>-3522</v>
      </c>
      <c r="K108" s="196">
        <f>H108/H$8</f>
        <v>2.8987548705354245E-3</v>
      </c>
    </row>
    <row r="109" spans="2:14" x14ac:dyDescent="0.25">
      <c r="B109" s="194" t="s">
        <v>103</v>
      </c>
      <c r="C109" s="195">
        <v>19260</v>
      </c>
      <c r="D109" s="195">
        <v>26473</v>
      </c>
      <c r="E109" s="195">
        <v>20339</v>
      </c>
      <c r="F109" s="195">
        <v>32607</v>
      </c>
      <c r="G109" s="195">
        <v>36660</v>
      </c>
      <c r="H109" s="195">
        <v>34218</v>
      </c>
      <c r="I109" s="196">
        <f>IFERROR(H109/G109-1,"-")</f>
        <v>-6.6612111292962406E-2</v>
      </c>
      <c r="J109" s="195">
        <f t="shared" si="32"/>
        <v>-2442</v>
      </c>
      <c r="K109" s="196">
        <f>H109/H$8</f>
        <v>6.132277846057568E-3</v>
      </c>
    </row>
    <row r="110" spans="2:14" x14ac:dyDescent="0.25">
      <c r="B110" s="190" t="s">
        <v>110</v>
      </c>
      <c r="C110" s="191">
        <v>114867</v>
      </c>
      <c r="D110" s="191">
        <v>49498</v>
      </c>
      <c r="E110" s="191">
        <v>64090</v>
      </c>
      <c r="F110" s="191">
        <v>153080</v>
      </c>
      <c r="G110" s="191">
        <v>199478</v>
      </c>
      <c r="H110" s="191">
        <v>192612</v>
      </c>
      <c r="I110" s="192">
        <f>IFERROR(H110/G110-1,"-")</f>
        <v>-3.4419835771363205E-2</v>
      </c>
      <c r="J110" s="191">
        <f t="shared" si="32"/>
        <v>-6866</v>
      </c>
      <c r="K110" s="192">
        <f>H110/H$8</f>
        <v>3.4518390919540599E-2</v>
      </c>
    </row>
    <row r="111" spans="2:14" x14ac:dyDescent="0.25">
      <c r="B111" s="194" t="s">
        <v>113</v>
      </c>
      <c r="C111" s="195">
        <v>62499</v>
      </c>
      <c r="D111" s="195">
        <v>27599</v>
      </c>
      <c r="E111" s="195">
        <v>27639</v>
      </c>
      <c r="F111" s="195">
        <v>92419</v>
      </c>
      <c r="G111" s="195">
        <v>129631</v>
      </c>
      <c r="H111" s="195">
        <v>118675</v>
      </c>
      <c r="I111" s="196">
        <f t="shared" ref="I111:I118" si="33">IFERROR(H111/G111-1,"-")</f>
        <v>-8.4516820822179928E-2</v>
      </c>
      <c r="J111" s="195">
        <f t="shared" si="32"/>
        <v>-10956</v>
      </c>
      <c r="K111" s="196">
        <f t="shared" ref="K111:K118" si="34">H111/H$8</f>
        <v>2.1267989753371963E-2</v>
      </c>
    </row>
    <row r="112" spans="2:14" x14ac:dyDescent="0.25">
      <c r="B112" s="194" t="s">
        <v>116</v>
      </c>
      <c r="C112" s="195">
        <v>10280</v>
      </c>
      <c r="D112" s="195">
        <v>3455</v>
      </c>
      <c r="E112" s="195">
        <v>7252</v>
      </c>
      <c r="F112" s="195">
        <v>7078</v>
      </c>
      <c r="G112" s="195">
        <v>9021</v>
      </c>
      <c r="H112" s="195">
        <v>8634</v>
      </c>
      <c r="I112" s="196">
        <f t="shared" si="33"/>
        <v>-4.2899900232790111E-2</v>
      </c>
      <c r="J112" s="195">
        <f t="shared" si="32"/>
        <v>-387</v>
      </c>
      <c r="K112" s="196">
        <f t="shared" si="34"/>
        <v>1.5473168193015677E-3</v>
      </c>
    </row>
    <row r="113" spans="2:14" x14ac:dyDescent="0.25">
      <c r="B113" s="194" t="s">
        <v>119</v>
      </c>
      <c r="C113" s="195">
        <v>11865</v>
      </c>
      <c r="D113" s="195">
        <v>2634</v>
      </c>
      <c r="E113" s="195">
        <v>6805</v>
      </c>
      <c r="F113" s="195">
        <v>9957</v>
      </c>
      <c r="G113" s="195">
        <v>13533</v>
      </c>
      <c r="H113" s="195">
        <v>14426</v>
      </c>
      <c r="I113" s="196">
        <f t="shared" si="33"/>
        <v>6.5986846966674007E-2</v>
      </c>
      <c r="J113" s="195">
        <f t="shared" si="32"/>
        <v>893</v>
      </c>
      <c r="K113" s="196">
        <f t="shared" si="34"/>
        <v>2.58531299921756E-3</v>
      </c>
    </row>
    <row r="114" spans="2:14" x14ac:dyDescent="0.25">
      <c r="B114" s="194" t="s">
        <v>126</v>
      </c>
      <c r="C114" s="195">
        <v>2538</v>
      </c>
      <c r="D114" s="195">
        <v>1345</v>
      </c>
      <c r="E114" s="195">
        <v>3663</v>
      </c>
      <c r="F114" s="195">
        <v>6446</v>
      </c>
      <c r="G114" s="195">
        <v>6578</v>
      </c>
      <c r="H114" s="195">
        <v>6559</v>
      </c>
      <c r="I114" s="196">
        <f t="shared" si="33"/>
        <v>-2.8884159318941505E-3</v>
      </c>
      <c r="J114" s="195">
        <f t="shared" si="32"/>
        <v>-19</v>
      </c>
      <c r="K114" s="196">
        <f t="shared" si="34"/>
        <v>1.1754518204539011E-3</v>
      </c>
    </row>
    <row r="115" spans="2:14" x14ac:dyDescent="0.25">
      <c r="B115" s="194" t="s">
        <v>122</v>
      </c>
      <c r="C115" s="195">
        <v>3881</v>
      </c>
      <c r="D115" s="195">
        <v>2913</v>
      </c>
      <c r="E115" s="195">
        <v>4378</v>
      </c>
      <c r="F115" s="195">
        <v>4936</v>
      </c>
      <c r="G115" s="195">
        <v>5433</v>
      </c>
      <c r="H115" s="195">
        <v>5255</v>
      </c>
      <c r="I115" s="196">
        <f t="shared" si="33"/>
        <v>-3.276274618074726E-2</v>
      </c>
      <c r="J115" s="195">
        <f t="shared" si="32"/>
        <v>-178</v>
      </c>
      <c r="K115" s="196">
        <f t="shared" si="34"/>
        <v>9.4175931033469286E-4</v>
      </c>
    </row>
    <row r="116" spans="2:14" x14ac:dyDescent="0.25">
      <c r="B116" s="194" t="s">
        <v>131</v>
      </c>
      <c r="C116" s="195">
        <v>835</v>
      </c>
      <c r="D116" s="195">
        <v>432</v>
      </c>
      <c r="E116" s="195">
        <v>369</v>
      </c>
      <c r="F116" s="195">
        <v>1303</v>
      </c>
      <c r="G116" s="195">
        <v>1474</v>
      </c>
      <c r="H116" s="195">
        <v>1240</v>
      </c>
      <c r="I116" s="196">
        <f t="shared" si="33"/>
        <v>-0.15875169606512896</v>
      </c>
      <c r="J116" s="195">
        <f t="shared" si="32"/>
        <v>-234</v>
      </c>
      <c r="K116" s="196">
        <f t="shared" si="34"/>
        <v>2.2222293907041277E-4</v>
      </c>
    </row>
    <row r="117" spans="2:14" x14ac:dyDescent="0.25">
      <c r="B117" s="194" t="s">
        <v>134</v>
      </c>
      <c r="C117" s="195">
        <v>1737</v>
      </c>
      <c r="D117" s="195">
        <v>1058</v>
      </c>
      <c r="E117" s="195">
        <v>521</v>
      </c>
      <c r="F117" s="195">
        <v>1015</v>
      </c>
      <c r="G117" s="195">
        <v>975</v>
      </c>
      <c r="H117" s="195">
        <v>1554</v>
      </c>
      <c r="I117" s="196">
        <f t="shared" si="33"/>
        <v>0.59384615384615391</v>
      </c>
      <c r="J117" s="195">
        <f t="shared" si="32"/>
        <v>579</v>
      </c>
      <c r="K117" s="196">
        <f t="shared" si="34"/>
        <v>2.7849552202856569E-4</v>
      </c>
    </row>
    <row r="118" spans="2:14" x14ac:dyDescent="0.25">
      <c r="B118" s="199" t="s">
        <v>148</v>
      </c>
      <c r="C118" s="200">
        <f t="shared" ref="C118:H118" si="35">C110-SUM(C111:C117)</f>
        <v>21232</v>
      </c>
      <c r="D118" s="200">
        <f t="shared" si="35"/>
        <v>10062</v>
      </c>
      <c r="E118" s="200">
        <f t="shared" si="35"/>
        <v>13463</v>
      </c>
      <c r="F118" s="200">
        <f t="shared" si="35"/>
        <v>29926</v>
      </c>
      <c r="G118" s="200">
        <f t="shared" si="35"/>
        <v>32833</v>
      </c>
      <c r="H118" s="200">
        <f t="shared" si="35"/>
        <v>36269</v>
      </c>
      <c r="I118" s="201">
        <f t="shared" si="33"/>
        <v>0.10465080863765119</v>
      </c>
      <c r="J118" s="200">
        <f>H118-G118</f>
        <v>3436</v>
      </c>
      <c r="K118" s="201">
        <f t="shared" si="34"/>
        <v>6.4998417557619358E-3</v>
      </c>
    </row>
    <row r="119" spans="2:14" x14ac:dyDescent="0.25">
      <c r="B119" s="186" t="s">
        <v>54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71</v>
      </c>
      <c r="C120" s="188">
        <v>221911</v>
      </c>
      <c r="D120" s="188">
        <v>104957</v>
      </c>
      <c r="E120" s="188">
        <v>164413</v>
      </c>
      <c r="F120" s="188">
        <v>230406</v>
      </c>
      <c r="G120" s="188">
        <v>241537</v>
      </c>
      <c r="H120" s="188">
        <v>252084</v>
      </c>
      <c r="I120" s="189">
        <f>IFERROR(H120/G120-1,"-")</f>
        <v>4.3666187789034305E-2</v>
      </c>
      <c r="J120" s="188">
        <f>H120-G120</f>
        <v>10547</v>
      </c>
      <c r="K120" s="189">
        <f>H120/H$8</f>
        <v>4.5176489816633816E-2</v>
      </c>
      <c r="L120" s="131"/>
      <c r="M120" s="131"/>
      <c r="N120" s="131"/>
    </row>
    <row r="121" spans="2:14" x14ac:dyDescent="0.25">
      <c r="B121" s="190" t="s">
        <v>100</v>
      </c>
      <c r="C121" s="191">
        <v>120598</v>
      </c>
      <c r="D121" s="191">
        <v>62021</v>
      </c>
      <c r="E121" s="191">
        <v>104603</v>
      </c>
      <c r="F121" s="191">
        <v>135281</v>
      </c>
      <c r="G121" s="191">
        <v>147661</v>
      </c>
      <c r="H121" s="191">
        <v>156478</v>
      </c>
      <c r="I121" s="192">
        <f>IFERROR(H121/G121-1,"-")</f>
        <v>5.971109500816052E-2</v>
      </c>
      <c r="J121" s="191">
        <f t="shared" ref="J121:J131" si="36">H121-G121</f>
        <v>8817</v>
      </c>
      <c r="K121" s="192">
        <f>H121/H$8</f>
        <v>2.8042742790209716E-2</v>
      </c>
    </row>
    <row r="122" spans="2:14" x14ac:dyDescent="0.25">
      <c r="B122" s="194" t="s">
        <v>106</v>
      </c>
      <c r="C122" s="195">
        <v>61234</v>
      </c>
      <c r="D122" s="195">
        <v>27977</v>
      </c>
      <c r="E122" s="195">
        <v>53258</v>
      </c>
      <c r="F122" s="195">
        <v>70019</v>
      </c>
      <c r="G122" s="195">
        <v>67219</v>
      </c>
      <c r="H122" s="195">
        <v>75350</v>
      </c>
      <c r="I122" s="196">
        <f>IFERROR(H122/G122-1,"-")</f>
        <v>0.12096282301135086</v>
      </c>
      <c r="J122" s="195">
        <f t="shared" si="36"/>
        <v>8131</v>
      </c>
      <c r="K122" s="196">
        <f>H122/H$8</f>
        <v>1.3503627789480324E-2</v>
      </c>
    </row>
    <row r="123" spans="2:14" x14ac:dyDescent="0.25">
      <c r="B123" s="194" t="s">
        <v>103</v>
      </c>
      <c r="C123" s="195">
        <v>59364</v>
      </c>
      <c r="D123" s="195">
        <v>34044</v>
      </c>
      <c r="E123" s="195">
        <v>51345</v>
      </c>
      <c r="F123" s="195">
        <v>65262</v>
      </c>
      <c r="G123" s="195">
        <v>80442</v>
      </c>
      <c r="H123" s="195">
        <v>81128</v>
      </c>
      <c r="I123" s="196">
        <f>IFERROR(H123/G123-1,"-")</f>
        <v>8.5278834439721507E-3</v>
      </c>
      <c r="J123" s="195">
        <f t="shared" si="36"/>
        <v>686</v>
      </c>
      <c r="K123" s="196">
        <f>H123/H$8</f>
        <v>1.4539115000729392E-2</v>
      </c>
    </row>
    <row r="124" spans="2:14" x14ac:dyDescent="0.25">
      <c r="B124" s="190" t="s">
        <v>110</v>
      </c>
      <c r="C124" s="191">
        <v>101313</v>
      </c>
      <c r="D124" s="191">
        <v>42936</v>
      </c>
      <c r="E124" s="191">
        <v>59810</v>
      </c>
      <c r="F124" s="191">
        <v>95125</v>
      </c>
      <c r="G124" s="191">
        <v>93876</v>
      </c>
      <c r="H124" s="191">
        <v>95606</v>
      </c>
      <c r="I124" s="192">
        <f>IFERROR(H124/G124-1,"-")</f>
        <v>1.842856534151438E-2</v>
      </c>
      <c r="J124" s="191">
        <f t="shared" si="36"/>
        <v>1730</v>
      </c>
      <c r="K124" s="192">
        <f>H124/H$8</f>
        <v>1.71337470264241E-2</v>
      </c>
    </row>
    <row r="125" spans="2:14" x14ac:dyDescent="0.25">
      <c r="B125" s="194" t="s">
        <v>113</v>
      </c>
      <c r="C125" s="195">
        <v>10592</v>
      </c>
      <c r="D125" s="195">
        <v>4067</v>
      </c>
      <c r="E125" s="195">
        <v>3346</v>
      </c>
      <c r="F125" s="195">
        <v>10000</v>
      </c>
      <c r="G125" s="195">
        <v>11778</v>
      </c>
      <c r="H125" s="195">
        <v>10803</v>
      </c>
      <c r="I125" s="196">
        <f t="shared" ref="I125:I132" si="37">IFERROR(H125/G125-1,"-")</f>
        <v>-8.2781456953642363E-2</v>
      </c>
      <c r="J125" s="195">
        <f t="shared" si="36"/>
        <v>-975</v>
      </c>
      <c r="K125" s="196">
        <f t="shared" ref="K125:K132" si="38">H125/H$8</f>
        <v>1.9360277506271526E-3</v>
      </c>
    </row>
    <row r="126" spans="2:14" x14ac:dyDescent="0.25">
      <c r="B126" s="194" t="s">
        <v>116</v>
      </c>
      <c r="C126" s="195">
        <v>9776</v>
      </c>
      <c r="D126" s="195">
        <v>4231</v>
      </c>
      <c r="E126" s="195">
        <v>7333</v>
      </c>
      <c r="F126" s="195">
        <v>11457</v>
      </c>
      <c r="G126" s="195">
        <v>13520</v>
      </c>
      <c r="H126" s="195">
        <v>13379</v>
      </c>
      <c r="I126" s="196">
        <f t="shared" si="37"/>
        <v>-1.0428994082840259E-2</v>
      </c>
      <c r="J126" s="195">
        <f t="shared" si="36"/>
        <v>-141</v>
      </c>
      <c r="K126" s="196">
        <f t="shared" si="38"/>
        <v>2.3976779853411715E-3</v>
      </c>
    </row>
    <row r="127" spans="2:14" x14ac:dyDescent="0.25">
      <c r="B127" s="194" t="s">
        <v>119</v>
      </c>
      <c r="C127" s="195">
        <v>6791</v>
      </c>
      <c r="D127" s="195">
        <v>2945</v>
      </c>
      <c r="E127" s="195">
        <v>7160</v>
      </c>
      <c r="F127" s="195">
        <v>8604</v>
      </c>
      <c r="G127" s="195">
        <v>8885</v>
      </c>
      <c r="H127" s="195">
        <v>8688</v>
      </c>
      <c r="I127" s="196">
        <f t="shared" si="37"/>
        <v>-2.2172200337647774E-2</v>
      </c>
      <c r="J127" s="195">
        <f t="shared" si="36"/>
        <v>-197</v>
      </c>
      <c r="K127" s="196">
        <f t="shared" si="38"/>
        <v>1.5569942698739887E-3</v>
      </c>
    </row>
    <row r="128" spans="2:14" x14ac:dyDescent="0.25">
      <c r="B128" s="194" t="s">
        <v>126</v>
      </c>
      <c r="C128" s="195">
        <v>1882</v>
      </c>
      <c r="D128" s="195">
        <v>802</v>
      </c>
      <c r="E128" s="195">
        <v>1336</v>
      </c>
      <c r="F128" s="195">
        <v>2604</v>
      </c>
      <c r="G128" s="195">
        <v>2670</v>
      </c>
      <c r="H128" s="195">
        <v>2392</v>
      </c>
      <c r="I128" s="196">
        <f t="shared" si="37"/>
        <v>-0.10411985018726588</v>
      </c>
      <c r="J128" s="195">
        <f t="shared" si="36"/>
        <v>-278</v>
      </c>
      <c r="K128" s="196">
        <f t="shared" si="38"/>
        <v>4.2867521794873176E-4</v>
      </c>
    </row>
    <row r="129" spans="2:14" x14ac:dyDescent="0.25">
      <c r="B129" s="194" t="s">
        <v>122</v>
      </c>
      <c r="C129" s="195">
        <v>1497</v>
      </c>
      <c r="D129" s="195">
        <v>819</v>
      </c>
      <c r="E129" s="195">
        <v>1362</v>
      </c>
      <c r="F129" s="195">
        <v>1856</v>
      </c>
      <c r="G129" s="195">
        <v>1953</v>
      </c>
      <c r="H129" s="195">
        <v>2120</v>
      </c>
      <c r="I129" s="196">
        <f t="shared" si="37"/>
        <v>8.5509472606246861E-2</v>
      </c>
      <c r="J129" s="195">
        <f t="shared" si="36"/>
        <v>167</v>
      </c>
      <c r="K129" s="196">
        <f t="shared" si="38"/>
        <v>3.7992954099135088E-4</v>
      </c>
    </row>
    <row r="130" spans="2:14" x14ac:dyDescent="0.25">
      <c r="B130" s="194" t="s">
        <v>131</v>
      </c>
      <c r="C130" s="195">
        <v>1645</v>
      </c>
      <c r="D130" s="195">
        <v>701</v>
      </c>
      <c r="E130" s="195">
        <v>555</v>
      </c>
      <c r="F130" s="195">
        <v>1101</v>
      </c>
      <c r="G130" s="195">
        <v>1357</v>
      </c>
      <c r="H130" s="195">
        <v>1362</v>
      </c>
      <c r="I130" s="196">
        <f t="shared" si="37"/>
        <v>3.6845983787767711E-3</v>
      </c>
      <c r="J130" s="195">
        <f t="shared" si="36"/>
        <v>5</v>
      </c>
      <c r="K130" s="196">
        <f t="shared" si="38"/>
        <v>2.4408680888217919E-4</v>
      </c>
    </row>
    <row r="131" spans="2:14" x14ac:dyDescent="0.25">
      <c r="B131" s="194" t="s">
        <v>134</v>
      </c>
      <c r="C131" s="195">
        <v>2700</v>
      </c>
      <c r="D131" s="195">
        <v>1126</v>
      </c>
      <c r="E131" s="195">
        <v>923</v>
      </c>
      <c r="F131" s="195">
        <v>1906</v>
      </c>
      <c r="G131" s="195">
        <v>2487</v>
      </c>
      <c r="H131" s="195">
        <v>2538</v>
      </c>
      <c r="I131" s="196">
        <f t="shared" si="37"/>
        <v>2.0506634499396936E-2</v>
      </c>
      <c r="J131" s="195">
        <f t="shared" si="36"/>
        <v>51</v>
      </c>
      <c r="K131" s="196">
        <f t="shared" si="38"/>
        <v>4.5484017690379644E-4</v>
      </c>
    </row>
    <row r="132" spans="2:14" x14ac:dyDescent="0.25">
      <c r="B132" s="199" t="s">
        <v>148</v>
      </c>
      <c r="C132" s="200">
        <f t="shared" ref="C132:H132" si="39">C124-SUM(C125:C131)</f>
        <v>66430</v>
      </c>
      <c r="D132" s="200">
        <f t="shared" si="39"/>
        <v>28245</v>
      </c>
      <c r="E132" s="200">
        <f t="shared" si="39"/>
        <v>37795</v>
      </c>
      <c r="F132" s="200">
        <f t="shared" si="39"/>
        <v>57597</v>
      </c>
      <c r="G132" s="200">
        <f t="shared" si="39"/>
        <v>51226</v>
      </c>
      <c r="H132" s="200">
        <f t="shared" si="39"/>
        <v>54324</v>
      </c>
      <c r="I132" s="201">
        <f t="shared" si="37"/>
        <v>6.0477101471908767E-2</v>
      </c>
      <c r="J132" s="200">
        <f>H132-G132</f>
        <v>3098</v>
      </c>
      <c r="K132" s="201">
        <f t="shared" si="38"/>
        <v>9.735515275855729E-3</v>
      </c>
    </row>
    <row r="133" spans="2:14" x14ac:dyDescent="0.25">
      <c r="B133" s="186" t="s">
        <v>55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71</v>
      </c>
      <c r="C134" s="188">
        <v>254169</v>
      </c>
      <c r="D134" s="188">
        <v>100783</v>
      </c>
      <c r="E134" s="188">
        <v>141329</v>
      </c>
      <c r="F134" s="188">
        <v>261644</v>
      </c>
      <c r="G134" s="188">
        <v>285810</v>
      </c>
      <c r="H134" s="188">
        <v>293795</v>
      </c>
      <c r="I134" s="189">
        <f>IFERROR(H134/G134-1,"-")</f>
        <v>2.7938140722857829E-2</v>
      </c>
      <c r="J134" s="188">
        <f>H134-G134</f>
        <v>7985</v>
      </c>
      <c r="K134" s="189">
        <f>H134/H$8</f>
        <v>5.2651603535638643E-2</v>
      </c>
      <c r="L134" s="131"/>
      <c r="M134" s="131"/>
      <c r="N134" s="131"/>
    </row>
    <row r="135" spans="2:14" x14ac:dyDescent="0.25">
      <c r="B135" s="190" t="s">
        <v>100</v>
      </c>
      <c r="C135" s="191">
        <v>45781</v>
      </c>
      <c r="D135" s="191">
        <v>27001</v>
      </c>
      <c r="E135" s="191">
        <v>45389</v>
      </c>
      <c r="F135" s="191">
        <v>29396</v>
      </c>
      <c r="G135" s="191">
        <v>34007</v>
      </c>
      <c r="H135" s="191">
        <v>29467</v>
      </c>
      <c r="I135" s="192">
        <f>IFERROR(H135/G135-1,"-")</f>
        <v>-0.13350192607404354</v>
      </c>
      <c r="J135" s="191">
        <f t="shared" ref="J135:J145" si="40">H135-G135</f>
        <v>-4540</v>
      </c>
      <c r="K135" s="192">
        <f>H135/H$8</f>
        <v>5.2808414077321394E-3</v>
      </c>
    </row>
    <row r="136" spans="2:14" x14ac:dyDescent="0.25">
      <c r="B136" s="194" t="s">
        <v>106</v>
      </c>
      <c r="C136" s="195">
        <v>24957</v>
      </c>
      <c r="D136" s="195">
        <v>20110</v>
      </c>
      <c r="E136" s="195">
        <v>34297</v>
      </c>
      <c r="F136" s="195">
        <v>20018</v>
      </c>
      <c r="G136" s="195">
        <v>22544</v>
      </c>
      <c r="H136" s="195">
        <v>18421</v>
      </c>
      <c r="I136" s="196">
        <f>IFERROR(H136/G136-1,"-")</f>
        <v>-0.18288679914833217</v>
      </c>
      <c r="J136" s="195">
        <f t="shared" si="40"/>
        <v>-4123</v>
      </c>
      <c r="K136" s="196">
        <f>H136/H$8</f>
        <v>3.3012651295290917E-3</v>
      </c>
    </row>
    <row r="137" spans="2:14" x14ac:dyDescent="0.25">
      <c r="B137" s="194" t="s">
        <v>103</v>
      </c>
      <c r="C137" s="195">
        <v>20824</v>
      </c>
      <c r="D137" s="195">
        <v>6891</v>
      </c>
      <c r="E137" s="195">
        <v>11092</v>
      </c>
      <c r="F137" s="195">
        <v>9378</v>
      </c>
      <c r="G137" s="195">
        <v>11463</v>
      </c>
      <c r="H137" s="195">
        <v>11046</v>
      </c>
      <c r="I137" s="196">
        <f>IFERROR(H137/G137-1,"-")</f>
        <v>-3.6377911541481289E-2</v>
      </c>
      <c r="J137" s="195">
        <f t="shared" si="40"/>
        <v>-417</v>
      </c>
      <c r="K137" s="196">
        <f>H137/H$8</f>
        <v>1.9795762782030481E-3</v>
      </c>
    </row>
    <row r="138" spans="2:14" x14ac:dyDescent="0.25">
      <c r="B138" s="190" t="s">
        <v>110</v>
      </c>
      <c r="C138" s="191">
        <v>208388</v>
      </c>
      <c r="D138" s="191">
        <v>73782</v>
      </c>
      <c r="E138" s="191">
        <v>95940</v>
      </c>
      <c r="F138" s="191">
        <v>232248</v>
      </c>
      <c r="G138" s="191">
        <v>251803</v>
      </c>
      <c r="H138" s="191">
        <v>264328</v>
      </c>
      <c r="I138" s="192">
        <f>IFERROR(H138/G138-1,"-")</f>
        <v>4.9741265989682315E-2</v>
      </c>
      <c r="J138" s="191">
        <f t="shared" si="40"/>
        <v>12525</v>
      </c>
      <c r="K138" s="192">
        <f>H138/H$8</f>
        <v>4.7370762127906509E-2</v>
      </c>
    </row>
    <row r="139" spans="2:14" x14ac:dyDescent="0.25">
      <c r="B139" s="194" t="s">
        <v>113</v>
      </c>
      <c r="C139" s="195">
        <v>102429</v>
      </c>
      <c r="D139" s="195">
        <v>28209</v>
      </c>
      <c r="E139" s="195">
        <v>26568</v>
      </c>
      <c r="F139" s="195">
        <v>98004</v>
      </c>
      <c r="G139" s="195">
        <v>107918</v>
      </c>
      <c r="H139" s="195">
        <v>118432</v>
      </c>
      <c r="I139" s="196">
        <f t="shared" ref="I139:I146" si="41">IFERROR(H139/G139-1,"-")</f>
        <v>9.7425823310291149E-2</v>
      </c>
      <c r="J139" s="195">
        <f t="shared" si="40"/>
        <v>10514</v>
      </c>
      <c r="K139" s="196">
        <f t="shared" ref="K139:K146" si="42">H139/H$8</f>
        <v>2.1224441225796069E-2</v>
      </c>
    </row>
    <row r="140" spans="2:14" x14ac:dyDescent="0.25">
      <c r="B140" s="194" t="s">
        <v>116</v>
      </c>
      <c r="C140" s="195">
        <v>15265</v>
      </c>
      <c r="D140" s="195">
        <v>6247</v>
      </c>
      <c r="E140" s="195">
        <v>9382</v>
      </c>
      <c r="F140" s="195">
        <v>16968</v>
      </c>
      <c r="G140" s="195">
        <v>21306</v>
      </c>
      <c r="H140" s="195">
        <v>21957</v>
      </c>
      <c r="I140" s="196">
        <f t="shared" si="41"/>
        <v>3.0554773303294924E-2</v>
      </c>
      <c r="J140" s="195">
        <f t="shared" si="40"/>
        <v>651</v>
      </c>
      <c r="K140" s="196">
        <f t="shared" si="42"/>
        <v>3.9349589299750428E-3</v>
      </c>
    </row>
    <row r="141" spans="2:14" x14ac:dyDescent="0.25">
      <c r="B141" s="194" t="s">
        <v>119</v>
      </c>
      <c r="C141" s="195">
        <v>19891</v>
      </c>
      <c r="D141" s="195">
        <v>6768</v>
      </c>
      <c r="E141" s="195">
        <v>15420</v>
      </c>
      <c r="F141" s="195">
        <v>27251</v>
      </c>
      <c r="G141" s="195">
        <v>25353</v>
      </c>
      <c r="H141" s="195">
        <v>25136</v>
      </c>
      <c r="I141" s="196">
        <f t="shared" si="41"/>
        <v>-8.5591448743738141E-3</v>
      </c>
      <c r="J141" s="195">
        <f t="shared" si="40"/>
        <v>-217</v>
      </c>
      <c r="K141" s="196">
        <f t="shared" si="42"/>
        <v>4.504674029414432E-3</v>
      </c>
    </row>
    <row r="142" spans="2:14" x14ac:dyDescent="0.25">
      <c r="B142" s="194" t="s">
        <v>126</v>
      </c>
      <c r="C142" s="195">
        <v>4038</v>
      </c>
      <c r="D142" s="195">
        <v>1301</v>
      </c>
      <c r="E142" s="195">
        <v>4392</v>
      </c>
      <c r="F142" s="195">
        <v>10160</v>
      </c>
      <c r="G142" s="195">
        <v>9134</v>
      </c>
      <c r="H142" s="195">
        <v>6705</v>
      </c>
      <c r="I142" s="196">
        <f t="shared" si="41"/>
        <v>-0.26592949419750378</v>
      </c>
      <c r="J142" s="195">
        <f t="shared" si="40"/>
        <v>-2429</v>
      </c>
      <c r="K142" s="196">
        <f t="shared" si="42"/>
        <v>1.2016167794089659E-3</v>
      </c>
    </row>
    <row r="143" spans="2:14" x14ac:dyDescent="0.25">
      <c r="B143" s="194" t="s">
        <v>122</v>
      </c>
      <c r="C143" s="195">
        <v>4324</v>
      </c>
      <c r="D143" s="195">
        <v>2025</v>
      </c>
      <c r="E143" s="195">
        <v>3357</v>
      </c>
      <c r="F143" s="195">
        <v>4807</v>
      </c>
      <c r="G143" s="195">
        <v>5613</v>
      </c>
      <c r="H143" s="195">
        <v>5718</v>
      </c>
      <c r="I143" s="196">
        <f t="shared" si="41"/>
        <v>1.8706574024585754E-2</v>
      </c>
      <c r="J143" s="195">
        <f t="shared" si="40"/>
        <v>105</v>
      </c>
      <c r="K143" s="196">
        <f t="shared" si="42"/>
        <v>1.0247344883908228E-3</v>
      </c>
    </row>
    <row r="144" spans="2:14" x14ac:dyDescent="0.25">
      <c r="B144" s="194" t="s">
        <v>131</v>
      </c>
      <c r="C144" s="195">
        <v>2493</v>
      </c>
      <c r="D144" s="195">
        <v>2067</v>
      </c>
      <c r="E144" s="195">
        <v>1422</v>
      </c>
      <c r="F144" s="195">
        <v>3540</v>
      </c>
      <c r="G144" s="195">
        <v>3748</v>
      </c>
      <c r="H144" s="195">
        <v>3476</v>
      </c>
      <c r="I144" s="196">
        <f t="shared" si="41"/>
        <v>-7.2572038420490981E-2</v>
      </c>
      <c r="J144" s="195">
        <f t="shared" si="40"/>
        <v>-272</v>
      </c>
      <c r="K144" s="196">
        <f t="shared" si="42"/>
        <v>6.2294107758770548E-4</v>
      </c>
    </row>
    <row r="145" spans="2:14" x14ac:dyDescent="0.25">
      <c r="B145" s="194" t="s">
        <v>134</v>
      </c>
      <c r="C145" s="195">
        <v>6557</v>
      </c>
      <c r="D145" s="195">
        <v>4279</v>
      </c>
      <c r="E145" s="195">
        <v>959</v>
      </c>
      <c r="F145" s="195">
        <v>2132</v>
      </c>
      <c r="G145" s="195">
        <v>2973</v>
      </c>
      <c r="H145" s="195">
        <v>2916</v>
      </c>
      <c r="I145" s="196">
        <f t="shared" si="41"/>
        <v>-1.9172552976791102E-2</v>
      </c>
      <c r="J145" s="195">
        <f t="shared" si="40"/>
        <v>-57</v>
      </c>
      <c r="K145" s="196">
        <f t="shared" si="42"/>
        <v>5.2258233091074483E-4</v>
      </c>
    </row>
    <row r="146" spans="2:14" x14ac:dyDescent="0.25">
      <c r="B146" s="199" t="s">
        <v>148</v>
      </c>
      <c r="C146" s="200">
        <f t="shared" ref="C146:H146" si="43">C138-SUM(C139:C145)</f>
        <v>53391</v>
      </c>
      <c r="D146" s="200">
        <f t="shared" si="43"/>
        <v>22886</v>
      </c>
      <c r="E146" s="200">
        <f t="shared" si="43"/>
        <v>34440</v>
      </c>
      <c r="F146" s="200">
        <f t="shared" si="43"/>
        <v>69386</v>
      </c>
      <c r="G146" s="200">
        <f t="shared" si="43"/>
        <v>75758</v>
      </c>
      <c r="H146" s="200">
        <f t="shared" si="43"/>
        <v>79988</v>
      </c>
      <c r="I146" s="201">
        <f t="shared" si="41"/>
        <v>5.5835687320151095E-2</v>
      </c>
      <c r="J146" s="200">
        <f>H146-G146</f>
        <v>4230</v>
      </c>
      <c r="K146" s="201">
        <f t="shared" si="42"/>
        <v>1.4334813266422722E-2</v>
      </c>
    </row>
    <row r="147" spans="2:14" x14ac:dyDescent="0.25">
      <c r="B147" s="186" t="s">
        <v>56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71</v>
      </c>
      <c r="C148" s="188">
        <v>127971</v>
      </c>
      <c r="D148" s="188">
        <v>45270</v>
      </c>
      <c r="E148" s="188">
        <v>72233</v>
      </c>
      <c r="F148" s="188">
        <v>113045</v>
      </c>
      <c r="G148" s="188">
        <v>125576</v>
      </c>
      <c r="H148" s="188">
        <v>130392</v>
      </c>
      <c r="I148" s="189">
        <f>IFERROR(H148/G148-1,"-")</f>
        <v>3.8351277314136567E-2</v>
      </c>
      <c r="J148" s="188">
        <f>H148-G148</f>
        <v>4816</v>
      </c>
      <c r="K148" s="189">
        <f>H148/H$8</f>
        <v>2.3367817315539729E-2</v>
      </c>
      <c r="L148" s="131"/>
      <c r="M148" s="131"/>
      <c r="N148" s="131"/>
    </row>
    <row r="149" spans="2:14" x14ac:dyDescent="0.25">
      <c r="B149" s="190" t="s">
        <v>100</v>
      </c>
      <c r="C149" s="191">
        <v>54730</v>
      </c>
      <c r="D149" s="191">
        <v>22551</v>
      </c>
      <c r="E149" s="191">
        <v>40440</v>
      </c>
      <c r="F149" s="191">
        <v>58168</v>
      </c>
      <c r="G149" s="191">
        <v>60525</v>
      </c>
      <c r="H149" s="191">
        <v>56624</v>
      </c>
      <c r="I149" s="192">
        <f>IFERROR(H149/G149-1,"-")</f>
        <v>-6.4452705493597717E-2</v>
      </c>
      <c r="J149" s="191">
        <f t="shared" ref="J149:J159" si="44">H149-G149</f>
        <v>-3901</v>
      </c>
      <c r="K149" s="192">
        <f>H149/H$8</f>
        <v>1.0147702985421817E-2</v>
      </c>
    </row>
    <row r="150" spans="2:14" x14ac:dyDescent="0.25">
      <c r="B150" s="194" t="s">
        <v>106</v>
      </c>
      <c r="C150" s="195">
        <v>33154</v>
      </c>
      <c r="D150" s="195">
        <v>14649</v>
      </c>
      <c r="E150" s="195">
        <v>32395</v>
      </c>
      <c r="F150" s="195">
        <v>41872</v>
      </c>
      <c r="G150" s="195">
        <v>44830</v>
      </c>
      <c r="H150" s="195">
        <v>38407</v>
      </c>
      <c r="I150" s="196">
        <f>IFERROR(H150/G150-1,"-")</f>
        <v>-0.14327459290653577</v>
      </c>
      <c r="J150" s="195">
        <f t="shared" si="44"/>
        <v>-6423</v>
      </c>
      <c r="K150" s="196">
        <f>H150/H$8</f>
        <v>6.8829971136107606E-3</v>
      </c>
    </row>
    <row r="151" spans="2:14" x14ac:dyDescent="0.25">
      <c r="B151" s="194" t="s">
        <v>103</v>
      </c>
      <c r="C151" s="195">
        <v>21576</v>
      </c>
      <c r="D151" s="195">
        <v>7902</v>
      </c>
      <c r="E151" s="195">
        <v>8045</v>
      </c>
      <c r="F151" s="195">
        <v>16296</v>
      </c>
      <c r="G151" s="195">
        <v>15695</v>
      </c>
      <c r="H151" s="195">
        <v>18217</v>
      </c>
      <c r="I151" s="196">
        <f>IFERROR(H151/G151-1,"-")</f>
        <v>0.16068811723478804</v>
      </c>
      <c r="J151" s="195">
        <f t="shared" si="44"/>
        <v>2522</v>
      </c>
      <c r="K151" s="196">
        <f>H151/H$8</f>
        <v>3.2647058718110562E-3</v>
      </c>
    </row>
    <row r="152" spans="2:14" x14ac:dyDescent="0.25">
      <c r="B152" s="190" t="s">
        <v>110</v>
      </c>
      <c r="C152" s="191">
        <v>73241</v>
      </c>
      <c r="D152" s="191">
        <v>22719</v>
      </c>
      <c r="E152" s="191">
        <v>31793</v>
      </c>
      <c r="F152" s="191">
        <v>54877</v>
      </c>
      <c r="G152" s="191">
        <v>65051</v>
      </c>
      <c r="H152" s="191">
        <v>73768</v>
      </c>
      <c r="I152" s="192">
        <f>IFERROR(H152/G152-1,"-")</f>
        <v>0.13400255184393783</v>
      </c>
      <c r="J152" s="191">
        <f t="shared" si="44"/>
        <v>8717</v>
      </c>
      <c r="K152" s="192">
        <f>H152/H$8</f>
        <v>1.322011433011791E-2</v>
      </c>
    </row>
    <row r="153" spans="2:14" x14ac:dyDescent="0.25">
      <c r="B153" s="194" t="s">
        <v>113</v>
      </c>
      <c r="C153" s="195">
        <v>22096</v>
      </c>
      <c r="D153" s="195">
        <v>6059</v>
      </c>
      <c r="E153" s="195">
        <v>5619</v>
      </c>
      <c r="F153" s="195">
        <v>19494</v>
      </c>
      <c r="G153" s="195">
        <v>19538</v>
      </c>
      <c r="H153" s="195">
        <v>20487</v>
      </c>
      <c r="I153" s="196">
        <f t="shared" ref="I153:I160" si="45">IFERROR(H153/G153-1,"-")</f>
        <v>4.8572013512130141E-2</v>
      </c>
      <c r="J153" s="195">
        <f t="shared" si="44"/>
        <v>949</v>
      </c>
      <c r="K153" s="196">
        <f t="shared" ref="K153:K160" si="46">H153/H$8</f>
        <v>3.6715172199480212E-3</v>
      </c>
    </row>
    <row r="154" spans="2:14" x14ac:dyDescent="0.25">
      <c r="B154" s="194" t="s">
        <v>116</v>
      </c>
      <c r="C154" s="195">
        <v>18903</v>
      </c>
      <c r="D154" s="195">
        <v>5582</v>
      </c>
      <c r="E154" s="195">
        <v>8701</v>
      </c>
      <c r="F154" s="195">
        <v>11833</v>
      </c>
      <c r="G154" s="195">
        <v>13027</v>
      </c>
      <c r="H154" s="195">
        <v>13361</v>
      </c>
      <c r="I154" s="196">
        <f t="shared" si="45"/>
        <v>2.5639057342442539E-2</v>
      </c>
      <c r="J154" s="195">
        <f t="shared" si="44"/>
        <v>334</v>
      </c>
      <c r="K154" s="196">
        <f t="shared" si="46"/>
        <v>2.3944521684836975E-3</v>
      </c>
    </row>
    <row r="155" spans="2:14" x14ac:dyDescent="0.25">
      <c r="B155" s="194" t="s">
        <v>119</v>
      </c>
      <c r="C155" s="195">
        <v>10122</v>
      </c>
      <c r="D155" s="195">
        <v>2455</v>
      </c>
      <c r="E155" s="195">
        <v>5271</v>
      </c>
      <c r="F155" s="195">
        <v>6658</v>
      </c>
      <c r="G155" s="195">
        <v>10341</v>
      </c>
      <c r="H155" s="195">
        <v>13087</v>
      </c>
      <c r="I155" s="196">
        <f t="shared" si="45"/>
        <v>0.26554491828643267</v>
      </c>
      <c r="J155" s="195">
        <f t="shared" si="44"/>
        <v>2746</v>
      </c>
      <c r="K155" s="196">
        <f t="shared" si="46"/>
        <v>2.3453480674310418E-3</v>
      </c>
    </row>
    <row r="156" spans="2:14" x14ac:dyDescent="0.25">
      <c r="B156" s="194" t="s">
        <v>126</v>
      </c>
      <c r="C156" s="195">
        <v>1693</v>
      </c>
      <c r="D156" s="195">
        <v>627</v>
      </c>
      <c r="E156" s="195">
        <v>932</v>
      </c>
      <c r="F156" s="195">
        <v>1711</v>
      </c>
      <c r="G156" s="195">
        <v>2082</v>
      </c>
      <c r="H156" s="195">
        <v>2870</v>
      </c>
      <c r="I156" s="196">
        <f t="shared" si="45"/>
        <v>0.37848222862632075</v>
      </c>
      <c r="J156" s="195">
        <f t="shared" si="44"/>
        <v>788</v>
      </c>
      <c r="K156" s="196">
        <f t="shared" si="46"/>
        <v>5.1433857671942312E-4</v>
      </c>
    </row>
    <row r="157" spans="2:14" x14ac:dyDescent="0.25">
      <c r="B157" s="194" t="s">
        <v>122</v>
      </c>
      <c r="C157" s="195">
        <v>3086</v>
      </c>
      <c r="D157" s="195">
        <v>1606</v>
      </c>
      <c r="E157" s="195">
        <v>1752</v>
      </c>
      <c r="F157" s="195">
        <v>3040</v>
      </c>
      <c r="G157" s="195">
        <v>3110</v>
      </c>
      <c r="H157" s="195">
        <v>3538</v>
      </c>
      <c r="I157" s="196">
        <f t="shared" si="45"/>
        <v>0.13762057877813505</v>
      </c>
      <c r="J157" s="195">
        <f t="shared" si="44"/>
        <v>428</v>
      </c>
      <c r="K157" s="196">
        <f t="shared" si="46"/>
        <v>6.3405222454122607E-4</v>
      </c>
    </row>
    <row r="158" spans="2:14" x14ac:dyDescent="0.25">
      <c r="B158" s="194" t="s">
        <v>131</v>
      </c>
      <c r="C158" s="195">
        <v>490</v>
      </c>
      <c r="D158" s="195">
        <v>405</v>
      </c>
      <c r="E158" s="195">
        <v>292</v>
      </c>
      <c r="F158" s="195">
        <v>514</v>
      </c>
      <c r="G158" s="195">
        <v>689</v>
      </c>
      <c r="H158" s="195">
        <v>505</v>
      </c>
      <c r="I158" s="196">
        <f t="shared" si="45"/>
        <v>-0.26705370101596515</v>
      </c>
      <c r="J158" s="195">
        <f t="shared" si="44"/>
        <v>-184</v>
      </c>
      <c r="K158" s="196">
        <f t="shared" si="46"/>
        <v>9.0502084056901978E-5</v>
      </c>
    </row>
    <row r="159" spans="2:14" x14ac:dyDescent="0.25">
      <c r="B159" s="194" t="s">
        <v>134</v>
      </c>
      <c r="C159" s="195">
        <v>1111</v>
      </c>
      <c r="D159" s="195">
        <v>504</v>
      </c>
      <c r="E159" s="195">
        <v>454</v>
      </c>
      <c r="F159" s="195">
        <v>710</v>
      </c>
      <c r="G159" s="195">
        <v>954</v>
      </c>
      <c r="H159" s="195">
        <v>832</v>
      </c>
      <c r="I159" s="196">
        <f t="shared" si="45"/>
        <v>-0.1278825995807128</v>
      </c>
      <c r="J159" s="195">
        <f t="shared" si="44"/>
        <v>-122</v>
      </c>
      <c r="K159" s="196">
        <f t="shared" si="46"/>
        <v>1.4910442363434147E-4</v>
      </c>
    </row>
    <row r="160" spans="2:14" x14ac:dyDescent="0.25">
      <c r="B160" s="199" t="s">
        <v>148</v>
      </c>
      <c r="C160" s="200">
        <f t="shared" ref="C160:H160" si="47">C152-SUM(C153:C159)</f>
        <v>15740</v>
      </c>
      <c r="D160" s="200">
        <f t="shared" si="47"/>
        <v>5481</v>
      </c>
      <c r="E160" s="200">
        <f t="shared" si="47"/>
        <v>8772</v>
      </c>
      <c r="F160" s="200">
        <f t="shared" si="47"/>
        <v>10917</v>
      </c>
      <c r="G160" s="200">
        <f t="shared" si="47"/>
        <v>15310</v>
      </c>
      <c r="H160" s="200">
        <f t="shared" si="47"/>
        <v>19088</v>
      </c>
      <c r="I160" s="201">
        <f t="shared" si="45"/>
        <v>0.24676681907250164</v>
      </c>
      <c r="J160" s="200">
        <f>H160-G160</f>
        <v>3778</v>
      </c>
      <c r="K160" s="201">
        <f t="shared" si="46"/>
        <v>3.4207995653032573E-3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58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1CF8-3E05-42A5-B408-49F5DC7910B7}">
  <sheetPr>
    <tabColor rgb="FFFFC000"/>
  </sheetPr>
  <dimension ref="A4:E116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277</v>
      </c>
      <c r="C4" s="12"/>
      <c r="D4" s="12"/>
      <c r="E4" s="1" t="s">
        <v>69</v>
      </c>
    </row>
    <row r="5" spans="1:5" ht="10.5" customHeight="1" thickBot="1" x14ac:dyDescent="0.3">
      <c r="B5" s="132"/>
      <c r="C5" s="133"/>
      <c r="D5" s="132"/>
      <c r="E5" s="1" t="s">
        <v>70</v>
      </c>
    </row>
    <row r="6" spans="1:5" ht="22.5" thickTop="1" thickBot="1" x14ac:dyDescent="0.3">
      <c r="B6" s="134" t="s">
        <v>33</v>
      </c>
      <c r="C6" s="135" t="s">
        <v>135</v>
      </c>
      <c r="D6" s="136"/>
    </row>
    <row r="7" spans="1:5" ht="16.5" thickTop="1" thickBot="1" x14ac:dyDescent="0.3">
      <c r="B7" s="109"/>
      <c r="C7" s="142" t="s">
        <v>150</v>
      </c>
      <c r="D7" s="143" t="s">
        <v>142</v>
      </c>
    </row>
    <row r="8" spans="1:5" x14ac:dyDescent="0.25">
      <c r="A8" s="1" t="s">
        <v>73</v>
      </c>
      <c r="B8" s="145">
        <v>2024</v>
      </c>
      <c r="C8" s="146">
        <v>293795</v>
      </c>
      <c r="D8" s="147">
        <f t="shared" ref="D8:D10" si="0">C8/C9-1</f>
        <v>2.7938140722857829E-2</v>
      </c>
    </row>
    <row r="9" spans="1:5" x14ac:dyDescent="0.25">
      <c r="A9" s="1"/>
      <c r="B9" s="145">
        <v>2023</v>
      </c>
      <c r="C9" s="146">
        <v>285810</v>
      </c>
      <c r="D9" s="147">
        <f t="shared" si="0"/>
        <v>9.2362140924309388E-2</v>
      </c>
    </row>
    <row r="10" spans="1:5" x14ac:dyDescent="0.25">
      <c r="A10" s="1"/>
      <c r="B10" s="145">
        <v>2022</v>
      </c>
      <c r="C10" s="146">
        <v>261644</v>
      </c>
      <c r="D10" s="147">
        <f t="shared" si="0"/>
        <v>0.85131147888968295</v>
      </c>
      <c r="E10" s="103">
        <f>C8/C17-1</f>
        <v>0.22061114688713923</v>
      </c>
    </row>
    <row r="11" spans="1:5" x14ac:dyDescent="0.25">
      <c r="A11" s="1"/>
      <c r="B11" s="145">
        <v>2021</v>
      </c>
      <c r="C11" s="146">
        <v>141329</v>
      </c>
      <c r="D11" s="147">
        <f>C11/C12-1</f>
        <v>0.4023099133782484</v>
      </c>
    </row>
    <row r="12" spans="1:5" x14ac:dyDescent="0.25">
      <c r="A12" s="1" t="s">
        <v>75</v>
      </c>
      <c r="B12" s="145">
        <v>2020</v>
      </c>
      <c r="C12" s="146">
        <v>100783</v>
      </c>
      <c r="D12" s="147">
        <f t="shared" ref="D12:D21" si="1">C12/C13-1</f>
        <v>-0.60348036149176343</v>
      </c>
    </row>
    <row r="13" spans="1:5" x14ac:dyDescent="0.25">
      <c r="A13" s="1" t="s">
        <v>77</v>
      </c>
      <c r="B13" s="145">
        <v>2019</v>
      </c>
      <c r="C13" s="146">
        <v>254169</v>
      </c>
      <c r="D13" s="147">
        <f t="shared" si="1"/>
        <v>-8.7059592610817971E-2</v>
      </c>
    </row>
    <row r="14" spans="1:5" x14ac:dyDescent="0.25">
      <c r="A14" s="1" t="s">
        <v>79</v>
      </c>
      <c r="B14" s="145">
        <v>2018</v>
      </c>
      <c r="C14" s="146">
        <v>278407</v>
      </c>
      <c r="D14" s="147">
        <f t="shared" si="1"/>
        <v>3.265542297377988E-2</v>
      </c>
    </row>
    <row r="15" spans="1:5" x14ac:dyDescent="0.25">
      <c r="A15" s="1" t="s">
        <v>81</v>
      </c>
      <c r="B15" s="145">
        <v>2017</v>
      </c>
      <c r="C15" s="146">
        <v>269603</v>
      </c>
      <c r="D15" s="147">
        <f>C15/C16-1</f>
        <v>4.6002653775422342E-2</v>
      </c>
    </row>
    <row r="16" spans="1:5" x14ac:dyDescent="0.25">
      <c r="A16" s="1" t="s">
        <v>83</v>
      </c>
      <c r="B16" s="145">
        <v>2016</v>
      </c>
      <c r="C16" s="146">
        <v>257746</v>
      </c>
      <c r="D16" s="147">
        <f>C16/C17-1</f>
        <v>7.084069050042574E-2</v>
      </c>
    </row>
    <row r="17" spans="1:5" x14ac:dyDescent="0.25">
      <c r="A17" s="1" t="s">
        <v>85</v>
      </c>
      <c r="B17" s="145">
        <v>2015</v>
      </c>
      <c r="C17" s="146">
        <v>240695</v>
      </c>
      <c r="D17" s="147">
        <f t="shared" si="1"/>
        <v>3.1825644850838719E-2</v>
      </c>
    </row>
    <row r="18" spans="1:5" x14ac:dyDescent="0.25">
      <c r="A18" s="1" t="s">
        <v>87</v>
      </c>
      <c r="B18" s="145">
        <v>2014</v>
      </c>
      <c r="C18" s="146">
        <v>233271</v>
      </c>
      <c r="D18" s="147">
        <f t="shared" si="1"/>
        <v>1.7322360760404498E-2</v>
      </c>
    </row>
    <row r="19" spans="1:5" x14ac:dyDescent="0.25">
      <c r="A19" s="1" t="s">
        <v>89</v>
      </c>
      <c r="B19" s="145">
        <v>2013</v>
      </c>
      <c r="C19" s="146">
        <v>229299</v>
      </c>
      <c r="D19" s="147">
        <f t="shared" si="1"/>
        <v>-3.3672020194783547E-2</v>
      </c>
    </row>
    <row r="20" spans="1:5" x14ac:dyDescent="0.25">
      <c r="A20" s="1" t="s">
        <v>91</v>
      </c>
      <c r="B20" s="145">
        <v>2012</v>
      </c>
      <c r="C20" s="146">
        <v>237289</v>
      </c>
      <c r="D20" s="147">
        <f>C20/C21-1</f>
        <v>-1.098264450409292E-2</v>
      </c>
    </row>
    <row r="21" spans="1:5" x14ac:dyDescent="0.25">
      <c r="A21" s="1" t="s">
        <v>93</v>
      </c>
      <c r="B21" s="145">
        <v>2011</v>
      </c>
      <c r="C21" s="146">
        <v>239924</v>
      </c>
      <c r="D21" s="147">
        <f t="shared" si="1"/>
        <v>0.22962909814010946</v>
      </c>
    </row>
    <row r="22" spans="1:5" x14ac:dyDescent="0.25">
      <c r="A22" s="1" t="s">
        <v>95</v>
      </c>
      <c r="B22" s="145">
        <v>2010</v>
      </c>
      <c r="C22" s="146">
        <v>195119</v>
      </c>
      <c r="D22" s="147"/>
    </row>
    <row r="23" spans="1:5" ht="6" customHeight="1" x14ac:dyDescent="0.25"/>
    <row r="24" spans="1:5" x14ac:dyDescent="0.25">
      <c r="B24" s="131" t="s">
        <v>58</v>
      </c>
      <c r="C24" s="131"/>
      <c r="D24" s="131"/>
    </row>
    <row r="25" spans="1:5" x14ac:dyDescent="0.25">
      <c r="B25" t="s">
        <v>12</v>
      </c>
    </row>
    <row r="27" spans="1:5" ht="48.75" customHeight="1" thickBot="1" x14ac:dyDescent="0.3">
      <c r="B27" s="12" t="s">
        <v>278</v>
      </c>
      <c r="C27" s="12"/>
      <c r="D27" s="12"/>
      <c r="E27" s="1" t="s">
        <v>97</v>
      </c>
    </row>
    <row r="28" spans="1:5" ht="10.5" customHeight="1" thickBot="1" x14ac:dyDescent="0.3">
      <c r="B28" s="132"/>
      <c r="C28" s="133"/>
      <c r="D28" s="132"/>
      <c r="E28" s="1" t="s">
        <v>98</v>
      </c>
    </row>
    <row r="29" spans="1:5" ht="22.5" thickTop="1" thickBot="1" x14ac:dyDescent="0.3">
      <c r="B29" s="152" t="s">
        <v>99</v>
      </c>
      <c r="C29" s="135" t="s">
        <v>140</v>
      </c>
      <c r="D29" s="136"/>
    </row>
    <row r="30" spans="1:5" ht="16.5" thickTop="1" thickBot="1" x14ac:dyDescent="0.3">
      <c r="B30" s="109"/>
      <c r="C30" s="142" t="s">
        <v>150</v>
      </c>
      <c r="D30" s="143" t="s">
        <v>142</v>
      </c>
    </row>
    <row r="31" spans="1:5" x14ac:dyDescent="0.25">
      <c r="B31" s="145">
        <v>2024</v>
      </c>
      <c r="C31" s="146">
        <v>240915</v>
      </c>
      <c r="D31" s="147">
        <f t="shared" ref="D31:D44" si="2">C31/C32-1</f>
        <v>2.3745681541004648E-2</v>
      </c>
    </row>
    <row r="32" spans="1:5" x14ac:dyDescent="0.25">
      <c r="B32" s="145">
        <v>2023</v>
      </c>
      <c r="C32" s="146">
        <v>235327</v>
      </c>
      <c r="D32" s="147">
        <f t="shared" si="2"/>
        <v>9.4819163883021806E-2</v>
      </c>
    </row>
    <row r="33" spans="2:4" x14ac:dyDescent="0.25">
      <c r="B33" s="145">
        <v>2022</v>
      </c>
      <c r="C33" s="146">
        <v>214946</v>
      </c>
      <c r="D33" s="147">
        <f t="shared" si="2"/>
        <v>0.83066755242134671</v>
      </c>
    </row>
    <row r="34" spans="2:4" x14ac:dyDescent="0.25">
      <c r="B34" s="145">
        <v>2021</v>
      </c>
      <c r="C34" s="146">
        <v>117414</v>
      </c>
      <c r="D34" s="147">
        <f t="shared" si="2"/>
        <v>0.4729592412780852</v>
      </c>
    </row>
    <row r="35" spans="2:4" x14ac:dyDescent="0.25">
      <c r="B35" s="145">
        <v>2020</v>
      </c>
      <c r="C35" s="146">
        <v>79713</v>
      </c>
      <c r="D35" s="147">
        <f t="shared" si="2"/>
        <v>-0.5631494147047218</v>
      </c>
    </row>
    <row r="36" spans="2:4" x14ac:dyDescent="0.25">
      <c r="B36" s="145">
        <v>2019</v>
      </c>
      <c r="C36" s="146">
        <v>182472</v>
      </c>
      <c r="D36" s="147">
        <f t="shared" si="2"/>
        <v>2.3622665641952034E-2</v>
      </c>
    </row>
    <row r="37" spans="2:4" x14ac:dyDescent="0.25">
      <c r="B37" s="145">
        <v>2018</v>
      </c>
      <c r="C37" s="146">
        <v>178261</v>
      </c>
      <c r="D37" s="147">
        <f t="shared" si="2"/>
        <v>2.6565235418778199E-2</v>
      </c>
    </row>
    <row r="38" spans="2:4" x14ac:dyDescent="0.25">
      <c r="B38" s="145">
        <v>2017</v>
      </c>
      <c r="C38" s="146">
        <v>173648</v>
      </c>
      <c r="D38" s="147">
        <f>C38/C39-1</f>
        <v>5.908659081956591E-3</v>
      </c>
    </row>
    <row r="39" spans="2:4" x14ac:dyDescent="0.25">
      <c r="B39" s="145">
        <v>2016</v>
      </c>
      <c r="C39" s="146">
        <v>172628</v>
      </c>
      <c r="D39" s="147">
        <f>C39/C40-1</f>
        <v>2.3923444976077235E-3</v>
      </c>
    </row>
    <row r="40" spans="2:4" x14ac:dyDescent="0.25">
      <c r="B40" s="145">
        <v>2015</v>
      </c>
      <c r="C40" s="146">
        <v>172216</v>
      </c>
      <c r="D40" s="147">
        <f t="shared" si="2"/>
        <v>9.265391039352977E-3</v>
      </c>
    </row>
    <row r="41" spans="2:4" x14ac:dyDescent="0.25">
      <c r="B41" s="145">
        <v>2014</v>
      </c>
      <c r="C41" s="146">
        <v>170635</v>
      </c>
      <c r="D41" s="147">
        <f t="shared" si="2"/>
        <v>2.9788954670818768E-2</v>
      </c>
    </row>
    <row r="42" spans="2:4" x14ac:dyDescent="0.25">
      <c r="B42" s="145">
        <v>2013</v>
      </c>
      <c r="C42" s="146">
        <v>165699</v>
      </c>
      <c r="D42" s="147">
        <f t="shared" si="2"/>
        <v>3.840911156211213E-3</v>
      </c>
    </row>
    <row r="43" spans="2:4" x14ac:dyDescent="0.25">
      <c r="B43" s="145">
        <v>2012</v>
      </c>
      <c r="C43" s="146">
        <v>165065</v>
      </c>
      <c r="D43" s="147">
        <f>C43/C44-1</f>
        <v>5.3725207310611589E-2</v>
      </c>
    </row>
    <row r="44" spans="2:4" x14ac:dyDescent="0.25">
      <c r="B44" s="145">
        <v>2011</v>
      </c>
      <c r="C44" s="146">
        <v>156649</v>
      </c>
      <c r="D44" s="147">
        <f t="shared" si="2"/>
        <v>0.17433317840382623</v>
      </c>
    </row>
    <row r="45" spans="2:4" x14ac:dyDescent="0.25">
      <c r="B45" s="145">
        <v>2010</v>
      </c>
      <c r="C45" s="146">
        <v>133394</v>
      </c>
      <c r="D45" s="147"/>
    </row>
    <row r="46" spans="2:4" ht="6" customHeight="1" x14ac:dyDescent="0.25"/>
    <row r="47" spans="2:4" x14ac:dyDescent="0.25">
      <c r="B47" s="131" t="s">
        <v>58</v>
      </c>
      <c r="C47" s="131"/>
      <c r="D47" s="131"/>
    </row>
    <row r="50" spans="1:5" ht="48.75" customHeight="1" thickBot="1" x14ac:dyDescent="0.3">
      <c r="B50" s="12" t="s">
        <v>279</v>
      </c>
      <c r="C50" s="12"/>
      <c r="D50" s="12"/>
      <c r="E50" s="1" t="s">
        <v>101</v>
      </c>
    </row>
    <row r="51" spans="1:5" ht="10.5" customHeight="1" thickBot="1" x14ac:dyDescent="0.3">
      <c r="B51" s="132"/>
      <c r="C51" s="133"/>
      <c r="D51" s="132"/>
      <c r="E51" s="1" t="s">
        <v>102</v>
      </c>
    </row>
    <row r="52" spans="1:5" ht="22.5" thickTop="1" thickBot="1" x14ac:dyDescent="0.3">
      <c r="B52" s="137"/>
      <c r="C52" s="135" t="s">
        <v>143</v>
      </c>
      <c r="D52" s="136"/>
    </row>
    <row r="53" spans="1:5" ht="16.5" thickTop="1" thickBot="1" x14ac:dyDescent="0.3">
      <c r="B53" s="109"/>
      <c r="C53" s="142" t="s">
        <v>150</v>
      </c>
      <c r="D53" s="143" t="s">
        <v>142</v>
      </c>
    </row>
    <row r="54" spans="1:5" x14ac:dyDescent="0.25">
      <c r="A54" s="1">
        <v>1</v>
      </c>
      <c r="B54" s="145">
        <v>2024</v>
      </c>
      <c r="C54" s="146">
        <v>187480</v>
      </c>
      <c r="D54" s="147">
        <f t="shared" ref="D54:D56" si="3">C54/C55-1</f>
        <v>9.9987070637417297E-3</v>
      </c>
    </row>
    <row r="55" spans="1:5" x14ac:dyDescent="0.25">
      <c r="A55" s="1"/>
      <c r="B55" s="145">
        <v>2023</v>
      </c>
      <c r="C55" s="146">
        <v>185624</v>
      </c>
      <c r="D55" s="147">
        <f t="shared" si="3"/>
        <v>0.11372840780229088</v>
      </c>
    </row>
    <row r="56" spans="1:5" x14ac:dyDescent="0.25">
      <c r="A56" s="1"/>
      <c r="B56" s="145">
        <v>2022</v>
      </c>
      <c r="C56" s="146">
        <v>166669</v>
      </c>
      <c r="D56" s="147">
        <f t="shared" si="3"/>
        <v>0.89070015427897276</v>
      </c>
    </row>
    <row r="57" spans="1:5" x14ac:dyDescent="0.25">
      <c r="A57" s="1"/>
      <c r="B57" s="145">
        <v>2021</v>
      </c>
      <c r="C57" s="146">
        <v>88152</v>
      </c>
      <c r="D57" s="147" t="e">
        <f>C57/C58-1</f>
        <v>#DIV/0!</v>
      </c>
    </row>
    <row r="58" spans="1:5" x14ac:dyDescent="0.25">
      <c r="A58" s="1">
        <v>2</v>
      </c>
      <c r="B58" s="145">
        <v>2020</v>
      </c>
      <c r="C58" s="146">
        <v>0</v>
      </c>
      <c r="D58" s="147">
        <f t="shared" ref="D58:D67" si="4">C58/C59-1</f>
        <v>-1</v>
      </c>
    </row>
    <row r="59" spans="1:5" x14ac:dyDescent="0.25">
      <c r="A59" s="1">
        <v>3</v>
      </c>
      <c r="B59" s="145">
        <v>2019</v>
      </c>
      <c r="C59" s="146">
        <v>152234</v>
      </c>
      <c r="D59" s="147" t="e">
        <f t="shared" si="4"/>
        <v>#DIV/0!</v>
      </c>
    </row>
    <row r="60" spans="1:5" x14ac:dyDescent="0.25">
      <c r="A60" s="1">
        <v>4</v>
      </c>
      <c r="B60" s="145">
        <v>2018</v>
      </c>
      <c r="C60" s="146">
        <v>0</v>
      </c>
      <c r="D60" s="147" t="e">
        <f t="shared" si="4"/>
        <v>#DIV/0!</v>
      </c>
    </row>
    <row r="61" spans="1:5" x14ac:dyDescent="0.25">
      <c r="A61" s="1">
        <v>5</v>
      </c>
      <c r="B61" s="145">
        <v>2017</v>
      </c>
      <c r="C61" s="146">
        <v>0</v>
      </c>
      <c r="D61" s="147" t="e">
        <f>C61/C62-1</f>
        <v>#DIV/0!</v>
      </c>
    </row>
    <row r="62" spans="1:5" x14ac:dyDescent="0.25">
      <c r="A62" s="1">
        <v>6</v>
      </c>
      <c r="B62" s="145">
        <v>2016</v>
      </c>
      <c r="C62" s="146">
        <v>0</v>
      </c>
      <c r="D62" s="147" t="e">
        <f>C62/C63-1</f>
        <v>#DIV/0!</v>
      </c>
    </row>
    <row r="63" spans="1:5" x14ac:dyDescent="0.25">
      <c r="A63" s="1">
        <v>7</v>
      </c>
      <c r="B63" s="145">
        <v>2015</v>
      </c>
      <c r="C63" s="146">
        <v>0</v>
      </c>
      <c r="D63" s="147" t="e">
        <f t="shared" si="4"/>
        <v>#DIV/0!</v>
      </c>
    </row>
    <row r="64" spans="1:5" x14ac:dyDescent="0.25">
      <c r="A64" s="1">
        <v>8</v>
      </c>
      <c r="B64" s="145">
        <v>2014</v>
      </c>
      <c r="C64" s="146">
        <v>0</v>
      </c>
      <c r="D64" s="147" t="e">
        <f t="shared" si="4"/>
        <v>#DIV/0!</v>
      </c>
    </row>
    <row r="65" spans="1:5" x14ac:dyDescent="0.25">
      <c r="A65" s="1">
        <v>9</v>
      </c>
      <c r="B65" s="145">
        <v>2013</v>
      </c>
      <c r="C65" s="146">
        <v>0</v>
      </c>
      <c r="D65" s="147" t="e">
        <f t="shared" si="4"/>
        <v>#DIV/0!</v>
      </c>
    </row>
    <row r="66" spans="1:5" x14ac:dyDescent="0.25">
      <c r="A66" s="1">
        <v>10</v>
      </c>
      <c r="B66" s="145">
        <v>2012</v>
      </c>
      <c r="C66" s="146">
        <v>0</v>
      </c>
      <c r="D66" s="147" t="e">
        <f>C66/C67-1</f>
        <v>#DIV/0!</v>
      </c>
    </row>
    <row r="67" spans="1:5" x14ac:dyDescent="0.25">
      <c r="A67" s="1">
        <v>11</v>
      </c>
      <c r="B67" s="145">
        <v>2011</v>
      </c>
      <c r="C67" s="146">
        <v>0</v>
      </c>
      <c r="D67" s="147" t="e">
        <f t="shared" si="4"/>
        <v>#DIV/0!</v>
      </c>
    </row>
    <row r="68" spans="1:5" x14ac:dyDescent="0.25">
      <c r="A68" s="1">
        <v>12</v>
      </c>
      <c r="B68" s="145">
        <v>2010</v>
      </c>
      <c r="C68" s="146">
        <v>0</v>
      </c>
      <c r="D68" s="147"/>
    </row>
    <row r="69" spans="1:5" ht="6" customHeight="1" x14ac:dyDescent="0.25"/>
    <row r="70" spans="1:5" x14ac:dyDescent="0.25">
      <c r="B70" s="131" t="s">
        <v>58</v>
      </c>
      <c r="C70" s="131"/>
      <c r="D70" s="131"/>
    </row>
    <row r="73" spans="1:5" ht="48.75" customHeight="1" thickBot="1" x14ac:dyDescent="0.3">
      <c r="B73" s="12" t="s">
        <v>151</v>
      </c>
      <c r="C73" s="12"/>
      <c r="D73" s="12"/>
      <c r="E73" s="1" t="s">
        <v>104</v>
      </c>
    </row>
    <row r="74" spans="1:5" ht="10.5" customHeight="1" thickBot="1" x14ac:dyDescent="0.3">
      <c r="B74" s="132"/>
      <c r="C74" s="133"/>
      <c r="D74" s="132"/>
      <c r="E74" s="1" t="s">
        <v>105</v>
      </c>
    </row>
    <row r="75" spans="1:5" ht="22.5" thickTop="1" thickBot="1" x14ac:dyDescent="0.3">
      <c r="B75" s="137"/>
      <c r="C75" s="135" t="s">
        <v>145</v>
      </c>
      <c r="D75" s="136"/>
    </row>
    <row r="76" spans="1:5" ht="16.5" thickTop="1" thickBot="1" x14ac:dyDescent="0.3">
      <c r="B76" s="109"/>
      <c r="C76" s="142" t="s">
        <v>150</v>
      </c>
      <c r="D76" s="143" t="s">
        <v>142</v>
      </c>
    </row>
    <row r="77" spans="1:5" x14ac:dyDescent="0.25">
      <c r="A77" s="1">
        <v>1</v>
      </c>
      <c r="B77" s="145">
        <v>2024</v>
      </c>
      <c r="C77" s="146">
        <v>53435</v>
      </c>
      <c r="D77" s="147">
        <f t="shared" ref="D77:D83" si="5">C77/C78-1</f>
        <v>7.5086010904774403E-2</v>
      </c>
    </row>
    <row r="78" spans="1:5" x14ac:dyDescent="0.25">
      <c r="A78" s="1"/>
      <c r="B78" s="145">
        <v>2023</v>
      </c>
      <c r="C78" s="146">
        <v>49703</v>
      </c>
      <c r="D78" s="147">
        <f t="shared" si="5"/>
        <v>2.9537875178656581E-2</v>
      </c>
    </row>
    <row r="79" spans="1:5" x14ac:dyDescent="0.25">
      <c r="A79" s="1"/>
      <c r="B79" s="145">
        <v>2022</v>
      </c>
      <c r="C79" s="146">
        <v>48277</v>
      </c>
      <c r="D79" s="147">
        <f t="shared" si="5"/>
        <v>0.64981887772537772</v>
      </c>
    </row>
    <row r="80" spans="1:5" x14ac:dyDescent="0.25">
      <c r="A80" s="1"/>
      <c r="B80" s="145">
        <v>2021</v>
      </c>
      <c r="C80" s="146">
        <v>29262</v>
      </c>
      <c r="D80" s="147" t="e">
        <f t="shared" si="5"/>
        <v>#DIV/0!</v>
      </c>
    </row>
    <row r="81" spans="1:5" x14ac:dyDescent="0.25">
      <c r="A81" s="1">
        <v>2</v>
      </c>
      <c r="B81" s="145">
        <v>2020</v>
      </c>
      <c r="C81" s="146">
        <v>0</v>
      </c>
      <c r="D81" s="147">
        <f t="shared" si="5"/>
        <v>-1</v>
      </c>
    </row>
    <row r="82" spans="1:5" x14ac:dyDescent="0.25">
      <c r="A82" s="1">
        <v>3</v>
      </c>
      <c r="B82" s="145">
        <v>2019</v>
      </c>
      <c r="C82" s="146">
        <v>30238</v>
      </c>
      <c r="D82" s="147" t="e">
        <f t="shared" si="5"/>
        <v>#DIV/0!</v>
      </c>
    </row>
    <row r="83" spans="1:5" x14ac:dyDescent="0.25">
      <c r="A83" s="1">
        <v>4</v>
      </c>
      <c r="B83" s="145">
        <v>2018</v>
      </c>
      <c r="C83" s="146">
        <v>0</v>
      </c>
      <c r="D83" s="147" t="e">
        <f t="shared" si="5"/>
        <v>#DIV/0!</v>
      </c>
    </row>
    <row r="84" spans="1:5" x14ac:dyDescent="0.25">
      <c r="A84" s="1">
        <v>5</v>
      </c>
      <c r="B84" s="145">
        <v>2017</v>
      </c>
      <c r="C84" s="146">
        <v>0</v>
      </c>
      <c r="D84" s="147" t="e">
        <f>C84/C85-1</f>
        <v>#DIV/0!</v>
      </c>
    </row>
    <row r="85" spans="1:5" x14ac:dyDescent="0.25">
      <c r="A85" s="1">
        <v>6</v>
      </c>
      <c r="B85" s="145">
        <v>2016</v>
      </c>
      <c r="C85" s="146">
        <v>0</v>
      </c>
      <c r="D85" s="147" t="e">
        <f>C85/C86-1</f>
        <v>#DIV/0!</v>
      </c>
    </row>
    <row r="86" spans="1:5" x14ac:dyDescent="0.25">
      <c r="A86" s="1">
        <v>7</v>
      </c>
      <c r="B86" s="145">
        <v>2015</v>
      </c>
      <c r="C86" s="146">
        <v>0</v>
      </c>
      <c r="D86" s="147" t="e">
        <f t="shared" ref="D86:D88" si="6">C86/C87-1</f>
        <v>#DIV/0!</v>
      </c>
    </row>
    <row r="87" spans="1:5" x14ac:dyDescent="0.25">
      <c r="A87" s="1">
        <v>8</v>
      </c>
      <c r="B87" s="145">
        <v>2014</v>
      </c>
      <c r="C87" s="146">
        <v>0</v>
      </c>
      <c r="D87" s="147" t="e">
        <f t="shared" si="6"/>
        <v>#DIV/0!</v>
      </c>
    </row>
    <row r="88" spans="1:5" x14ac:dyDescent="0.25">
      <c r="A88" s="1">
        <v>9</v>
      </c>
      <c r="B88" s="145">
        <v>2013</v>
      </c>
      <c r="C88" s="146">
        <v>0</v>
      </c>
      <c r="D88" s="147" t="e">
        <f t="shared" si="6"/>
        <v>#DIV/0!</v>
      </c>
    </row>
    <row r="89" spans="1:5" x14ac:dyDescent="0.25">
      <c r="A89" s="1">
        <v>10</v>
      </c>
      <c r="B89" s="145">
        <v>2012</v>
      </c>
      <c r="C89" s="146">
        <v>0</v>
      </c>
      <c r="D89" s="147" t="e">
        <f>C89/C90-1</f>
        <v>#DIV/0!</v>
      </c>
    </row>
    <row r="90" spans="1:5" x14ac:dyDescent="0.25">
      <c r="A90" s="1">
        <v>11</v>
      </c>
      <c r="B90" s="145">
        <v>2011</v>
      </c>
      <c r="C90" s="146">
        <v>0</v>
      </c>
      <c r="D90" s="147" t="e">
        <f t="shared" ref="D90" si="7">C90/C91-1</f>
        <v>#DIV/0!</v>
      </c>
    </row>
    <row r="91" spans="1:5" x14ac:dyDescent="0.25">
      <c r="A91" s="1">
        <v>12</v>
      </c>
      <c r="B91" s="145">
        <v>2010</v>
      </c>
      <c r="C91" s="146">
        <v>0</v>
      </c>
      <c r="D91" s="147"/>
    </row>
    <row r="92" spans="1:5" ht="6" customHeight="1" x14ac:dyDescent="0.25"/>
    <row r="93" spans="1:5" x14ac:dyDescent="0.25">
      <c r="B93" s="131" t="s">
        <v>58</v>
      </c>
      <c r="C93" s="131"/>
      <c r="D93" s="131"/>
    </row>
    <row r="96" spans="1:5" ht="48.75" customHeight="1" thickBot="1" x14ac:dyDescent="0.3">
      <c r="B96" s="12" t="s">
        <v>280</v>
      </c>
      <c r="C96" s="12"/>
      <c r="D96" s="12"/>
      <c r="E96" s="1" t="s">
        <v>117</v>
      </c>
    </row>
    <row r="97" spans="2:5" ht="10.5" customHeight="1" thickBot="1" x14ac:dyDescent="0.3">
      <c r="B97" s="132"/>
      <c r="C97" s="133"/>
      <c r="D97" s="132"/>
      <c r="E97" s="1" t="s">
        <v>118</v>
      </c>
    </row>
    <row r="98" spans="2:5" ht="22.5" thickTop="1" thickBot="1" x14ac:dyDescent="0.3">
      <c r="B98" s="152" t="s">
        <v>99</v>
      </c>
      <c r="C98" s="135" t="s">
        <v>35</v>
      </c>
      <c r="D98" s="136"/>
    </row>
    <row r="99" spans="2:5" ht="16.5" thickTop="1" thickBot="1" x14ac:dyDescent="0.3">
      <c r="B99" s="109"/>
      <c r="C99" s="142" t="s">
        <v>150</v>
      </c>
      <c r="D99" s="143" t="s">
        <v>142</v>
      </c>
    </row>
    <row r="100" spans="2:5" x14ac:dyDescent="0.25">
      <c r="B100" s="145">
        <v>2024</v>
      </c>
      <c r="C100" s="146">
        <v>52880</v>
      </c>
      <c r="D100" s="147">
        <f t="shared" ref="D100:D113" si="8">C100/C101-1</f>
        <v>4.7481330348830397E-2</v>
      </c>
    </row>
    <row r="101" spans="2:5" x14ac:dyDescent="0.25">
      <c r="B101" s="145">
        <v>2023</v>
      </c>
      <c r="C101" s="146">
        <v>50483</v>
      </c>
      <c r="D101" s="147">
        <f t="shared" si="8"/>
        <v>8.1052721743971823E-2</v>
      </c>
    </row>
    <row r="102" spans="2:5" x14ac:dyDescent="0.25">
      <c r="B102" s="145">
        <v>2022</v>
      </c>
      <c r="C102" s="146">
        <v>46698</v>
      </c>
      <c r="D102" s="147">
        <f t="shared" si="8"/>
        <v>0.95266569098891907</v>
      </c>
    </row>
    <row r="103" spans="2:5" x14ac:dyDescent="0.25">
      <c r="B103" s="145">
        <v>2021</v>
      </c>
      <c r="C103" s="146">
        <v>23915</v>
      </c>
      <c r="D103" s="147">
        <f t="shared" si="8"/>
        <v>0.13502610346464161</v>
      </c>
    </row>
    <row r="104" spans="2:5" x14ac:dyDescent="0.25">
      <c r="B104" s="145">
        <v>2020</v>
      </c>
      <c r="C104" s="146">
        <v>21070</v>
      </c>
      <c r="D104" s="147">
        <f t="shared" si="8"/>
        <v>-0.7061243845628129</v>
      </c>
    </row>
    <row r="105" spans="2:5" x14ac:dyDescent="0.25">
      <c r="B105" s="145">
        <v>2019</v>
      </c>
      <c r="C105" s="146">
        <v>71697</v>
      </c>
      <c r="D105" s="147">
        <f t="shared" si="8"/>
        <v>-0.28407525013480317</v>
      </c>
    </row>
    <row r="106" spans="2:5" x14ac:dyDescent="0.25">
      <c r="B106" s="145">
        <v>2018</v>
      </c>
      <c r="C106" s="146">
        <v>100146</v>
      </c>
      <c r="D106" s="147">
        <f t="shared" si="8"/>
        <v>4.3676723464123768E-2</v>
      </c>
    </row>
    <row r="107" spans="2:5" x14ac:dyDescent="0.25">
      <c r="B107" s="145">
        <v>2017</v>
      </c>
      <c r="C107" s="146">
        <v>95955</v>
      </c>
      <c r="D107" s="147">
        <f t="shared" si="8"/>
        <v>0.12731737117883402</v>
      </c>
    </row>
    <row r="108" spans="2:5" x14ac:dyDescent="0.25">
      <c r="B108" s="145">
        <v>2016</v>
      </c>
      <c r="C108" s="146">
        <v>85118</v>
      </c>
      <c r="D108" s="147">
        <f t="shared" si="8"/>
        <v>0.24297959958527438</v>
      </c>
    </row>
    <row r="109" spans="2:5" x14ac:dyDescent="0.25">
      <c r="B109" s="145">
        <v>2015</v>
      </c>
      <c r="C109" s="146">
        <v>68479</v>
      </c>
      <c r="D109" s="147">
        <f t="shared" si="8"/>
        <v>9.3285011814292051E-2</v>
      </c>
    </row>
    <row r="110" spans="2:5" x14ac:dyDescent="0.25">
      <c r="B110" s="145">
        <v>2014</v>
      </c>
      <c r="C110" s="146">
        <v>62636</v>
      </c>
      <c r="D110" s="147">
        <f t="shared" si="8"/>
        <v>-1.5157232704402501E-2</v>
      </c>
    </row>
    <row r="111" spans="2:5" x14ac:dyDescent="0.25">
      <c r="B111" s="145">
        <v>2013</v>
      </c>
      <c r="C111" s="146">
        <v>63600</v>
      </c>
      <c r="D111" s="147">
        <f t="shared" si="8"/>
        <v>-0.11940629153743909</v>
      </c>
    </row>
    <row r="112" spans="2:5" x14ac:dyDescent="0.25">
      <c r="B112" s="145">
        <v>2012</v>
      </c>
      <c r="C112" s="146">
        <v>72224</v>
      </c>
      <c r="D112" s="147">
        <f t="shared" si="8"/>
        <v>-0.13270489342539782</v>
      </c>
    </row>
    <row r="113" spans="2:4" x14ac:dyDescent="0.25">
      <c r="B113" s="145">
        <v>2011</v>
      </c>
      <c r="C113" s="146">
        <v>83275</v>
      </c>
      <c r="D113" s="147">
        <f t="shared" si="8"/>
        <v>0.34912920210611587</v>
      </c>
    </row>
    <row r="114" spans="2:4" x14ac:dyDescent="0.25">
      <c r="B114" s="145">
        <v>2010</v>
      </c>
      <c r="C114" s="146">
        <v>61725</v>
      </c>
      <c r="D114" s="147"/>
    </row>
    <row r="115" spans="2:4" ht="6" customHeight="1" x14ac:dyDescent="0.25"/>
    <row r="116" spans="2:4" x14ac:dyDescent="0.25">
      <c r="B116" s="131" t="s">
        <v>58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11DD-C871-444B-864A-0F1BAD555327}">
  <sheetPr>
    <tabColor rgb="FFBB5C0D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8E97C-46D4-4749-BE78-0922A067A769}">
  <sheetPr>
    <tabColor rgb="FFF29140"/>
  </sheetPr>
  <dimension ref="A4:O270"/>
  <sheetViews>
    <sheetView showGridLines="0" topLeftCell="E1" zoomScaleNormal="100" workbookViewId="0">
      <selection activeCell="P254" sqref="P254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281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70</v>
      </c>
    </row>
    <row r="6" spans="1:15" ht="22.5" thickTop="1" thickBot="1" x14ac:dyDescent="0.3">
      <c r="B6" s="134" t="s">
        <v>33</v>
      </c>
      <c r="C6" s="135" t="s">
        <v>71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CONCATENATE("var ",RIGHT(C7,2),"/",RIGHT(C7-1,2))</f>
        <v>var 20/19</v>
      </c>
      <c r="E8" s="144" t="s">
        <v>72</v>
      </c>
      <c r="F8" s="143" t="str">
        <f>CONCATENATE("var ",RIGHT(E7,2),"/",RIGHT(C7,2))</f>
        <v>var 21/20</v>
      </c>
      <c r="G8" s="144" t="s">
        <v>72</v>
      </c>
      <c r="H8" s="143" t="str">
        <f>CONCATENATE("var ",RIGHT(G7,2),"/",RIGHT(E7,2))</f>
        <v>var 22/21</v>
      </c>
      <c r="I8" s="144" t="s">
        <v>72</v>
      </c>
      <c r="J8" s="143" t="str">
        <f>CONCATENATE("var ",RIGHT(I7,2),"/",RIGHT(G7,2))</f>
        <v>var 23/22</v>
      </c>
      <c r="K8" s="144" t="s">
        <v>72</v>
      </c>
      <c r="L8" s="143" t="str">
        <f>CONCATENATE("var ",RIGHT(K7,2),"/",RIGHT(I7,2))</f>
        <v>var 24/23</v>
      </c>
      <c r="M8" s="144" t="s">
        <v>72</v>
      </c>
      <c r="N8" s="143" t="str">
        <f>CONCATENATE("var ",RIGHT(M7,2),"/",RIGHT(K7,2))</f>
        <v>var 25/24</v>
      </c>
    </row>
    <row r="9" spans="1:15" x14ac:dyDescent="0.25">
      <c r="A9" s="1" t="s">
        <v>73</v>
      </c>
      <c r="B9" s="145" t="s">
        <v>74</v>
      </c>
      <c r="C9" s="146">
        <v>157800</v>
      </c>
      <c r="D9" s="147">
        <v>9.3902719852620997E-3</v>
      </c>
      <c r="E9" s="146">
        <v>26469</v>
      </c>
      <c r="F9" s="147">
        <f t="shared" ref="F9:L21" si="4">IFERROR(E9/C9-1,"-")</f>
        <v>-0.83226235741444865</v>
      </c>
      <c r="G9" s="146">
        <v>114870</v>
      </c>
      <c r="H9" s="147">
        <f t="shared" si="4"/>
        <v>3.3397937209565907</v>
      </c>
      <c r="I9" s="146">
        <v>163920</v>
      </c>
      <c r="J9" s="147">
        <f t="shared" si="4"/>
        <v>0.4270044398015147</v>
      </c>
      <c r="K9" s="146">
        <v>175787</v>
      </c>
      <c r="L9" s="147">
        <f t="shared" si="4"/>
        <v>7.2395070766227532E-2</v>
      </c>
      <c r="M9" s="146">
        <v>169944</v>
      </c>
      <c r="N9" s="147">
        <f>IFERROR(M9/K9-1,"-")</f>
        <v>-3.3239090490195466E-2</v>
      </c>
    </row>
    <row r="10" spans="1:15" x14ac:dyDescent="0.25">
      <c r="A10" s="1" t="s">
        <v>75</v>
      </c>
      <c r="B10" s="145" t="s">
        <v>76</v>
      </c>
      <c r="C10" s="146">
        <v>172884</v>
      </c>
      <c r="D10" s="147">
        <v>0.19373593139353429</v>
      </c>
      <c r="E10" s="146">
        <v>18511</v>
      </c>
      <c r="F10" s="147">
        <f t="shared" si="4"/>
        <v>-0.89292820619606206</v>
      </c>
      <c r="G10" s="146">
        <v>141290</v>
      </c>
      <c r="H10" s="147">
        <f t="shared" si="4"/>
        <v>6.6327589001134459</v>
      </c>
      <c r="I10" s="146">
        <v>156374</v>
      </c>
      <c r="J10" s="147">
        <f t="shared" si="4"/>
        <v>0.10675914785193563</v>
      </c>
      <c r="K10" s="146">
        <v>166759</v>
      </c>
      <c r="L10" s="147">
        <f t="shared" si="4"/>
        <v>6.6411295995497888E-2</v>
      </c>
      <c r="M10" s="146">
        <v>168166</v>
      </c>
      <c r="N10" s="147">
        <f t="shared" ref="N10:N20" si="5">IFERROR(M10/K10-1,"-")</f>
        <v>8.437325721550204E-3</v>
      </c>
    </row>
    <row r="11" spans="1:15" x14ac:dyDescent="0.25">
      <c r="A11" s="1" t="s">
        <v>77</v>
      </c>
      <c r="B11" s="145" t="s">
        <v>78</v>
      </c>
      <c r="C11" s="146">
        <v>82007</v>
      </c>
      <c r="D11" s="147">
        <v>-0.47045111131200679</v>
      </c>
      <c r="E11" s="146">
        <v>22143</v>
      </c>
      <c r="F11" s="147">
        <f t="shared" si="4"/>
        <v>-0.72998646457009775</v>
      </c>
      <c r="G11" s="146">
        <v>148905</v>
      </c>
      <c r="H11" s="147">
        <f t="shared" si="4"/>
        <v>5.724698550331933</v>
      </c>
      <c r="I11" s="146">
        <v>146134</v>
      </c>
      <c r="J11" s="147">
        <f t="shared" si="4"/>
        <v>-1.8609180349887566E-2</v>
      </c>
      <c r="K11" s="146">
        <v>176870</v>
      </c>
      <c r="L11" s="147">
        <f t="shared" si="4"/>
        <v>0.21032750762998353</v>
      </c>
      <c r="M11" s="146">
        <v>166403</v>
      </c>
      <c r="N11" s="147">
        <f t="shared" si="5"/>
        <v>-5.9179058065245704E-2</v>
      </c>
    </row>
    <row r="12" spans="1:15" x14ac:dyDescent="0.25">
      <c r="A12" s="1" t="s">
        <v>79</v>
      </c>
      <c r="B12" s="145" t="s">
        <v>80</v>
      </c>
      <c r="C12" s="146">
        <v>0</v>
      </c>
      <c r="D12" s="147">
        <v>-1</v>
      </c>
      <c r="E12" s="146">
        <v>22148</v>
      </c>
      <c r="F12" s="147" t="str">
        <f t="shared" si="4"/>
        <v>-</v>
      </c>
      <c r="G12" s="146">
        <v>152510</v>
      </c>
      <c r="H12" s="147">
        <f t="shared" si="4"/>
        <v>5.885949069893444</v>
      </c>
      <c r="I12" s="146">
        <v>144835</v>
      </c>
      <c r="J12" s="147">
        <f t="shared" si="4"/>
        <v>-5.0324568880729115E-2</v>
      </c>
      <c r="K12" s="146">
        <v>154662</v>
      </c>
      <c r="L12" s="147">
        <f t="shared" si="4"/>
        <v>6.7849621983636643E-2</v>
      </c>
      <c r="M12" s="146">
        <v>160144</v>
      </c>
      <c r="N12" s="147">
        <f t="shared" si="5"/>
        <v>3.5445034979503687E-2</v>
      </c>
    </row>
    <row r="13" spans="1:15" x14ac:dyDescent="0.25">
      <c r="A13" s="1" t="s">
        <v>81</v>
      </c>
      <c r="B13" s="145" t="s">
        <v>82</v>
      </c>
      <c r="C13" s="146">
        <v>0</v>
      </c>
      <c r="D13" s="147">
        <v>-1</v>
      </c>
      <c r="E13" s="146">
        <v>24096</v>
      </c>
      <c r="F13" s="147" t="str">
        <f t="shared" si="4"/>
        <v>-</v>
      </c>
      <c r="G13" s="146">
        <v>125910</v>
      </c>
      <c r="H13" s="147">
        <f t="shared" si="4"/>
        <v>4.2253486055776897</v>
      </c>
      <c r="I13" s="146">
        <v>140451</v>
      </c>
      <c r="J13" s="147">
        <f t="shared" si="4"/>
        <v>0.11548725279961869</v>
      </c>
      <c r="K13" s="146">
        <v>159924</v>
      </c>
      <c r="L13" s="147">
        <f t="shared" si="4"/>
        <v>0.1386462182540531</v>
      </c>
      <c r="M13" s="146">
        <v>143215</v>
      </c>
      <c r="N13" s="147">
        <f t="shared" si="5"/>
        <v>-0.10448087841724818</v>
      </c>
    </row>
    <row r="14" spans="1:15" x14ac:dyDescent="0.25">
      <c r="A14" s="1" t="s">
        <v>83</v>
      </c>
      <c r="B14" s="145" t="s">
        <v>84</v>
      </c>
      <c r="C14" s="146">
        <v>0</v>
      </c>
      <c r="D14" s="147">
        <v>-1</v>
      </c>
      <c r="E14" s="146">
        <v>18794</v>
      </c>
      <c r="F14" s="147" t="str">
        <f t="shared" si="4"/>
        <v>-</v>
      </c>
      <c r="G14" s="146">
        <v>132220</v>
      </c>
      <c r="H14" s="147">
        <f t="shared" si="4"/>
        <v>6.0352240076620198</v>
      </c>
      <c r="I14" s="146">
        <v>142289</v>
      </c>
      <c r="J14" s="147">
        <f t="shared" si="4"/>
        <v>7.6153380729087949E-2</v>
      </c>
      <c r="K14" s="146">
        <v>157113</v>
      </c>
      <c r="L14" s="147">
        <f t="shared" si="4"/>
        <v>0.10418233313889336</v>
      </c>
      <c r="M14" s="146">
        <v>156124</v>
      </c>
      <c r="N14" s="147">
        <f t="shared" si="5"/>
        <v>-6.2948323817888507E-3</v>
      </c>
    </row>
    <row r="15" spans="1:15" x14ac:dyDescent="0.25">
      <c r="A15" s="1" t="s">
        <v>85</v>
      </c>
      <c r="B15" s="145" t="s">
        <v>86</v>
      </c>
      <c r="C15" s="146">
        <v>0</v>
      </c>
      <c r="D15" s="147">
        <v>-1</v>
      </c>
      <c r="E15" s="146">
        <v>61086</v>
      </c>
      <c r="F15" s="147" t="str">
        <f t="shared" si="4"/>
        <v>-</v>
      </c>
      <c r="G15" s="146">
        <v>159520</v>
      </c>
      <c r="H15" s="147">
        <f t="shared" si="4"/>
        <v>1.6114003208591168</v>
      </c>
      <c r="I15" s="146">
        <v>176921</v>
      </c>
      <c r="J15" s="147">
        <f t="shared" si="4"/>
        <v>0.1090835005015045</v>
      </c>
      <c r="K15" s="146">
        <v>173767</v>
      </c>
      <c r="L15" s="147">
        <f t="shared" si="4"/>
        <v>-1.7827165797163702E-2</v>
      </c>
      <c r="M15" s="146">
        <v>187387</v>
      </c>
      <c r="N15" s="147">
        <f t="shared" si="5"/>
        <v>7.8380820293841857E-2</v>
      </c>
    </row>
    <row r="16" spans="1:15" x14ac:dyDescent="0.25">
      <c r="A16" s="1" t="s">
        <v>87</v>
      </c>
      <c r="B16" s="145" t="s">
        <v>88</v>
      </c>
      <c r="C16" s="146">
        <v>60513</v>
      </c>
      <c r="D16" s="147">
        <v>-0.66723673357162494</v>
      </c>
      <c r="E16" s="146">
        <v>94829</v>
      </c>
      <c r="F16" s="147">
        <f t="shared" si="4"/>
        <v>0.56708475864690233</v>
      </c>
      <c r="G16" s="146">
        <v>178525</v>
      </c>
      <c r="H16" s="147">
        <f t="shared" si="4"/>
        <v>0.88259920488458166</v>
      </c>
      <c r="I16" s="146">
        <v>181874</v>
      </c>
      <c r="J16" s="147">
        <f t="shared" si="4"/>
        <v>1.875927741212724E-2</v>
      </c>
      <c r="K16" s="146">
        <v>179514</v>
      </c>
      <c r="L16" s="147">
        <f t="shared" si="4"/>
        <v>-1.2976016362976517E-2</v>
      </c>
      <c r="M16" s="146">
        <v>189132</v>
      </c>
      <c r="N16" s="147">
        <f t="shared" si="5"/>
        <v>5.3577993916908984E-2</v>
      </c>
    </row>
    <row r="17" spans="1:15" x14ac:dyDescent="0.25">
      <c r="A17" s="1" t="s">
        <v>89</v>
      </c>
      <c r="B17" s="145" t="s">
        <v>90</v>
      </c>
      <c r="C17" s="146">
        <v>22909</v>
      </c>
      <c r="D17" s="147">
        <v>-0.86040885964110536</v>
      </c>
      <c r="E17" s="146">
        <v>89027</v>
      </c>
      <c r="F17" s="147">
        <f t="shared" si="4"/>
        <v>2.8861146274389977</v>
      </c>
      <c r="G17" s="146">
        <v>136089</v>
      </c>
      <c r="H17" s="147">
        <f t="shared" si="4"/>
        <v>0.52862614712390621</v>
      </c>
      <c r="I17" s="146">
        <v>150809</v>
      </c>
      <c r="J17" s="147">
        <f t="shared" si="4"/>
        <v>0.10816450998978611</v>
      </c>
      <c r="K17" s="146">
        <v>145872</v>
      </c>
      <c r="L17" s="147">
        <f t="shared" si="4"/>
        <v>-3.2736773004263697E-2</v>
      </c>
      <c r="M17" s="146">
        <v>164231</v>
      </c>
      <c r="N17" s="147">
        <f t="shared" si="5"/>
        <v>0.12585691565207857</v>
      </c>
    </row>
    <row r="18" spans="1:15" x14ac:dyDescent="0.25">
      <c r="A18" s="1" t="s">
        <v>91</v>
      </c>
      <c r="B18" s="145" t="s">
        <v>92</v>
      </c>
      <c r="C18" s="146">
        <v>24343</v>
      </c>
      <c r="D18" s="147">
        <v>-0.84925814921232534</v>
      </c>
      <c r="E18" s="146">
        <v>137179</v>
      </c>
      <c r="F18" s="147">
        <f t="shared" si="4"/>
        <v>4.6352544879431461</v>
      </c>
      <c r="G18" s="146">
        <v>154114</v>
      </c>
      <c r="H18" s="147">
        <f t="shared" si="4"/>
        <v>0.12345184029625522</v>
      </c>
      <c r="I18" s="146">
        <v>170708</v>
      </c>
      <c r="J18" s="147"/>
      <c r="K18" s="146">
        <v>177711</v>
      </c>
      <c r="L18" s="147">
        <f t="shared" si="4"/>
        <v>4.1023267802329233E-2</v>
      </c>
      <c r="M18" s="146">
        <v>182092</v>
      </c>
      <c r="N18" s="147">
        <f t="shared" si="5"/>
        <v>2.4652385052135184E-2</v>
      </c>
    </row>
    <row r="19" spans="1:15" x14ac:dyDescent="0.25">
      <c r="A19" s="1" t="s">
        <v>93</v>
      </c>
      <c r="B19" s="145" t="s">
        <v>94</v>
      </c>
      <c r="C19" s="146">
        <v>30656</v>
      </c>
      <c r="D19" s="147">
        <v>-0.78903470439671608</v>
      </c>
      <c r="E19" s="146">
        <v>137494</v>
      </c>
      <c r="F19" s="147">
        <f t="shared" si="4"/>
        <v>3.4850600208768263</v>
      </c>
      <c r="G19" s="146">
        <v>153023</v>
      </c>
      <c r="H19" s="147">
        <f t="shared" si="4"/>
        <v>0.11294311024481063</v>
      </c>
      <c r="I19" s="146">
        <v>164389</v>
      </c>
      <c r="J19" s="147">
        <f t="shared" si="4"/>
        <v>7.427641596361334E-2</v>
      </c>
      <c r="K19" s="146">
        <v>162641</v>
      </c>
      <c r="L19" s="147">
        <f t="shared" si="4"/>
        <v>-1.0633314881166034E-2</v>
      </c>
      <c r="M19" s="146">
        <v>162859</v>
      </c>
      <c r="N19" s="147">
        <f t="shared" si="5"/>
        <v>1.3403754280900682E-3</v>
      </c>
    </row>
    <row r="20" spans="1:15" x14ac:dyDescent="0.25">
      <c r="A20" s="1" t="s">
        <v>95</v>
      </c>
      <c r="B20" s="145" t="s">
        <v>96</v>
      </c>
      <c r="C20" s="146">
        <v>33192</v>
      </c>
      <c r="D20" s="147">
        <v>-0.77792348556823809</v>
      </c>
      <c r="E20" s="146">
        <v>123213</v>
      </c>
      <c r="F20" s="147">
        <f t="shared" si="4"/>
        <v>2.7121294287780189</v>
      </c>
      <c r="G20" s="146">
        <v>156141</v>
      </c>
      <c r="H20" s="147">
        <f t="shared" si="4"/>
        <v>0.26724452776898544</v>
      </c>
      <c r="I20" s="146">
        <v>158524</v>
      </c>
      <c r="J20" s="147">
        <f t="shared" si="4"/>
        <v>1.5261846664232914E-2</v>
      </c>
      <c r="K20" s="146">
        <v>160539</v>
      </c>
      <c r="L20" s="147">
        <f t="shared" si="4"/>
        <v>1.271100905856537E-2</v>
      </c>
      <c r="M20" s="146">
        <v>163498</v>
      </c>
      <c r="N20" s="147">
        <f t="shared" si="5"/>
        <v>1.8431658350930302E-2</v>
      </c>
    </row>
    <row r="21" spans="1:15" ht="15.75" x14ac:dyDescent="0.25">
      <c r="A21" s="1" t="s">
        <v>0</v>
      </c>
      <c r="B21" s="148" t="s">
        <v>33</v>
      </c>
      <c r="C21" s="149">
        <v>610766</v>
      </c>
      <c r="D21" s="150">
        <v>-0.67105747874249499</v>
      </c>
      <c r="E21" s="149">
        <v>774989</v>
      </c>
      <c r="F21" s="150">
        <f t="shared" si="4"/>
        <v>0.26888038954362226</v>
      </c>
      <c r="G21" s="149">
        <v>1753117</v>
      </c>
      <c r="H21" s="150">
        <f t="shared" si="4"/>
        <v>1.2621185591021291</v>
      </c>
      <c r="I21" s="149">
        <v>1897228</v>
      </c>
      <c r="J21" s="150">
        <f t="shared" si="4"/>
        <v>8.2202728055229546E-2</v>
      </c>
      <c r="K21" s="149">
        <v>1991159</v>
      </c>
      <c r="L21" s="150">
        <f t="shared" si="4"/>
        <v>4.9509600322154235E-2</v>
      </c>
      <c r="M21" s="149">
        <v>2013195</v>
      </c>
      <c r="N21" s="150">
        <v>1.1066921325720402E-2</v>
      </c>
    </row>
    <row r="22" spans="1:15" ht="6" customHeight="1" x14ac:dyDescent="0.25"/>
    <row r="23" spans="1:15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5" spans="1:15" x14ac:dyDescent="0.25">
      <c r="B25" t="s">
        <v>12</v>
      </c>
    </row>
    <row r="26" spans="1:15" ht="48.75" customHeight="1" thickBot="1" x14ac:dyDescent="0.3">
      <c r="B26" s="12" t="s">
        <v>282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98</v>
      </c>
    </row>
    <row r="28" spans="1:15" ht="22.5" thickTop="1" thickBot="1" x14ac:dyDescent="0.3">
      <c r="B28" s="152" t="s">
        <v>99</v>
      </c>
      <c r="C28" s="135" t="s">
        <v>100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72</v>
      </c>
      <c r="D30" s="143" t="str">
        <f>CONCATENATE("var. ",RIGHT(C29,2),"/",RIGHT(C29-1,2))</f>
        <v>var. 20/19</v>
      </c>
      <c r="E30" s="144" t="s">
        <v>72</v>
      </c>
      <c r="F30" s="143" t="s">
        <v>254</v>
      </c>
      <c r="G30" s="144" t="s">
        <v>72</v>
      </c>
      <c r="H30" s="143" t="s">
        <v>254</v>
      </c>
      <c r="I30" s="144" t="s">
        <v>72</v>
      </c>
      <c r="J30" s="143" t="s">
        <v>254</v>
      </c>
      <c r="K30" s="144" t="s">
        <v>72</v>
      </c>
      <c r="L30" s="143" t="s">
        <v>254</v>
      </c>
      <c r="M30" s="144" t="s">
        <v>72</v>
      </c>
      <c r="N30" s="143" t="s">
        <v>283</v>
      </c>
    </row>
    <row r="31" spans="1:15" x14ac:dyDescent="0.25">
      <c r="B31" s="145" t="s">
        <v>74</v>
      </c>
      <c r="C31" s="146">
        <v>2810</v>
      </c>
      <c r="D31" s="147">
        <v>-0.63960497627292545</v>
      </c>
      <c r="E31" s="146">
        <v>7933</v>
      </c>
      <c r="F31" s="147">
        <f t="shared" ref="F31:L43" si="6">IFERROR(E31/C31-1,"-")</f>
        <v>1.8231316725978646</v>
      </c>
      <c r="G31" s="146">
        <v>4259</v>
      </c>
      <c r="H31" s="147">
        <f t="shared" si="6"/>
        <v>-0.46312870288667596</v>
      </c>
      <c r="I31" s="146">
        <v>7684</v>
      </c>
      <c r="J31" s="147">
        <f t="shared" si="6"/>
        <v>0.80417938483212015</v>
      </c>
      <c r="K31" s="146">
        <v>4696</v>
      </c>
      <c r="L31" s="147">
        <f t="shared" si="6"/>
        <v>-0.38885996876626761</v>
      </c>
      <c r="M31" s="146">
        <v>4190</v>
      </c>
      <c r="N31" s="147">
        <f t="shared" ref="N31:N42" si="7">IFERROR(M31/K31-1,"-")</f>
        <v>-0.10775127768313453</v>
      </c>
    </row>
    <row r="32" spans="1:15" x14ac:dyDescent="0.25">
      <c r="B32" s="145" t="s">
        <v>76</v>
      </c>
      <c r="C32" s="146">
        <v>4481</v>
      </c>
      <c r="D32" s="147">
        <v>-0.24281851977019264</v>
      </c>
      <c r="E32" s="146">
        <v>6177</v>
      </c>
      <c r="F32" s="147">
        <f t="shared" si="6"/>
        <v>0.37848694487837542</v>
      </c>
      <c r="G32" s="146">
        <v>4072</v>
      </c>
      <c r="H32" s="147">
        <f t="shared" si="6"/>
        <v>-0.34078031406831799</v>
      </c>
      <c r="I32" s="146">
        <v>4631</v>
      </c>
      <c r="J32" s="147">
        <f t="shared" si="6"/>
        <v>0.13727897838899805</v>
      </c>
      <c r="K32" s="146">
        <v>3359</v>
      </c>
      <c r="L32" s="147">
        <f t="shared" si="6"/>
        <v>-0.27467069747354778</v>
      </c>
      <c r="M32" s="146">
        <v>2494</v>
      </c>
      <c r="N32" s="147">
        <f t="shared" si="7"/>
        <v>-0.2575171181899375</v>
      </c>
    </row>
    <row r="33" spans="2:15" x14ac:dyDescent="0.25">
      <c r="B33" s="145" t="s">
        <v>78</v>
      </c>
      <c r="C33" s="146">
        <v>1861</v>
      </c>
      <c r="D33" s="147">
        <v>-0.87807914046121593</v>
      </c>
      <c r="E33" s="146">
        <v>6981</v>
      </c>
      <c r="F33" s="147">
        <f t="shared" si="6"/>
        <v>2.751209027404621</v>
      </c>
      <c r="G33" s="146">
        <v>4758</v>
      </c>
      <c r="H33" s="147">
        <f t="shared" si="6"/>
        <v>-0.31843575418994419</v>
      </c>
      <c r="I33" s="146">
        <v>6445</v>
      </c>
      <c r="J33" s="147">
        <f t="shared" si="6"/>
        <v>0.35456073980664149</v>
      </c>
      <c r="K33" s="146">
        <v>7332</v>
      </c>
      <c r="L33" s="147">
        <f t="shared" si="6"/>
        <v>0.1376260667183864</v>
      </c>
      <c r="M33" s="146">
        <v>3474</v>
      </c>
      <c r="N33" s="147">
        <f t="shared" si="7"/>
        <v>-0.52618657937806868</v>
      </c>
    </row>
    <row r="34" spans="2:15" x14ac:dyDescent="0.25">
      <c r="B34" s="145" t="s">
        <v>80</v>
      </c>
      <c r="C34" s="146">
        <v>0</v>
      </c>
      <c r="D34" s="147">
        <v>-1</v>
      </c>
      <c r="E34" s="146">
        <v>10350</v>
      </c>
      <c r="F34" s="147" t="str">
        <f t="shared" si="6"/>
        <v>-</v>
      </c>
      <c r="G34" s="146">
        <v>8585</v>
      </c>
      <c r="H34" s="147">
        <f t="shared" si="6"/>
        <v>-0.17053140096618358</v>
      </c>
      <c r="I34" s="146">
        <v>11356</v>
      </c>
      <c r="J34" s="147">
        <f t="shared" si="6"/>
        <v>0.32277227722772284</v>
      </c>
      <c r="K34" s="146">
        <v>5241</v>
      </c>
      <c r="L34" s="147">
        <f t="shared" si="6"/>
        <v>-0.53848185980979224</v>
      </c>
      <c r="M34" s="146">
        <v>8301</v>
      </c>
      <c r="N34" s="147">
        <f t="shared" si="7"/>
        <v>0.58385804235832861</v>
      </c>
    </row>
    <row r="35" spans="2:15" x14ac:dyDescent="0.25">
      <c r="B35" s="145" t="s">
        <v>82</v>
      </c>
      <c r="C35" s="146">
        <v>0</v>
      </c>
      <c r="D35" s="147">
        <v>-1</v>
      </c>
      <c r="E35" s="146">
        <v>10388</v>
      </c>
      <c r="F35" s="147" t="str">
        <f t="shared" si="6"/>
        <v>-</v>
      </c>
      <c r="G35" s="146">
        <v>7510</v>
      </c>
      <c r="H35" s="147">
        <f t="shared" si="6"/>
        <v>-0.27705044281863689</v>
      </c>
      <c r="I35" s="146">
        <v>8116</v>
      </c>
      <c r="J35" s="147">
        <f t="shared" si="6"/>
        <v>8.0692410119840297E-2</v>
      </c>
      <c r="K35" s="146">
        <v>6651</v>
      </c>
      <c r="L35" s="147">
        <f t="shared" si="6"/>
        <v>-0.18050763923114832</v>
      </c>
      <c r="M35" s="146">
        <v>7050</v>
      </c>
      <c r="N35" s="147">
        <f t="shared" si="7"/>
        <v>5.999097880018045E-2</v>
      </c>
    </row>
    <row r="36" spans="2:15" x14ac:dyDescent="0.25">
      <c r="B36" s="145" t="s">
        <v>84</v>
      </c>
      <c r="C36" s="146">
        <v>0</v>
      </c>
      <c r="D36" s="147">
        <v>-1</v>
      </c>
      <c r="E36" s="146">
        <v>7198</v>
      </c>
      <c r="F36" s="147" t="str">
        <f t="shared" si="6"/>
        <v>-</v>
      </c>
      <c r="G36" s="146">
        <v>7211</v>
      </c>
      <c r="H36" s="147">
        <f t="shared" si="6"/>
        <v>1.8060572381217721E-3</v>
      </c>
      <c r="I36" s="146">
        <v>11716</v>
      </c>
      <c r="J36" s="147">
        <f t="shared" si="6"/>
        <v>0.62473998058521696</v>
      </c>
      <c r="K36" s="146">
        <v>9313</v>
      </c>
      <c r="L36" s="147">
        <f t="shared" si="6"/>
        <v>-0.20510413110276549</v>
      </c>
      <c r="M36" s="146">
        <v>9472</v>
      </c>
      <c r="N36" s="147">
        <f t="shared" si="7"/>
        <v>1.7072908837109324E-2</v>
      </c>
    </row>
    <row r="37" spans="2:15" x14ac:dyDescent="0.25">
      <c r="B37" s="145" t="s">
        <v>86</v>
      </c>
      <c r="C37" s="146">
        <v>0</v>
      </c>
      <c r="D37" s="147">
        <v>-1</v>
      </c>
      <c r="E37" s="146">
        <v>18335</v>
      </c>
      <c r="F37" s="147" t="str">
        <f t="shared" si="6"/>
        <v>-</v>
      </c>
      <c r="G37" s="146">
        <v>16871</v>
      </c>
      <c r="H37" s="147">
        <f t="shared" si="6"/>
        <v>-7.9847286610308155E-2</v>
      </c>
      <c r="I37" s="146">
        <v>23991</v>
      </c>
      <c r="J37" s="147">
        <f t="shared" si="6"/>
        <v>0.42202596170944218</v>
      </c>
      <c r="K37" s="146">
        <v>15147</v>
      </c>
      <c r="L37" s="147">
        <f t="shared" si="6"/>
        <v>-0.36863823933975237</v>
      </c>
      <c r="M37" s="146">
        <v>20797</v>
      </c>
      <c r="N37" s="147">
        <f t="shared" si="7"/>
        <v>0.37301115732488288</v>
      </c>
    </row>
    <row r="38" spans="2:15" x14ac:dyDescent="0.25">
      <c r="B38" s="145" t="s">
        <v>88</v>
      </c>
      <c r="C38" s="146">
        <v>24732</v>
      </c>
      <c r="D38" s="147">
        <v>-8.7009487245745532E-2</v>
      </c>
      <c r="E38" s="146">
        <v>32710</v>
      </c>
      <c r="F38" s="147">
        <f t="shared" si="6"/>
        <v>0.32257803655183559</v>
      </c>
      <c r="G38" s="146">
        <v>22263</v>
      </c>
      <c r="H38" s="147">
        <f t="shared" si="6"/>
        <v>-0.31938245184958725</v>
      </c>
      <c r="I38" s="146">
        <v>17040</v>
      </c>
      <c r="J38" s="147">
        <f t="shared" si="6"/>
        <v>-0.23460450074114003</v>
      </c>
      <c r="K38" s="146">
        <v>17997</v>
      </c>
      <c r="L38" s="147">
        <f t="shared" si="6"/>
        <v>5.6161971830985813E-2</v>
      </c>
      <c r="M38" s="146">
        <v>22722</v>
      </c>
      <c r="N38" s="147">
        <f t="shared" si="7"/>
        <v>0.26254375729288215</v>
      </c>
    </row>
    <row r="39" spans="2:15" x14ac:dyDescent="0.25">
      <c r="B39" s="145" t="s">
        <v>90</v>
      </c>
      <c r="C39" s="146">
        <v>10533</v>
      </c>
      <c r="D39" s="147">
        <v>-0.5976392390556956</v>
      </c>
      <c r="E39" s="146">
        <v>17671</v>
      </c>
      <c r="F39" s="147">
        <f t="shared" si="6"/>
        <v>0.67767967340738622</v>
      </c>
      <c r="G39" s="146">
        <v>12307</v>
      </c>
      <c r="H39" s="147">
        <f t="shared" si="6"/>
        <v>-0.30354818629392788</v>
      </c>
      <c r="I39" s="146">
        <v>12268</v>
      </c>
      <c r="J39" s="147">
        <f t="shared" si="6"/>
        <v>-3.1689282522141538E-3</v>
      </c>
      <c r="K39" s="146">
        <v>11247</v>
      </c>
      <c r="L39" s="147">
        <f t="shared" si="6"/>
        <v>-8.3224649494620162E-2</v>
      </c>
      <c r="M39" s="146">
        <v>20603</v>
      </c>
      <c r="N39" s="147">
        <f t="shared" si="7"/>
        <v>0.83186627545123137</v>
      </c>
    </row>
    <row r="40" spans="2:15" x14ac:dyDescent="0.25">
      <c r="B40" s="145" t="s">
        <v>92</v>
      </c>
      <c r="C40" s="146">
        <v>9331</v>
      </c>
      <c r="D40" s="147">
        <v>-0.36471949891067534</v>
      </c>
      <c r="E40" s="146">
        <v>13514</v>
      </c>
      <c r="F40" s="147">
        <f t="shared" si="6"/>
        <v>0.44829064408959374</v>
      </c>
      <c r="G40" s="146">
        <v>5869</v>
      </c>
      <c r="H40" s="147">
        <f t="shared" si="6"/>
        <v>-0.56570963445315969</v>
      </c>
      <c r="I40" s="146">
        <v>7638</v>
      </c>
      <c r="J40" s="147">
        <f t="shared" si="6"/>
        <v>0.3014142102572841</v>
      </c>
      <c r="K40" s="146">
        <v>11565</v>
      </c>
      <c r="L40" s="147">
        <f t="shared" si="6"/>
        <v>0.51413982717989004</v>
      </c>
      <c r="M40" s="146">
        <v>10139</v>
      </c>
      <c r="N40" s="147">
        <f t="shared" si="7"/>
        <v>-0.12330306960657156</v>
      </c>
    </row>
    <row r="41" spans="2:15" x14ac:dyDescent="0.25">
      <c r="B41" s="145" t="s">
        <v>94</v>
      </c>
      <c r="C41" s="146">
        <v>6163</v>
      </c>
      <c r="D41" s="147">
        <v>-0.10473561882626381</v>
      </c>
      <c r="E41" s="146">
        <v>4282</v>
      </c>
      <c r="F41" s="147">
        <f t="shared" si="6"/>
        <v>-0.30520850235275032</v>
      </c>
      <c r="G41" s="146">
        <v>3929</v>
      </c>
      <c r="H41" s="147">
        <f t="shared" si="6"/>
        <v>-8.243811303129378E-2</v>
      </c>
      <c r="I41" s="146">
        <v>4428</v>
      </c>
      <c r="J41" s="147">
        <f t="shared" si="6"/>
        <v>0.12700432680071261</v>
      </c>
      <c r="K41" s="146">
        <v>5701</v>
      </c>
      <c r="L41" s="147">
        <f t="shared" si="6"/>
        <v>0.28748870822041561</v>
      </c>
      <c r="M41" s="146">
        <v>6011</v>
      </c>
      <c r="N41" s="147">
        <f t="shared" si="7"/>
        <v>5.4376425188563449E-2</v>
      </c>
    </row>
    <row r="42" spans="2:15" x14ac:dyDescent="0.25">
      <c r="B42" s="145" t="s">
        <v>96</v>
      </c>
      <c r="C42" s="146">
        <v>4505</v>
      </c>
      <c r="D42" s="147">
        <v>-0.43897882938978827</v>
      </c>
      <c r="E42" s="146">
        <v>6454</v>
      </c>
      <c r="F42" s="147">
        <f t="shared" si="6"/>
        <v>0.43263041065482799</v>
      </c>
      <c r="G42" s="146">
        <v>7585</v>
      </c>
      <c r="H42" s="147">
        <f t="shared" si="6"/>
        <v>0.17524016114037799</v>
      </c>
      <c r="I42" s="146">
        <v>6411</v>
      </c>
      <c r="J42" s="147">
        <f t="shared" si="6"/>
        <v>-0.15477916941331571</v>
      </c>
      <c r="K42" s="146">
        <v>5544</v>
      </c>
      <c r="L42" s="147">
        <f t="shared" si="6"/>
        <v>-0.13523631258773983</v>
      </c>
      <c r="M42" s="146">
        <v>7404</v>
      </c>
      <c r="N42" s="147">
        <f t="shared" si="7"/>
        <v>0.33549783549783552</v>
      </c>
    </row>
    <row r="43" spans="2:15" ht="15.75" x14ac:dyDescent="0.25">
      <c r="B43" s="148" t="s">
        <v>33</v>
      </c>
      <c r="C43" s="149">
        <v>77176</v>
      </c>
      <c r="D43" s="150">
        <v>-0.59992949934164819</v>
      </c>
      <c r="E43" s="149">
        <v>141993</v>
      </c>
      <c r="F43" s="150">
        <f t="shared" si="6"/>
        <v>0.83985954182647449</v>
      </c>
      <c r="G43" s="149">
        <v>105219</v>
      </c>
      <c r="H43" s="150">
        <f t="shared" si="6"/>
        <v>-0.25898459783228756</v>
      </c>
      <c r="I43" s="149">
        <v>121724</v>
      </c>
      <c r="J43" s="150">
        <f t="shared" si="6"/>
        <v>0.1568633041560934</v>
      </c>
      <c r="K43" s="149">
        <v>103793</v>
      </c>
      <c r="L43" s="150">
        <f t="shared" si="6"/>
        <v>-0.14730866550556998</v>
      </c>
      <c r="M43" s="149">
        <v>122657</v>
      </c>
      <c r="N43" s="150">
        <v>0.18174636054454529</v>
      </c>
    </row>
    <row r="44" spans="2:15" ht="6" customHeight="1" x14ac:dyDescent="0.25"/>
    <row r="45" spans="2:15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284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102</v>
      </c>
    </row>
    <row r="50" spans="1:15" ht="22.5" thickTop="1" thickBot="1" x14ac:dyDescent="0.3">
      <c r="B50" s="137"/>
      <c r="C50" s="135" t="s">
        <v>103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72</v>
      </c>
      <c r="D52" s="143" t="str">
        <f>CONCATENATE("var. ",RIGHT(C51,2),"/",RIGHT(C51-1,2))</f>
        <v>var. 20/19</v>
      </c>
      <c r="E52" s="144" t="s">
        <v>72</v>
      </c>
      <c r="F52" s="143" t="s">
        <v>254</v>
      </c>
      <c r="G52" s="144" t="s">
        <v>72</v>
      </c>
      <c r="H52" s="143" t="s">
        <v>254</v>
      </c>
      <c r="I52" s="144" t="s">
        <v>72</v>
      </c>
      <c r="J52" s="143" t="s">
        <v>254</v>
      </c>
      <c r="K52" s="144" t="s">
        <v>72</v>
      </c>
      <c r="L52" s="143" t="s">
        <v>254</v>
      </c>
      <c r="M52" s="144" t="s">
        <v>72</v>
      </c>
      <c r="N52" s="143" t="s">
        <v>283</v>
      </c>
    </row>
    <row r="53" spans="1:15" x14ac:dyDescent="0.25">
      <c r="A53" s="1">
        <v>1</v>
      </c>
      <c r="B53" s="145" t="s">
        <v>74</v>
      </c>
      <c r="C53" s="146">
        <v>1602</v>
      </c>
      <c r="D53" s="147">
        <v>-0.50949173300673611</v>
      </c>
      <c r="E53" s="146">
        <v>2468</v>
      </c>
      <c r="F53" s="147">
        <f>IFERROR(E53/C53-1,"-")</f>
        <v>0.54057428214731584</v>
      </c>
      <c r="G53" s="146">
        <v>2953</v>
      </c>
      <c r="H53" s="147">
        <f>IFERROR(G53/E53-1,"-")</f>
        <v>0.19651539708265808</v>
      </c>
      <c r="I53" s="146">
        <v>3641</v>
      </c>
      <c r="J53" s="147">
        <f>IFERROR(I53/G53-1,"-")</f>
        <v>0.2329834067050458</v>
      </c>
      <c r="K53" s="146">
        <v>2726</v>
      </c>
      <c r="L53" s="147">
        <f>IFERROR(K53/I53-1,"-")</f>
        <v>-0.25130458665201871</v>
      </c>
      <c r="M53" s="146">
        <v>3585</v>
      </c>
      <c r="N53" s="147">
        <f t="shared" ref="N53:N64" si="8">IFERROR(M53/K53-1,"-")</f>
        <v>0.31511371973587665</v>
      </c>
    </row>
    <row r="54" spans="1:15" x14ac:dyDescent="0.25">
      <c r="A54" s="1">
        <v>2</v>
      </c>
      <c r="B54" s="145" t="s">
        <v>76</v>
      </c>
      <c r="C54" s="146">
        <v>1729</v>
      </c>
      <c r="D54" s="147">
        <v>-0.27807933194154488</v>
      </c>
      <c r="E54" s="146">
        <v>1016</v>
      </c>
      <c r="F54" s="147">
        <f t="shared" ref="F54:L65" si="9">IFERROR(E54/C54-1,"-")</f>
        <v>-0.41237709658762289</v>
      </c>
      <c r="G54" s="146">
        <v>2193</v>
      </c>
      <c r="H54" s="147">
        <f t="shared" si="9"/>
        <v>1.1584645669291338</v>
      </c>
      <c r="I54" s="146">
        <v>2303</v>
      </c>
      <c r="J54" s="147">
        <f t="shared" si="9"/>
        <v>5.0159598723210186E-2</v>
      </c>
      <c r="K54" s="146">
        <v>1677</v>
      </c>
      <c r="L54" s="147">
        <f t="shared" si="9"/>
        <v>-0.27181936604429002</v>
      </c>
      <c r="M54" s="146">
        <v>1820</v>
      </c>
      <c r="N54" s="147">
        <f t="shared" si="8"/>
        <v>8.5271317829457294E-2</v>
      </c>
    </row>
    <row r="55" spans="1:15" x14ac:dyDescent="0.25">
      <c r="A55" s="1">
        <v>3</v>
      </c>
      <c r="B55" s="145" t="s">
        <v>78</v>
      </c>
      <c r="C55" s="146">
        <v>789</v>
      </c>
      <c r="D55" s="147">
        <v>-0.83191308052833401</v>
      </c>
      <c r="E55" s="146">
        <v>1370</v>
      </c>
      <c r="F55" s="147">
        <f t="shared" si="9"/>
        <v>0.73637515842839041</v>
      </c>
      <c r="G55" s="146">
        <v>2613</v>
      </c>
      <c r="H55" s="147">
        <f t="shared" si="9"/>
        <v>0.90729927007299271</v>
      </c>
      <c r="I55" s="146">
        <v>3123</v>
      </c>
      <c r="J55" s="147">
        <f t="shared" si="9"/>
        <v>0.19517795637198621</v>
      </c>
      <c r="K55" s="146">
        <v>3345</v>
      </c>
      <c r="L55" s="147">
        <f t="shared" si="9"/>
        <v>7.1085494716618625E-2</v>
      </c>
      <c r="M55" s="146">
        <v>2781</v>
      </c>
      <c r="N55" s="147">
        <f t="shared" si="8"/>
        <v>-0.16860986547085199</v>
      </c>
    </row>
    <row r="56" spans="1:15" x14ac:dyDescent="0.25">
      <c r="A56" s="1">
        <v>4</v>
      </c>
      <c r="B56" s="145" t="s">
        <v>80</v>
      </c>
      <c r="C56" s="146">
        <v>0</v>
      </c>
      <c r="D56" s="147">
        <v>-1</v>
      </c>
      <c r="E56" s="146">
        <v>1625</v>
      </c>
      <c r="F56" s="147" t="str">
        <f t="shared" si="9"/>
        <v>-</v>
      </c>
      <c r="G56" s="146">
        <v>2610</v>
      </c>
      <c r="H56" s="147">
        <f t="shared" si="9"/>
        <v>0.60615384615384604</v>
      </c>
      <c r="I56" s="146">
        <v>3426</v>
      </c>
      <c r="J56" s="147">
        <f t="shared" si="9"/>
        <v>0.31264367816091965</v>
      </c>
      <c r="K56" s="146">
        <v>2702</v>
      </c>
      <c r="L56" s="147">
        <f t="shared" si="9"/>
        <v>-0.21132516053706951</v>
      </c>
      <c r="M56" s="146">
        <v>5202</v>
      </c>
      <c r="N56" s="147">
        <f t="shared" si="8"/>
        <v>0.92524056254626208</v>
      </c>
    </row>
    <row r="57" spans="1:15" x14ac:dyDescent="0.25">
      <c r="A57" s="1">
        <v>5</v>
      </c>
      <c r="B57" s="145" t="s">
        <v>82</v>
      </c>
      <c r="C57" s="146">
        <v>0</v>
      </c>
      <c r="D57" s="147">
        <v>-1</v>
      </c>
      <c r="E57" s="146">
        <v>2518</v>
      </c>
      <c r="F57" s="147" t="str">
        <f t="shared" si="9"/>
        <v>-</v>
      </c>
      <c r="G57" s="146">
        <v>2461</v>
      </c>
      <c r="H57" s="147">
        <f t="shared" si="9"/>
        <v>-2.2637013502780023E-2</v>
      </c>
      <c r="I57" s="146">
        <v>3361</v>
      </c>
      <c r="J57" s="147">
        <f t="shared" si="9"/>
        <v>0.36570499796830558</v>
      </c>
      <c r="K57" s="146">
        <v>3660</v>
      </c>
      <c r="L57" s="147">
        <f t="shared" si="9"/>
        <v>8.8961618565903011E-2</v>
      </c>
      <c r="M57" s="146">
        <v>4562</v>
      </c>
      <c r="N57" s="147">
        <f t="shared" si="8"/>
        <v>0.24644808743169389</v>
      </c>
    </row>
    <row r="58" spans="1:15" x14ac:dyDescent="0.25">
      <c r="A58" s="1">
        <v>6</v>
      </c>
      <c r="B58" s="145" t="s">
        <v>84</v>
      </c>
      <c r="C58" s="146">
        <v>0</v>
      </c>
      <c r="D58" s="147">
        <v>-1</v>
      </c>
      <c r="E58" s="146">
        <v>3706</v>
      </c>
      <c r="F58" s="147" t="str">
        <f t="shared" si="9"/>
        <v>-</v>
      </c>
      <c r="G58" s="146">
        <v>4006</v>
      </c>
      <c r="H58" s="147">
        <f t="shared" si="9"/>
        <v>8.0949811117107418E-2</v>
      </c>
      <c r="I58" s="146">
        <v>5560</v>
      </c>
      <c r="J58" s="147">
        <f t="shared" si="9"/>
        <v>0.38791812281577642</v>
      </c>
      <c r="K58" s="146">
        <v>4118</v>
      </c>
      <c r="L58" s="147">
        <f t="shared" si="9"/>
        <v>-0.25935251798561154</v>
      </c>
      <c r="M58" s="146">
        <v>5916</v>
      </c>
      <c r="N58" s="147">
        <f t="shared" si="8"/>
        <v>0.43661971830985924</v>
      </c>
    </row>
    <row r="59" spans="1:15" x14ac:dyDescent="0.25">
      <c r="A59" s="1">
        <v>7</v>
      </c>
      <c r="B59" s="145" t="s">
        <v>86</v>
      </c>
      <c r="C59" s="146">
        <v>0</v>
      </c>
      <c r="D59" s="147">
        <v>-1</v>
      </c>
      <c r="E59" s="146">
        <v>11363</v>
      </c>
      <c r="F59" s="147" t="str">
        <f t="shared" si="9"/>
        <v>-</v>
      </c>
      <c r="G59" s="146">
        <v>8443</v>
      </c>
      <c r="H59" s="147">
        <f t="shared" si="9"/>
        <v>-0.25697439056587168</v>
      </c>
      <c r="I59" s="146">
        <v>8300</v>
      </c>
      <c r="J59" s="147">
        <f t="shared" si="9"/>
        <v>-1.6937107663152928E-2</v>
      </c>
      <c r="K59" s="146">
        <v>7349</v>
      </c>
      <c r="L59" s="147">
        <f t="shared" si="9"/>
        <v>-0.11457831325301204</v>
      </c>
      <c r="M59" s="146">
        <v>8907</v>
      </c>
      <c r="N59" s="147">
        <f t="shared" si="8"/>
        <v>0.21200163287522122</v>
      </c>
    </row>
    <row r="60" spans="1:15" x14ac:dyDescent="0.25">
      <c r="A60" s="1">
        <v>8</v>
      </c>
      <c r="B60" s="145" t="s">
        <v>88</v>
      </c>
      <c r="C60" s="146">
        <v>8054</v>
      </c>
      <c r="D60" s="147">
        <v>-0.4331761559574917</v>
      </c>
      <c r="E60" s="146">
        <v>14616</v>
      </c>
      <c r="F60" s="147">
        <f t="shared" si="9"/>
        <v>0.81475043456667495</v>
      </c>
      <c r="G60" s="146">
        <v>8711</v>
      </c>
      <c r="H60" s="147">
        <f t="shared" si="9"/>
        <v>-0.40400930487137388</v>
      </c>
      <c r="I60" s="146">
        <v>8609</v>
      </c>
      <c r="J60" s="147">
        <f t="shared" si="9"/>
        <v>-1.1709333027207003E-2</v>
      </c>
      <c r="K60" s="146">
        <v>10060</v>
      </c>
      <c r="L60" s="147">
        <f t="shared" si="9"/>
        <v>0.16854454640492511</v>
      </c>
      <c r="M60" s="146">
        <v>11833</v>
      </c>
      <c r="N60" s="147">
        <f t="shared" si="8"/>
        <v>0.17624254473161027</v>
      </c>
    </row>
    <row r="61" spans="1:15" x14ac:dyDescent="0.25">
      <c r="A61" s="1">
        <v>9</v>
      </c>
      <c r="B61" s="145" t="s">
        <v>90</v>
      </c>
      <c r="C61" s="146">
        <v>4755</v>
      </c>
      <c r="D61" s="147">
        <v>-0.72272435710537053</v>
      </c>
      <c r="E61" s="146">
        <v>7423</v>
      </c>
      <c r="F61" s="147">
        <f t="shared" si="9"/>
        <v>0.56109358569926404</v>
      </c>
      <c r="G61" s="146">
        <v>5083</v>
      </c>
      <c r="H61" s="147">
        <f t="shared" si="9"/>
        <v>-0.3152364273204904</v>
      </c>
      <c r="I61" s="146">
        <v>5659</v>
      </c>
      <c r="J61" s="147">
        <f t="shared" si="9"/>
        <v>0.11331890615778084</v>
      </c>
      <c r="K61" s="146">
        <v>6716</v>
      </c>
      <c r="L61" s="147">
        <f t="shared" si="9"/>
        <v>0.18678211698179892</v>
      </c>
      <c r="M61" s="146">
        <v>9450</v>
      </c>
      <c r="N61" s="147">
        <f t="shared" si="8"/>
        <v>0.40708755211435377</v>
      </c>
    </row>
    <row r="62" spans="1:15" x14ac:dyDescent="0.25">
      <c r="A62" s="1">
        <v>10</v>
      </c>
      <c r="B62" s="145" t="s">
        <v>92</v>
      </c>
      <c r="C62" s="146">
        <v>2420</v>
      </c>
      <c r="D62" s="147">
        <v>-0.68990261404407993</v>
      </c>
      <c r="E62" s="146">
        <v>4894</v>
      </c>
      <c r="F62" s="147">
        <f t="shared" si="9"/>
        <v>1.0223140495867771</v>
      </c>
      <c r="G62" s="146">
        <v>2717</v>
      </c>
      <c r="H62" s="147">
        <f t="shared" si="9"/>
        <v>-0.44483040457703316</v>
      </c>
      <c r="I62" s="146">
        <v>3348</v>
      </c>
      <c r="J62" s="147">
        <f t="shared" si="9"/>
        <v>0.2322414427677586</v>
      </c>
      <c r="K62" s="146">
        <v>4738</v>
      </c>
      <c r="L62" s="147">
        <f t="shared" si="9"/>
        <v>0.41517323775388282</v>
      </c>
      <c r="M62" s="146">
        <v>5385</v>
      </c>
      <c r="N62" s="147">
        <f t="shared" si="8"/>
        <v>0.13655550865344024</v>
      </c>
    </row>
    <row r="63" spans="1:15" x14ac:dyDescent="0.25">
      <c r="A63" s="1">
        <v>11</v>
      </c>
      <c r="B63" s="145" t="s">
        <v>94</v>
      </c>
      <c r="C63" s="146">
        <v>1179</v>
      </c>
      <c r="D63" s="147">
        <v>-0.72896551724137937</v>
      </c>
      <c r="E63" s="146">
        <v>1680</v>
      </c>
      <c r="F63" s="147">
        <f t="shared" si="9"/>
        <v>0.42493638676844792</v>
      </c>
      <c r="G63" s="146">
        <v>2080</v>
      </c>
      <c r="H63" s="147">
        <f t="shared" si="9"/>
        <v>0.23809523809523814</v>
      </c>
      <c r="I63" s="146">
        <v>2681</v>
      </c>
      <c r="J63" s="147">
        <f t="shared" si="9"/>
        <v>0.28894230769230766</v>
      </c>
      <c r="K63" s="146">
        <v>4224</v>
      </c>
      <c r="L63" s="147">
        <f t="shared" si="9"/>
        <v>0.57553151809026493</v>
      </c>
      <c r="M63" s="146">
        <v>4881</v>
      </c>
      <c r="N63" s="147">
        <f t="shared" si="8"/>
        <v>0.15553977272727271</v>
      </c>
    </row>
    <row r="64" spans="1:15" x14ac:dyDescent="0.25">
      <c r="A64" s="1">
        <v>12</v>
      </c>
      <c r="B64" s="145" t="s">
        <v>96</v>
      </c>
      <c r="C64" s="146">
        <v>1230</v>
      </c>
      <c r="D64" s="147">
        <v>-0.78593804385659594</v>
      </c>
      <c r="E64" s="146">
        <v>2877</v>
      </c>
      <c r="F64" s="147">
        <f t="shared" si="9"/>
        <v>1.3390243902439023</v>
      </c>
      <c r="G64" s="146">
        <v>3803</v>
      </c>
      <c r="H64" s="147">
        <f t="shared" si="9"/>
        <v>0.32186305179005914</v>
      </c>
      <c r="I64" s="146">
        <v>4117</v>
      </c>
      <c r="J64" s="147">
        <f t="shared" si="9"/>
        <v>8.2566394951354205E-2</v>
      </c>
      <c r="K64" s="146">
        <v>4590</v>
      </c>
      <c r="L64" s="147">
        <f t="shared" si="9"/>
        <v>0.11488948263298515</v>
      </c>
      <c r="M64" s="146">
        <v>5024</v>
      </c>
      <c r="N64" s="147">
        <f t="shared" si="8"/>
        <v>9.4553376906318043E-2</v>
      </c>
    </row>
    <row r="65" spans="1:15" ht="15.75" x14ac:dyDescent="0.25">
      <c r="B65" s="148" t="s">
        <v>33</v>
      </c>
      <c r="C65" s="149">
        <v>26118</v>
      </c>
      <c r="D65" s="150">
        <v>-0.73370174758865392</v>
      </c>
      <c r="E65" s="149">
        <v>55556</v>
      </c>
      <c r="F65" s="150">
        <f t="shared" si="9"/>
        <v>1.1271153993414504</v>
      </c>
      <c r="G65" s="149">
        <v>47673</v>
      </c>
      <c r="H65" s="150">
        <f t="shared" si="9"/>
        <v>-0.14189286485708119</v>
      </c>
      <c r="I65" s="149">
        <v>54128</v>
      </c>
      <c r="J65" s="150">
        <f t="shared" si="9"/>
        <v>0.13540158999853169</v>
      </c>
      <c r="K65" s="149">
        <v>55905</v>
      </c>
      <c r="L65" s="150">
        <f t="shared" si="9"/>
        <v>3.2829589122080893E-2</v>
      </c>
      <c r="M65" s="149">
        <v>69346</v>
      </c>
      <c r="N65" s="150">
        <v>0.24042572220731606</v>
      </c>
    </row>
    <row r="66" spans="1:15" ht="6" customHeight="1" x14ac:dyDescent="0.25"/>
    <row r="67" spans="1:15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285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105</v>
      </c>
    </row>
    <row r="72" spans="1:15" ht="22.5" thickTop="1" thickBot="1" x14ac:dyDescent="0.3">
      <c r="B72" s="137"/>
      <c r="C72" s="135" t="s">
        <v>106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72</v>
      </c>
      <c r="D74" s="143" t="str">
        <f>CONCATENATE("var. ",RIGHT(C73,2),"/",RIGHT(C73-1,2))</f>
        <v>var. 20/19</v>
      </c>
      <c r="E74" s="144" t="s">
        <v>72</v>
      </c>
      <c r="F74" s="143" t="s">
        <v>254</v>
      </c>
      <c r="G74" s="144" t="s">
        <v>72</v>
      </c>
      <c r="H74" s="143" t="s">
        <v>254</v>
      </c>
      <c r="I74" s="144" t="s">
        <v>72</v>
      </c>
      <c r="J74" s="143" t="s">
        <v>254</v>
      </c>
      <c r="K74" s="144" t="s">
        <v>72</v>
      </c>
      <c r="L74" s="143" t="s">
        <v>254</v>
      </c>
      <c r="M74" s="144" t="s">
        <v>72</v>
      </c>
      <c r="N74" s="143" t="s">
        <v>283</v>
      </c>
    </row>
    <row r="75" spans="1:15" x14ac:dyDescent="0.25">
      <c r="A75" s="1">
        <v>1</v>
      </c>
      <c r="B75" s="145" t="s">
        <v>74</v>
      </c>
      <c r="C75" s="146">
        <v>1208</v>
      </c>
      <c r="D75" s="147">
        <v>-0.73339218715515342</v>
      </c>
      <c r="E75" s="146">
        <v>5465</v>
      </c>
      <c r="F75" s="147">
        <f>IFERROR(E75/C75-1,"-")</f>
        <v>3.5240066225165565</v>
      </c>
      <c r="G75" s="146">
        <v>1306</v>
      </c>
      <c r="H75" s="147">
        <f>IFERROR(G75/E75-1,"-")</f>
        <v>-0.76102470265324795</v>
      </c>
      <c r="I75" s="146">
        <v>4043</v>
      </c>
      <c r="J75" s="147">
        <f>IFERROR(I75/G75-1,"-")</f>
        <v>2.0957120980091886</v>
      </c>
      <c r="K75" s="146">
        <v>1970</v>
      </c>
      <c r="L75" s="147">
        <f>IFERROR(K75/I75-1,"-")</f>
        <v>-0.51273806579272818</v>
      </c>
      <c r="M75" s="146">
        <v>605</v>
      </c>
      <c r="N75" s="147">
        <f t="shared" ref="N75:N86" si="10">IFERROR(M75/K75-1,"-")</f>
        <v>-0.69289340101522845</v>
      </c>
    </row>
    <row r="76" spans="1:15" x14ac:dyDescent="0.25">
      <c r="A76" s="1">
        <v>2</v>
      </c>
      <c r="B76" s="145" t="s">
        <v>76</v>
      </c>
      <c r="C76" s="146">
        <v>2752</v>
      </c>
      <c r="D76" s="147">
        <v>-0.21884757309111558</v>
      </c>
      <c r="E76" s="146">
        <v>5161</v>
      </c>
      <c r="F76" s="147">
        <f t="shared" ref="F76:L87" si="11">IFERROR(E76/C76-1,"-")</f>
        <v>0.87536337209302317</v>
      </c>
      <c r="G76" s="146">
        <v>1879</v>
      </c>
      <c r="H76" s="147">
        <f t="shared" si="11"/>
        <v>-0.63592327068397592</v>
      </c>
      <c r="I76" s="146">
        <v>2328</v>
      </c>
      <c r="J76" s="147">
        <f t="shared" si="11"/>
        <v>0.23895689196381054</v>
      </c>
      <c r="K76" s="146">
        <v>1682</v>
      </c>
      <c r="L76" s="147">
        <f t="shared" si="11"/>
        <v>-0.27749140893470792</v>
      </c>
      <c r="M76" s="146">
        <v>674</v>
      </c>
      <c r="N76" s="147">
        <f t="shared" si="10"/>
        <v>-0.59928656361474442</v>
      </c>
    </row>
    <row r="77" spans="1:15" x14ac:dyDescent="0.25">
      <c r="A77" s="1">
        <v>3</v>
      </c>
      <c r="B77" s="145" t="s">
        <v>78</v>
      </c>
      <c r="C77" s="146">
        <v>1072</v>
      </c>
      <c r="D77" s="147">
        <v>-0.89858088930936608</v>
      </c>
      <c r="E77" s="146">
        <v>5611</v>
      </c>
      <c r="F77" s="147">
        <f t="shared" si="11"/>
        <v>4.2341417910447765</v>
      </c>
      <c r="G77" s="146">
        <v>2145</v>
      </c>
      <c r="H77" s="147">
        <f t="shared" si="11"/>
        <v>-0.61771520228123333</v>
      </c>
      <c r="I77" s="146">
        <v>3322</v>
      </c>
      <c r="J77" s="147">
        <f t="shared" si="11"/>
        <v>0.54871794871794877</v>
      </c>
      <c r="K77" s="146">
        <v>3987</v>
      </c>
      <c r="L77" s="147">
        <f t="shared" si="11"/>
        <v>0.20018061408789878</v>
      </c>
      <c r="M77" s="146">
        <v>693</v>
      </c>
      <c r="N77" s="147">
        <f t="shared" si="10"/>
        <v>-0.82618510158013547</v>
      </c>
    </row>
    <row r="78" spans="1:15" x14ac:dyDescent="0.25">
      <c r="A78" s="1">
        <v>4</v>
      </c>
      <c r="B78" s="145" t="s">
        <v>80</v>
      </c>
      <c r="C78" s="146">
        <v>0</v>
      </c>
      <c r="D78" s="147">
        <v>-1</v>
      </c>
      <c r="E78" s="146">
        <v>8725</v>
      </c>
      <c r="F78" s="147" t="str">
        <f t="shared" si="11"/>
        <v>-</v>
      </c>
      <c r="G78" s="146">
        <v>5975</v>
      </c>
      <c r="H78" s="147">
        <f t="shared" si="11"/>
        <v>-0.31518624641833815</v>
      </c>
      <c r="I78" s="146">
        <v>7930</v>
      </c>
      <c r="J78" s="147">
        <f t="shared" si="11"/>
        <v>0.32719665271966525</v>
      </c>
      <c r="K78" s="146">
        <v>2539</v>
      </c>
      <c r="L78" s="147">
        <f t="shared" si="11"/>
        <v>-0.67982345523329135</v>
      </c>
      <c r="M78" s="146">
        <v>3099</v>
      </c>
      <c r="N78" s="147">
        <f t="shared" si="10"/>
        <v>0.22055927530523833</v>
      </c>
    </row>
    <row r="79" spans="1:15" x14ac:dyDescent="0.25">
      <c r="A79" s="1">
        <v>5</v>
      </c>
      <c r="B79" s="145" t="s">
        <v>82</v>
      </c>
      <c r="C79" s="146">
        <v>0</v>
      </c>
      <c r="D79" s="147">
        <v>-1</v>
      </c>
      <c r="E79" s="146">
        <v>7870</v>
      </c>
      <c r="F79" s="147" t="str">
        <f t="shared" si="11"/>
        <v>-</v>
      </c>
      <c r="G79" s="146">
        <v>5049</v>
      </c>
      <c r="H79" s="147">
        <f t="shared" si="11"/>
        <v>-0.35844980940279547</v>
      </c>
      <c r="I79" s="146">
        <v>4755</v>
      </c>
      <c r="J79" s="147">
        <f t="shared" si="11"/>
        <v>-5.8229352346999441E-2</v>
      </c>
      <c r="K79" s="146">
        <v>2991</v>
      </c>
      <c r="L79" s="147">
        <f t="shared" si="11"/>
        <v>-0.3709779179810726</v>
      </c>
      <c r="M79" s="146">
        <v>2488</v>
      </c>
      <c r="N79" s="147">
        <f t="shared" si="10"/>
        <v>-0.1681711802072885</v>
      </c>
    </row>
    <row r="80" spans="1:15" x14ac:dyDescent="0.25">
      <c r="A80" s="1">
        <v>6</v>
      </c>
      <c r="B80" s="145" t="s">
        <v>84</v>
      </c>
      <c r="C80" s="146">
        <v>0</v>
      </c>
      <c r="D80" s="147">
        <v>-1</v>
      </c>
      <c r="E80" s="146">
        <v>3492</v>
      </c>
      <c r="F80" s="147" t="str">
        <f t="shared" si="11"/>
        <v>-</v>
      </c>
      <c r="G80" s="146">
        <v>3205</v>
      </c>
      <c r="H80" s="147">
        <f t="shared" si="11"/>
        <v>-8.2187857961053878E-2</v>
      </c>
      <c r="I80" s="146">
        <v>6156</v>
      </c>
      <c r="J80" s="147">
        <f t="shared" si="11"/>
        <v>0.92074882995319807</v>
      </c>
      <c r="K80" s="146">
        <v>5195</v>
      </c>
      <c r="L80" s="147">
        <f t="shared" si="11"/>
        <v>-0.15610786224821316</v>
      </c>
      <c r="M80" s="146">
        <v>3556</v>
      </c>
      <c r="N80" s="147">
        <f t="shared" si="10"/>
        <v>-0.31549566891241576</v>
      </c>
    </row>
    <row r="81" spans="1:15" x14ac:dyDescent="0.25">
      <c r="A81" s="1">
        <v>7</v>
      </c>
      <c r="B81" s="145" t="s">
        <v>86</v>
      </c>
      <c r="C81" s="146">
        <v>0</v>
      </c>
      <c r="D81" s="147">
        <v>-1</v>
      </c>
      <c r="E81" s="146">
        <v>6972</v>
      </c>
      <c r="F81" s="147" t="str">
        <f t="shared" si="11"/>
        <v>-</v>
      </c>
      <c r="G81" s="146">
        <v>8428</v>
      </c>
      <c r="H81" s="147">
        <f t="shared" si="11"/>
        <v>0.20883534136546178</v>
      </c>
      <c r="I81" s="146">
        <v>15691</v>
      </c>
      <c r="J81" s="147">
        <f t="shared" si="11"/>
        <v>0.8617702895111532</v>
      </c>
      <c r="K81" s="146">
        <v>7798</v>
      </c>
      <c r="L81" s="147">
        <f t="shared" si="11"/>
        <v>-0.5030272130520681</v>
      </c>
      <c r="M81" s="146">
        <v>11890</v>
      </c>
      <c r="N81" s="147">
        <f t="shared" si="10"/>
        <v>0.52474993588099506</v>
      </c>
    </row>
    <row r="82" spans="1:15" x14ac:dyDescent="0.25">
      <c r="A82" s="1">
        <v>8</v>
      </c>
      <c r="B82" s="145" t="s">
        <v>88</v>
      </c>
      <c r="C82" s="146">
        <v>16678</v>
      </c>
      <c r="D82" s="147">
        <v>0.29487577639751561</v>
      </c>
      <c r="E82" s="146">
        <v>18094</v>
      </c>
      <c r="F82" s="147">
        <f t="shared" si="11"/>
        <v>8.490226645880794E-2</v>
      </c>
      <c r="G82" s="146">
        <v>13552</v>
      </c>
      <c r="H82" s="147">
        <f t="shared" si="11"/>
        <v>-0.25102243837736271</v>
      </c>
      <c r="I82" s="146">
        <v>8431</v>
      </c>
      <c r="J82" s="147">
        <f t="shared" si="11"/>
        <v>-0.3778778040141676</v>
      </c>
      <c r="K82" s="146">
        <v>7937</v>
      </c>
      <c r="L82" s="147">
        <f t="shared" si="11"/>
        <v>-5.8593286680109102E-2</v>
      </c>
      <c r="M82" s="146">
        <v>10889</v>
      </c>
      <c r="N82" s="147">
        <f t="shared" si="10"/>
        <v>0.37192894040569491</v>
      </c>
    </row>
    <row r="83" spans="1:15" x14ac:dyDescent="0.25">
      <c r="A83" s="1">
        <v>9</v>
      </c>
      <c r="B83" s="145" t="s">
        <v>90</v>
      </c>
      <c r="C83" s="146">
        <v>5778</v>
      </c>
      <c r="D83" s="147">
        <v>-0.36006202237235574</v>
      </c>
      <c r="E83" s="146">
        <v>10248</v>
      </c>
      <c r="F83" s="147">
        <f t="shared" si="11"/>
        <v>0.77362409138110078</v>
      </c>
      <c r="G83" s="146">
        <v>7224</v>
      </c>
      <c r="H83" s="147">
        <f t="shared" si="11"/>
        <v>-0.29508196721311475</v>
      </c>
      <c r="I83" s="146">
        <v>6609</v>
      </c>
      <c r="J83" s="147">
        <f t="shared" si="11"/>
        <v>-8.5132890365448466E-2</v>
      </c>
      <c r="K83" s="146">
        <v>4531</v>
      </c>
      <c r="L83" s="147">
        <f t="shared" si="11"/>
        <v>-0.31441973067029805</v>
      </c>
      <c r="M83" s="146">
        <v>11153</v>
      </c>
      <c r="N83" s="147">
        <f t="shared" si="10"/>
        <v>1.4614875303465018</v>
      </c>
    </row>
    <row r="84" spans="1:15" x14ac:dyDescent="0.25">
      <c r="A84" s="1">
        <v>10</v>
      </c>
      <c r="B84" s="145" t="s">
        <v>92</v>
      </c>
      <c r="C84" s="146">
        <v>6911</v>
      </c>
      <c r="D84" s="147">
        <v>3.9221382916909686E-3</v>
      </c>
      <c r="E84" s="146">
        <v>8620</v>
      </c>
      <c r="F84" s="147">
        <f t="shared" si="11"/>
        <v>0.24728693387353484</v>
      </c>
      <c r="G84" s="146">
        <v>3152</v>
      </c>
      <c r="H84" s="147">
        <f t="shared" si="11"/>
        <v>-0.63433874709976801</v>
      </c>
      <c r="I84" s="146">
        <v>4290</v>
      </c>
      <c r="J84" s="147">
        <f t="shared" si="11"/>
        <v>0.36104060913705593</v>
      </c>
      <c r="K84" s="146">
        <v>6827</v>
      </c>
      <c r="L84" s="147">
        <f t="shared" si="11"/>
        <v>0.59137529137529143</v>
      </c>
      <c r="M84" s="146">
        <v>4754</v>
      </c>
      <c r="N84" s="147">
        <f t="shared" si="10"/>
        <v>-0.30364728284751719</v>
      </c>
    </row>
    <row r="85" spans="1:15" x14ac:dyDescent="0.25">
      <c r="A85" s="1">
        <v>11</v>
      </c>
      <c r="B85" s="145" t="s">
        <v>94</v>
      </c>
      <c r="C85" s="146">
        <v>4984</v>
      </c>
      <c r="D85" s="147">
        <v>0.96685082872928185</v>
      </c>
      <c r="E85" s="146">
        <v>2602</v>
      </c>
      <c r="F85" s="147">
        <f t="shared" si="11"/>
        <v>-0.4779293739967897</v>
      </c>
      <c r="G85" s="146">
        <v>1849</v>
      </c>
      <c r="H85" s="147">
        <f t="shared" si="11"/>
        <v>-0.28939277478862413</v>
      </c>
      <c r="I85" s="146">
        <v>1747</v>
      </c>
      <c r="J85" s="147">
        <f t="shared" si="11"/>
        <v>-5.516495402920496E-2</v>
      </c>
      <c r="K85" s="146">
        <v>1477</v>
      </c>
      <c r="L85" s="147">
        <f t="shared" si="11"/>
        <v>-0.15455065827132231</v>
      </c>
      <c r="M85" s="146">
        <v>1130</v>
      </c>
      <c r="N85" s="147">
        <f t="shared" si="10"/>
        <v>-0.23493568043331081</v>
      </c>
    </row>
    <row r="86" spans="1:15" x14ac:dyDescent="0.25">
      <c r="A86" s="1">
        <v>12</v>
      </c>
      <c r="B86" s="145" t="s">
        <v>96</v>
      </c>
      <c r="C86" s="146">
        <v>3275</v>
      </c>
      <c r="D86" s="147">
        <v>0.43388791593695264</v>
      </c>
      <c r="E86" s="146">
        <v>3577</v>
      </c>
      <c r="F86" s="147">
        <f t="shared" si="11"/>
        <v>9.2213740458015225E-2</v>
      </c>
      <c r="G86" s="146">
        <v>3782</v>
      </c>
      <c r="H86" s="147">
        <f t="shared" si="11"/>
        <v>5.7310595471065096E-2</v>
      </c>
      <c r="I86" s="146">
        <v>2294</v>
      </c>
      <c r="J86" s="147">
        <f t="shared" si="11"/>
        <v>-0.39344262295081966</v>
      </c>
      <c r="K86" s="146">
        <v>954</v>
      </c>
      <c r="L86" s="147">
        <f t="shared" si="11"/>
        <v>-0.58413251961639057</v>
      </c>
      <c r="M86" s="146">
        <v>2380</v>
      </c>
      <c r="N86" s="147">
        <f t="shared" si="10"/>
        <v>1.4947589098532497</v>
      </c>
    </row>
    <row r="87" spans="1:15" ht="15.75" x14ac:dyDescent="0.25">
      <c r="B87" s="148" t="s">
        <v>33</v>
      </c>
      <c r="C87" s="149">
        <v>51058</v>
      </c>
      <c r="D87" s="150">
        <v>-0.46157253131986331</v>
      </c>
      <c r="E87" s="149">
        <v>86437</v>
      </c>
      <c r="F87" s="150">
        <f t="shared" si="11"/>
        <v>0.69291785812213558</v>
      </c>
      <c r="G87" s="149">
        <v>57546</v>
      </c>
      <c r="H87" s="150">
        <f t="shared" si="11"/>
        <v>-0.33424343741684692</v>
      </c>
      <c r="I87" s="149">
        <v>67596</v>
      </c>
      <c r="J87" s="150">
        <f t="shared" si="11"/>
        <v>0.17464289438014813</v>
      </c>
      <c r="K87" s="149">
        <v>47888</v>
      </c>
      <c r="L87" s="150">
        <f t="shared" si="11"/>
        <v>-0.29155571335581987</v>
      </c>
      <c r="M87" s="149">
        <v>53311</v>
      </c>
      <c r="N87" s="150">
        <v>0.11324340126962906</v>
      </c>
    </row>
    <row r="88" spans="1:15" ht="6" customHeight="1" x14ac:dyDescent="0.25"/>
    <row r="89" spans="1:15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107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108</v>
      </c>
    </row>
    <row r="94" spans="1:15" ht="22.5" thickTop="1" thickBot="1" x14ac:dyDescent="0.3">
      <c r="B94" s="152" t="s">
        <v>109</v>
      </c>
      <c r="C94" s="135" t="s">
        <v>110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72</v>
      </c>
      <c r="D96" s="143" t="str">
        <f>CONCATENATE("var. ",RIGHT(C95,2),"/",RIGHT(C95-1,2))</f>
        <v>var. 20/19</v>
      </c>
      <c r="E96" s="144" t="s">
        <v>72</v>
      </c>
      <c r="F96" s="143" t="s">
        <v>254</v>
      </c>
      <c r="G96" s="144" t="s">
        <v>72</v>
      </c>
      <c r="H96" s="143" t="s">
        <v>254</v>
      </c>
      <c r="I96" s="144" t="s">
        <v>72</v>
      </c>
      <c r="J96" s="143" t="s">
        <v>254</v>
      </c>
      <c r="K96" s="144" t="s">
        <v>72</v>
      </c>
      <c r="L96" s="143" t="s">
        <v>254</v>
      </c>
      <c r="M96" s="144" t="s">
        <v>72</v>
      </c>
      <c r="N96" s="143" t="s">
        <v>283</v>
      </c>
    </row>
    <row r="97" spans="2:14" x14ac:dyDescent="0.25">
      <c r="B97" s="145" t="s">
        <v>74</v>
      </c>
      <c r="C97" s="146">
        <v>154990</v>
      </c>
      <c r="D97" s="147">
        <v>4.3457770895748427E-2</v>
      </c>
      <c r="E97" s="146">
        <v>18536</v>
      </c>
      <c r="F97" s="147">
        <f t="shared" ref="F97:L109" si="12">IFERROR(E97/C97-1,"-")</f>
        <v>-0.88040518743144713</v>
      </c>
      <c r="G97" s="146">
        <v>110611</v>
      </c>
      <c r="H97" s="147">
        <f t="shared" si="12"/>
        <v>4.9673608113940437</v>
      </c>
      <c r="I97" s="146">
        <v>156236</v>
      </c>
      <c r="J97" s="147">
        <f t="shared" si="12"/>
        <v>0.41248157958973342</v>
      </c>
      <c r="K97" s="146">
        <v>171091</v>
      </c>
      <c r="L97" s="147">
        <f t="shared" si="12"/>
        <v>9.5080519214521653E-2</v>
      </c>
      <c r="M97" s="146">
        <v>165754</v>
      </c>
      <c r="N97" s="147">
        <f t="shared" ref="N97:N108" si="13">IFERROR(M97/K97-1,"-")</f>
        <v>-3.1193926039359221E-2</v>
      </c>
    </row>
    <row r="98" spans="2:14" x14ac:dyDescent="0.25">
      <c r="B98" s="145" t="s">
        <v>76</v>
      </c>
      <c r="C98" s="146">
        <v>168403</v>
      </c>
      <c r="D98" s="147">
        <v>0.21233478273389572</v>
      </c>
      <c r="E98" s="146">
        <v>12334</v>
      </c>
      <c r="F98" s="147">
        <f t="shared" si="12"/>
        <v>-0.92675902448293679</v>
      </c>
      <c r="G98" s="146">
        <v>137218</v>
      </c>
      <c r="H98" s="147">
        <f t="shared" si="12"/>
        <v>10.125182422571752</v>
      </c>
      <c r="I98" s="146">
        <v>151743</v>
      </c>
      <c r="J98" s="147">
        <f t="shared" si="12"/>
        <v>0.10585345945867153</v>
      </c>
      <c r="K98" s="146">
        <v>163400</v>
      </c>
      <c r="L98" s="147">
        <f t="shared" si="12"/>
        <v>7.6820677065828402E-2</v>
      </c>
      <c r="M98" s="146">
        <v>165672</v>
      </c>
      <c r="N98" s="147">
        <f t="shared" si="13"/>
        <v>1.3904528763769797E-2</v>
      </c>
    </row>
    <row r="99" spans="2:14" x14ac:dyDescent="0.25">
      <c r="B99" s="145" t="s">
        <v>78</v>
      </c>
      <c r="C99" s="146">
        <v>80146</v>
      </c>
      <c r="D99" s="147">
        <v>-0.42588002693448335</v>
      </c>
      <c r="E99" s="146">
        <v>15162</v>
      </c>
      <c r="F99" s="147">
        <f t="shared" si="12"/>
        <v>-0.81082025303820526</v>
      </c>
      <c r="G99" s="146">
        <v>144147</v>
      </c>
      <c r="H99" s="147">
        <f t="shared" si="12"/>
        <v>8.5071230708349823</v>
      </c>
      <c r="I99" s="146">
        <v>139689</v>
      </c>
      <c r="J99" s="147">
        <f t="shared" si="12"/>
        <v>-3.0926762263522645E-2</v>
      </c>
      <c r="K99" s="146">
        <v>169538</v>
      </c>
      <c r="L99" s="147">
        <f t="shared" si="12"/>
        <v>0.21368182176119799</v>
      </c>
      <c r="M99" s="146">
        <v>162929</v>
      </c>
      <c r="N99" s="147">
        <f t="shared" si="13"/>
        <v>-3.8982411022897567E-2</v>
      </c>
    </row>
    <row r="100" spans="2:14" x14ac:dyDescent="0.25">
      <c r="B100" s="145" t="s">
        <v>80</v>
      </c>
      <c r="C100" s="146">
        <v>0</v>
      </c>
      <c r="D100" s="147">
        <v>-1</v>
      </c>
      <c r="E100" s="146">
        <v>11798</v>
      </c>
      <c r="F100" s="147" t="str">
        <f t="shared" si="12"/>
        <v>-</v>
      </c>
      <c r="G100" s="146">
        <v>143925</v>
      </c>
      <c r="H100" s="147">
        <f t="shared" si="12"/>
        <v>11.199101542634345</v>
      </c>
      <c r="I100" s="146">
        <v>133479</v>
      </c>
      <c r="J100" s="147">
        <f t="shared" si="12"/>
        <v>-7.25794684731631E-2</v>
      </c>
      <c r="K100" s="146">
        <v>149421</v>
      </c>
      <c r="L100" s="147">
        <f t="shared" si="12"/>
        <v>0.11943451778931524</v>
      </c>
      <c r="M100" s="146">
        <v>151843</v>
      </c>
      <c r="N100" s="147">
        <f t="shared" si="13"/>
        <v>1.6209234311107545E-2</v>
      </c>
    </row>
    <row r="101" spans="2:14" x14ac:dyDescent="0.25">
      <c r="B101" s="145" t="s">
        <v>82</v>
      </c>
      <c r="C101" s="146">
        <v>0</v>
      </c>
      <c r="D101" s="147">
        <v>-1</v>
      </c>
      <c r="E101" s="146">
        <v>13708</v>
      </c>
      <c r="F101" s="147" t="str">
        <f t="shared" si="12"/>
        <v>-</v>
      </c>
      <c r="G101" s="146">
        <v>118400</v>
      </c>
      <c r="H101" s="147">
        <f t="shared" si="12"/>
        <v>7.6372920922089289</v>
      </c>
      <c r="I101" s="146">
        <v>132335</v>
      </c>
      <c r="J101" s="147">
        <f t="shared" si="12"/>
        <v>0.11769425675675671</v>
      </c>
      <c r="K101" s="146">
        <v>153273</v>
      </c>
      <c r="L101" s="147">
        <f t="shared" si="12"/>
        <v>0.15821966977745872</v>
      </c>
      <c r="M101" s="146">
        <v>136165</v>
      </c>
      <c r="N101" s="147">
        <f t="shared" si="13"/>
        <v>-0.11161783223398769</v>
      </c>
    </row>
    <row r="102" spans="2:14" x14ac:dyDescent="0.25">
      <c r="B102" s="145" t="s">
        <v>84</v>
      </c>
      <c r="C102" s="146">
        <v>0</v>
      </c>
      <c r="D102" s="147">
        <v>-1</v>
      </c>
      <c r="E102" s="146">
        <v>11596</v>
      </c>
      <c r="F102" s="147" t="str">
        <f t="shared" si="12"/>
        <v>-</v>
      </c>
      <c r="G102" s="146">
        <v>125009</v>
      </c>
      <c r="H102" s="147">
        <f t="shared" si="12"/>
        <v>9.7803552949292865</v>
      </c>
      <c r="I102" s="146">
        <v>130573</v>
      </c>
      <c r="J102" s="147">
        <f t="shared" si="12"/>
        <v>4.4508795366733578E-2</v>
      </c>
      <c r="K102" s="146">
        <v>147800</v>
      </c>
      <c r="L102" s="147">
        <f t="shared" si="12"/>
        <v>0.13193386075222291</v>
      </c>
      <c r="M102" s="146">
        <v>146652</v>
      </c>
      <c r="N102" s="147">
        <f t="shared" si="13"/>
        <v>-7.7672530446549759E-3</v>
      </c>
    </row>
    <row r="103" spans="2:14" x14ac:dyDescent="0.25">
      <c r="B103" s="145" t="s">
        <v>86</v>
      </c>
      <c r="C103" s="146">
        <v>0</v>
      </c>
      <c r="D103" s="147">
        <v>-1</v>
      </c>
      <c r="E103" s="146">
        <v>42751</v>
      </c>
      <c r="F103" s="147" t="str">
        <f t="shared" si="12"/>
        <v>-</v>
      </c>
      <c r="G103" s="146">
        <v>142649</v>
      </c>
      <c r="H103" s="147">
        <f t="shared" si="12"/>
        <v>2.3367406610371688</v>
      </c>
      <c r="I103" s="146">
        <v>152930</v>
      </c>
      <c r="J103" s="147">
        <f t="shared" si="12"/>
        <v>7.2072008916991948E-2</v>
      </c>
      <c r="K103" s="146">
        <v>158620</v>
      </c>
      <c r="L103" s="147">
        <f t="shared" si="12"/>
        <v>3.7206565095141642E-2</v>
      </c>
      <c r="M103" s="146">
        <v>166590</v>
      </c>
      <c r="N103" s="147">
        <f t="shared" si="13"/>
        <v>5.0245870634220147E-2</v>
      </c>
    </row>
    <row r="104" spans="2:14" x14ac:dyDescent="0.25">
      <c r="B104" s="145" t="s">
        <v>88</v>
      </c>
      <c r="C104" s="146">
        <v>35781</v>
      </c>
      <c r="D104" s="147">
        <v>-0.7687983406672223</v>
      </c>
      <c r="E104" s="146">
        <v>62119</v>
      </c>
      <c r="F104" s="147">
        <f t="shared" si="12"/>
        <v>0.73608898577457316</v>
      </c>
      <c r="G104" s="146">
        <v>156262</v>
      </c>
      <c r="H104" s="147">
        <f t="shared" si="12"/>
        <v>1.5155266504612115</v>
      </c>
      <c r="I104" s="146">
        <v>164834</v>
      </c>
      <c r="J104" s="147">
        <f t="shared" si="12"/>
        <v>5.4856587014117331E-2</v>
      </c>
      <c r="K104" s="146">
        <v>161517</v>
      </c>
      <c r="L104" s="147">
        <f t="shared" si="12"/>
        <v>-2.012327553781379E-2</v>
      </c>
      <c r="M104" s="146">
        <v>166410</v>
      </c>
      <c r="N104" s="147">
        <f t="shared" si="13"/>
        <v>3.0294024777577588E-2</v>
      </c>
    </row>
    <row r="105" spans="2:14" x14ac:dyDescent="0.25">
      <c r="B105" s="145" t="s">
        <v>90</v>
      </c>
      <c r="C105" s="146">
        <v>12376</v>
      </c>
      <c r="D105" s="147">
        <v>-0.91027788048166913</v>
      </c>
      <c r="E105" s="146">
        <v>71356</v>
      </c>
      <c r="F105" s="147">
        <f t="shared" si="12"/>
        <v>4.7656755009696186</v>
      </c>
      <c r="G105" s="146">
        <v>123782</v>
      </c>
      <c r="H105" s="147">
        <f t="shared" si="12"/>
        <v>0.73471046583328659</v>
      </c>
      <c r="I105" s="146">
        <v>138541</v>
      </c>
      <c r="J105" s="147">
        <f t="shared" si="12"/>
        <v>0.11923381428640667</v>
      </c>
      <c r="K105" s="146">
        <v>134625</v>
      </c>
      <c r="L105" s="147">
        <f t="shared" si="12"/>
        <v>-2.8266000678499492E-2</v>
      </c>
      <c r="M105" s="146">
        <v>143628</v>
      </c>
      <c r="N105" s="147">
        <f t="shared" si="13"/>
        <v>6.687465181058494E-2</v>
      </c>
    </row>
    <row r="106" spans="2:14" x14ac:dyDescent="0.25">
      <c r="B106" s="145" t="s">
        <v>92</v>
      </c>
      <c r="C106" s="146">
        <v>15012</v>
      </c>
      <c r="D106" s="147">
        <v>-0.89773841961852863</v>
      </c>
      <c r="E106" s="146">
        <v>123665</v>
      </c>
      <c r="F106" s="147">
        <f t="shared" si="12"/>
        <v>7.2377431388222764</v>
      </c>
      <c r="G106" s="146">
        <v>148245</v>
      </c>
      <c r="H106" s="147">
        <f t="shared" si="12"/>
        <v>0.19876278656046575</v>
      </c>
      <c r="I106" s="146">
        <v>163070</v>
      </c>
      <c r="J106" s="147">
        <f t="shared" si="12"/>
        <v>0.10000337279503535</v>
      </c>
      <c r="K106" s="146">
        <v>166146</v>
      </c>
      <c r="L106" s="147">
        <f t="shared" si="12"/>
        <v>1.8863064941436303E-2</v>
      </c>
      <c r="M106" s="146">
        <v>171953</v>
      </c>
      <c r="N106" s="147">
        <f t="shared" si="13"/>
        <v>3.4951187509780546E-2</v>
      </c>
    </row>
    <row r="107" spans="2:14" x14ac:dyDescent="0.25">
      <c r="B107" s="145" t="s">
        <v>94</v>
      </c>
      <c r="C107" s="146">
        <v>24493</v>
      </c>
      <c r="D107" s="147">
        <v>-0.82306453127596102</v>
      </c>
      <c r="E107" s="146">
        <v>133212</v>
      </c>
      <c r="F107" s="147">
        <f t="shared" si="12"/>
        <v>4.4387784264892014</v>
      </c>
      <c r="G107" s="146">
        <v>149094</v>
      </c>
      <c r="H107" s="147">
        <f t="shared" si="12"/>
        <v>0.11922349337897487</v>
      </c>
      <c r="I107" s="146">
        <v>159961</v>
      </c>
      <c r="J107" s="147">
        <f t="shared" si="12"/>
        <v>7.2886903564194361E-2</v>
      </c>
      <c r="K107" s="146">
        <v>156940</v>
      </c>
      <c r="L107" s="147">
        <f t="shared" si="12"/>
        <v>-1.8885853426772736E-2</v>
      </c>
      <c r="M107" s="146">
        <v>156848</v>
      </c>
      <c r="N107" s="147">
        <f t="shared" si="13"/>
        <v>-5.862112909391648E-4</v>
      </c>
    </row>
    <row r="108" spans="2:14" x14ac:dyDescent="0.25">
      <c r="B108" s="145" t="s">
        <v>96</v>
      </c>
      <c r="C108" s="146">
        <v>28687</v>
      </c>
      <c r="D108" s="147">
        <v>-0.79716754341308893</v>
      </c>
      <c r="E108" s="146">
        <v>116759</v>
      </c>
      <c r="F108" s="147">
        <f t="shared" si="12"/>
        <v>3.0701014396765087</v>
      </c>
      <c r="G108" s="146">
        <v>148556</v>
      </c>
      <c r="H108" s="147">
        <f t="shared" si="12"/>
        <v>0.27233018439692014</v>
      </c>
      <c r="I108" s="146">
        <v>152113</v>
      </c>
      <c r="J108" s="147">
        <f t="shared" si="12"/>
        <v>2.3943832628773087E-2</v>
      </c>
      <c r="K108" s="146">
        <v>154995</v>
      </c>
      <c r="L108" s="147">
        <f t="shared" si="12"/>
        <v>1.8946441132579039E-2</v>
      </c>
      <c r="M108" s="146">
        <v>156094</v>
      </c>
      <c r="N108" s="147">
        <f t="shared" si="13"/>
        <v>7.0905513081067628E-3</v>
      </c>
    </row>
    <row r="109" spans="2:14" ht="15.75" x14ac:dyDescent="0.25">
      <c r="B109" s="148" t="s">
        <v>33</v>
      </c>
      <c r="C109" s="149">
        <v>533590</v>
      </c>
      <c r="D109" s="150">
        <v>-0.67930402380022237</v>
      </c>
      <c r="E109" s="149">
        <v>632996</v>
      </c>
      <c r="F109" s="150">
        <f t="shared" si="12"/>
        <v>0.18629659476377003</v>
      </c>
      <c r="G109" s="149">
        <v>1647898</v>
      </c>
      <c r="H109" s="150">
        <f t="shared" si="12"/>
        <v>1.6033308267350819</v>
      </c>
      <c r="I109" s="149">
        <v>1775504</v>
      </c>
      <c r="J109" s="150">
        <f t="shared" si="12"/>
        <v>7.7435617981209903E-2</v>
      </c>
      <c r="K109" s="149">
        <v>1887366</v>
      </c>
      <c r="L109" s="150">
        <f t="shared" si="12"/>
        <v>6.3002955780443237E-2</v>
      </c>
      <c r="M109" s="149">
        <v>1890538</v>
      </c>
      <c r="N109" s="150">
        <v>1.6806491162817405E-3</v>
      </c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111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112</v>
      </c>
    </row>
    <row r="116" spans="1:15" ht="22.5" thickTop="1" thickBot="1" x14ac:dyDescent="0.3">
      <c r="B116" s="152" t="str">
        <f>C116</f>
        <v>Reino Unido</v>
      </c>
      <c r="C116" s="135" t="s">
        <v>113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72</v>
      </c>
      <c r="D118" s="143" t="str">
        <f>CONCATENATE("var. ",RIGHT(C117,2),"/",RIGHT(C117-1,2))</f>
        <v>var. 20/19</v>
      </c>
      <c r="E118" s="144" t="s">
        <v>72</v>
      </c>
      <c r="F118" s="143" t="s">
        <v>254</v>
      </c>
      <c r="G118" s="144" t="s">
        <v>72</v>
      </c>
      <c r="H118" s="143" t="s">
        <v>254</v>
      </c>
      <c r="I118" s="144" t="s">
        <v>72</v>
      </c>
      <c r="J118" s="143" t="s">
        <v>254</v>
      </c>
      <c r="K118" s="144" t="s">
        <v>72</v>
      </c>
      <c r="L118" s="143" t="s">
        <v>254</v>
      </c>
      <c r="M118" s="144" t="s">
        <v>72</v>
      </c>
      <c r="N118" s="143" t="s">
        <v>283</v>
      </c>
    </row>
    <row r="119" spans="1:15" x14ac:dyDescent="0.25">
      <c r="B119" s="145" t="s">
        <v>74</v>
      </c>
      <c r="C119" s="146">
        <v>75091</v>
      </c>
      <c r="D119" s="147">
        <v>8.6307414104882518E-2</v>
      </c>
      <c r="E119" s="146">
        <v>774</v>
      </c>
      <c r="F119" s="147">
        <f t="shared" ref="F119:L131" si="14">IFERROR(E119/C119-1,"-")</f>
        <v>-0.98969250642553697</v>
      </c>
      <c r="G119" s="146">
        <v>36008</v>
      </c>
      <c r="H119" s="147">
        <f t="shared" si="14"/>
        <v>45.521963824289408</v>
      </c>
      <c r="I119" s="146">
        <v>59113</v>
      </c>
      <c r="J119" s="147">
        <f t="shared" si="14"/>
        <v>0.64166296378582532</v>
      </c>
      <c r="K119" s="146">
        <v>68773</v>
      </c>
      <c r="L119" s="147">
        <f t="shared" si="14"/>
        <v>0.16341583069713939</v>
      </c>
      <c r="M119" s="146">
        <v>72901</v>
      </c>
      <c r="N119" s="147">
        <f t="shared" ref="N119:N130" si="15">IFERROR(M119/K119-1,"-")</f>
        <v>6.0023555755892577E-2</v>
      </c>
    </row>
    <row r="120" spans="1:15" x14ac:dyDescent="0.25">
      <c r="B120" s="145" t="s">
        <v>76</v>
      </c>
      <c r="C120" s="146">
        <v>81036</v>
      </c>
      <c r="D120" s="147">
        <v>0.24179781479381512</v>
      </c>
      <c r="E120" s="146">
        <v>344</v>
      </c>
      <c r="F120" s="147">
        <f t="shared" si="14"/>
        <v>-0.99575497309837602</v>
      </c>
      <c r="G120" s="146">
        <v>53181</v>
      </c>
      <c r="H120" s="147">
        <f t="shared" si="14"/>
        <v>153.59593023255815</v>
      </c>
      <c r="I120" s="146">
        <v>57709</v>
      </c>
      <c r="J120" s="147">
        <f t="shared" si="14"/>
        <v>8.5143190237114696E-2</v>
      </c>
      <c r="K120" s="146">
        <v>68185</v>
      </c>
      <c r="L120" s="147">
        <f t="shared" si="14"/>
        <v>0.18153147689268567</v>
      </c>
      <c r="M120" s="146">
        <v>72176</v>
      </c>
      <c r="N120" s="147">
        <f t="shared" si="15"/>
        <v>5.8531935176358463E-2</v>
      </c>
    </row>
    <row r="121" spans="1:15" x14ac:dyDescent="0.25">
      <c r="B121" s="145" t="s">
        <v>78</v>
      </c>
      <c r="C121" s="146">
        <v>42067</v>
      </c>
      <c r="D121" s="147">
        <v>-0.33325408523925004</v>
      </c>
      <c r="E121" s="146">
        <v>248</v>
      </c>
      <c r="F121" s="147">
        <f t="shared" si="14"/>
        <v>-0.99410464259395726</v>
      </c>
      <c r="G121" s="146">
        <v>65273</v>
      </c>
      <c r="H121" s="147">
        <f t="shared" si="14"/>
        <v>262.19758064516128</v>
      </c>
      <c r="I121" s="146">
        <v>46927</v>
      </c>
      <c r="J121" s="147">
        <f t="shared" si="14"/>
        <v>-0.28106567799855986</v>
      </c>
      <c r="K121" s="146">
        <v>62209</v>
      </c>
      <c r="L121" s="147">
        <f t="shared" si="14"/>
        <v>0.3256547403413812</v>
      </c>
      <c r="M121" s="146">
        <v>65836</v>
      </c>
      <c r="N121" s="147">
        <f t="shared" si="15"/>
        <v>5.8303460914015615E-2</v>
      </c>
    </row>
    <row r="122" spans="1:15" x14ac:dyDescent="0.25">
      <c r="B122" s="145" t="s">
        <v>80</v>
      </c>
      <c r="C122" s="146">
        <v>0</v>
      </c>
      <c r="D122" s="147">
        <v>-1</v>
      </c>
      <c r="E122" s="146">
        <v>89</v>
      </c>
      <c r="F122" s="147" t="str">
        <f t="shared" si="14"/>
        <v>-</v>
      </c>
      <c r="G122" s="146">
        <v>69119</v>
      </c>
      <c r="H122" s="147">
        <f t="shared" si="14"/>
        <v>775.61797752808991</v>
      </c>
      <c r="I122" s="146">
        <v>48951</v>
      </c>
      <c r="J122" s="147">
        <f t="shared" si="14"/>
        <v>-0.29178662885747764</v>
      </c>
      <c r="K122" s="146">
        <v>65140</v>
      </c>
      <c r="L122" s="147">
        <f t="shared" si="14"/>
        <v>0.33071847357561635</v>
      </c>
      <c r="M122" s="146">
        <v>70585</v>
      </c>
      <c r="N122" s="147">
        <f t="shared" si="15"/>
        <v>8.3589192508443322E-2</v>
      </c>
    </row>
    <row r="123" spans="1:15" x14ac:dyDescent="0.25">
      <c r="B123" s="145" t="s">
        <v>82</v>
      </c>
      <c r="C123" s="146">
        <v>0</v>
      </c>
      <c r="D123" s="147">
        <v>-1</v>
      </c>
      <c r="E123" s="146">
        <v>167</v>
      </c>
      <c r="F123" s="147" t="str">
        <f t="shared" si="14"/>
        <v>-</v>
      </c>
      <c r="G123" s="146">
        <v>59127</v>
      </c>
      <c r="H123" s="147">
        <f t="shared" si="14"/>
        <v>353.05389221556885</v>
      </c>
      <c r="I123" s="146">
        <v>59272</v>
      </c>
      <c r="J123" s="147">
        <f t="shared" si="14"/>
        <v>2.4523483349401243E-3</v>
      </c>
      <c r="K123" s="146">
        <v>74566</v>
      </c>
      <c r="L123" s="147">
        <f t="shared" si="14"/>
        <v>0.2580307733837226</v>
      </c>
      <c r="M123" s="146">
        <v>74655</v>
      </c>
      <c r="N123" s="147">
        <f t="shared" si="15"/>
        <v>1.1935734785291086E-3</v>
      </c>
    </row>
    <row r="124" spans="1:15" x14ac:dyDescent="0.25">
      <c r="B124" s="145" t="s">
        <v>84</v>
      </c>
      <c r="C124" s="146">
        <v>0</v>
      </c>
      <c r="D124" s="147">
        <v>-1</v>
      </c>
      <c r="E124" s="146">
        <v>488</v>
      </c>
      <c r="F124" s="147" t="str">
        <f t="shared" si="14"/>
        <v>-</v>
      </c>
      <c r="G124" s="146">
        <v>59135</v>
      </c>
      <c r="H124" s="147">
        <f t="shared" si="14"/>
        <v>120.17827868852459</v>
      </c>
      <c r="I124" s="146">
        <v>59708</v>
      </c>
      <c r="J124" s="147">
        <f t="shared" si="14"/>
        <v>9.689693075167094E-3</v>
      </c>
      <c r="K124" s="146">
        <v>77243</v>
      </c>
      <c r="L124" s="147">
        <f t="shared" si="14"/>
        <v>0.293679238962953</v>
      </c>
      <c r="M124" s="146">
        <v>76127</v>
      </c>
      <c r="N124" s="147">
        <f t="shared" si="15"/>
        <v>-1.4447911137578817E-2</v>
      </c>
    </row>
    <row r="125" spans="1:15" x14ac:dyDescent="0.25">
      <c r="B125" s="145" t="s">
        <v>86</v>
      </c>
      <c r="C125" s="146">
        <v>0</v>
      </c>
      <c r="D125" s="147">
        <v>-1</v>
      </c>
      <c r="E125" s="146">
        <v>4225</v>
      </c>
      <c r="F125" s="147" t="str">
        <f t="shared" si="14"/>
        <v>-</v>
      </c>
      <c r="G125" s="146">
        <v>64510</v>
      </c>
      <c r="H125" s="147">
        <f t="shared" si="14"/>
        <v>14.268639053254438</v>
      </c>
      <c r="I125" s="146">
        <v>69784</v>
      </c>
      <c r="J125" s="147">
        <f t="shared" si="14"/>
        <v>8.1754766702836879E-2</v>
      </c>
      <c r="K125" s="146">
        <v>76495</v>
      </c>
      <c r="L125" s="147">
        <f t="shared" si="14"/>
        <v>9.6168176086208979E-2</v>
      </c>
      <c r="M125" s="146">
        <v>80250</v>
      </c>
      <c r="N125" s="147">
        <f t="shared" si="15"/>
        <v>4.9088175697757919E-2</v>
      </c>
    </row>
    <row r="126" spans="1:15" x14ac:dyDescent="0.25">
      <c r="B126" s="145" t="s">
        <v>88</v>
      </c>
      <c r="C126" s="146">
        <v>2044</v>
      </c>
      <c r="D126" s="147">
        <v>-0.97664213557617585</v>
      </c>
      <c r="E126" s="146">
        <v>14623</v>
      </c>
      <c r="F126" s="147">
        <f t="shared" si="14"/>
        <v>6.154109589041096</v>
      </c>
      <c r="G126" s="146">
        <v>78894</v>
      </c>
      <c r="H126" s="147">
        <f t="shared" si="14"/>
        <v>4.3951993434999661</v>
      </c>
      <c r="I126" s="146">
        <v>76684</v>
      </c>
      <c r="J126" s="147">
        <f t="shared" si="14"/>
        <v>-2.8012269627601616E-2</v>
      </c>
      <c r="K126" s="146">
        <v>82370</v>
      </c>
      <c r="L126" s="147">
        <f t="shared" si="14"/>
        <v>7.4148453393145797E-2</v>
      </c>
      <c r="M126" s="146">
        <v>87951</v>
      </c>
      <c r="N126" s="147">
        <f t="shared" si="15"/>
        <v>6.7755250698069647E-2</v>
      </c>
    </row>
    <row r="127" spans="1:15" x14ac:dyDescent="0.25">
      <c r="B127" s="145" t="s">
        <v>90</v>
      </c>
      <c r="C127" s="146">
        <v>1376</v>
      </c>
      <c r="D127" s="147">
        <v>-0.9821138422742457</v>
      </c>
      <c r="E127" s="146">
        <v>20858</v>
      </c>
      <c r="F127" s="147">
        <f t="shared" si="14"/>
        <v>14.158430232558139</v>
      </c>
      <c r="G127" s="146">
        <v>60744</v>
      </c>
      <c r="H127" s="147">
        <f t="shared" si="14"/>
        <v>1.9122638795665932</v>
      </c>
      <c r="I127" s="146">
        <v>69941</v>
      </c>
      <c r="J127" s="147">
        <f t="shared" si="14"/>
        <v>0.15140590017121025</v>
      </c>
      <c r="K127" s="146">
        <v>69701</v>
      </c>
      <c r="L127" s="147">
        <f t="shared" si="14"/>
        <v>-3.4314636622295724E-3</v>
      </c>
      <c r="M127" s="146">
        <v>74942</v>
      </c>
      <c r="N127" s="147">
        <f t="shared" si="15"/>
        <v>7.51926084274257E-2</v>
      </c>
    </row>
    <row r="128" spans="1:15" x14ac:dyDescent="0.25">
      <c r="A128" s="151"/>
      <c r="B128" s="145" t="s">
        <v>92</v>
      </c>
      <c r="C128" s="146">
        <v>2708</v>
      </c>
      <c r="D128" s="147">
        <v>-0.9648886238103882</v>
      </c>
      <c r="E128" s="146">
        <v>49641</v>
      </c>
      <c r="F128" s="147">
        <f t="shared" si="14"/>
        <v>17.331240768094535</v>
      </c>
      <c r="G128" s="146">
        <v>74615</v>
      </c>
      <c r="H128" s="147">
        <f t="shared" si="14"/>
        <v>0.50309220201043492</v>
      </c>
      <c r="I128" s="146">
        <v>76376</v>
      </c>
      <c r="J128" s="147">
        <f t="shared" si="14"/>
        <v>2.3601152583260676E-2</v>
      </c>
      <c r="K128" s="146">
        <v>81903</v>
      </c>
      <c r="L128" s="147">
        <f t="shared" si="14"/>
        <v>7.2365664606682811E-2</v>
      </c>
      <c r="M128" s="146">
        <v>83011</v>
      </c>
      <c r="N128" s="147">
        <f t="shared" si="15"/>
        <v>1.352819799030569E-2</v>
      </c>
    </row>
    <row r="129" spans="2:15" x14ac:dyDescent="0.25">
      <c r="B129" s="145" t="s">
        <v>94</v>
      </c>
      <c r="C129" s="146">
        <v>10487</v>
      </c>
      <c r="D129" s="147">
        <v>-0.84322489983854565</v>
      </c>
      <c r="E129" s="146">
        <v>52715</v>
      </c>
      <c r="F129" s="147">
        <f t="shared" si="14"/>
        <v>4.02669972346715</v>
      </c>
      <c r="G129" s="146">
        <v>58033</v>
      </c>
      <c r="H129" s="147">
        <f t="shared" si="14"/>
        <v>0.10088210186853841</v>
      </c>
      <c r="I129" s="146">
        <v>64734</v>
      </c>
      <c r="J129" s="147">
        <f t="shared" si="14"/>
        <v>0.11546878500163693</v>
      </c>
      <c r="K129" s="146">
        <v>69290</v>
      </c>
      <c r="L129" s="147">
        <f t="shared" si="14"/>
        <v>7.0380325640312602E-2</v>
      </c>
      <c r="M129" s="146">
        <v>66356</v>
      </c>
      <c r="N129" s="147">
        <f t="shared" si="15"/>
        <v>-4.2343772550151537E-2</v>
      </c>
    </row>
    <row r="130" spans="2:15" x14ac:dyDescent="0.25">
      <c r="B130" s="145" t="s">
        <v>96</v>
      </c>
      <c r="C130" s="146">
        <v>8843</v>
      </c>
      <c r="D130" s="147">
        <v>-0.86797748615278958</v>
      </c>
      <c r="E130" s="146">
        <v>38812</v>
      </c>
      <c r="F130" s="147">
        <f t="shared" si="14"/>
        <v>3.3890082551170417</v>
      </c>
      <c r="G130" s="146">
        <v>61422</v>
      </c>
      <c r="H130" s="147">
        <f t="shared" si="14"/>
        <v>0.582551788106771</v>
      </c>
      <c r="I130" s="146">
        <v>58399</v>
      </c>
      <c r="J130" s="147">
        <f t="shared" si="14"/>
        <v>-4.921689296994558E-2</v>
      </c>
      <c r="K130" s="146">
        <v>63488</v>
      </c>
      <c r="L130" s="147">
        <f t="shared" si="14"/>
        <v>8.7141903114779318E-2</v>
      </c>
      <c r="M130" s="146">
        <v>63934</v>
      </c>
      <c r="N130" s="147">
        <f t="shared" si="15"/>
        <v>7.0249495967742437E-3</v>
      </c>
    </row>
    <row r="131" spans="2:15" ht="15.75" x14ac:dyDescent="0.25">
      <c r="B131" s="148" t="s">
        <v>33</v>
      </c>
      <c r="C131" s="149">
        <v>226701</v>
      </c>
      <c r="D131" s="150">
        <v>-0.73257435273133931</v>
      </c>
      <c r="E131" s="149">
        <v>182984</v>
      </c>
      <c r="F131" s="150">
        <f t="shared" si="14"/>
        <v>-0.19283990807274776</v>
      </c>
      <c r="G131" s="149">
        <v>740061</v>
      </c>
      <c r="H131" s="150">
        <f t="shared" si="14"/>
        <v>3.0444027893149128</v>
      </c>
      <c r="I131" s="149">
        <v>747598</v>
      </c>
      <c r="J131" s="150">
        <f t="shared" si="14"/>
        <v>1.0184295618874684E-2</v>
      </c>
      <c r="K131" s="149">
        <v>859363</v>
      </c>
      <c r="L131" s="150">
        <f t="shared" si="14"/>
        <v>0.1494987948068347</v>
      </c>
      <c r="M131" s="149">
        <v>888724</v>
      </c>
      <c r="N131" s="150">
        <v>3.4166004354388102E-2</v>
      </c>
    </row>
    <row r="132" spans="2:15" ht="6" customHeight="1" x14ac:dyDescent="0.25"/>
    <row r="133" spans="2:15" x14ac:dyDescent="0.25">
      <c r="B133" s="131" t="s">
        <v>58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288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114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115</v>
      </c>
    </row>
    <row r="138" spans="2:15" ht="22.5" thickTop="1" thickBot="1" x14ac:dyDescent="0.3">
      <c r="B138" s="152" t="str">
        <f>C138</f>
        <v>Alemania</v>
      </c>
      <c r="C138" s="135" t="s">
        <v>116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72</v>
      </c>
      <c r="D140" s="143" t="str">
        <f>CONCATENATE("var. ",RIGHT(C139,2),"/",RIGHT(C139-1,2))</f>
        <v>var. 20/19</v>
      </c>
      <c r="E140" s="144" t="s">
        <v>72</v>
      </c>
      <c r="F140" s="143" t="s">
        <v>254</v>
      </c>
      <c r="G140" s="144" t="s">
        <v>72</v>
      </c>
      <c r="H140" s="143" t="s">
        <v>254</v>
      </c>
      <c r="I140" s="144" t="s">
        <v>72</v>
      </c>
      <c r="J140" s="143" t="s">
        <v>254</v>
      </c>
      <c r="K140" s="144" t="s">
        <v>72</v>
      </c>
      <c r="L140" s="143" t="s">
        <v>254</v>
      </c>
      <c r="M140" s="144" t="s">
        <v>72</v>
      </c>
      <c r="N140" s="143" t="s">
        <v>283</v>
      </c>
    </row>
    <row r="141" spans="2:15" x14ac:dyDescent="0.25">
      <c r="B141" s="145" t="s">
        <v>74</v>
      </c>
      <c r="C141" s="146">
        <v>10425</v>
      </c>
      <c r="D141" s="147">
        <v>3.3303597977995869E-2</v>
      </c>
      <c r="E141" s="146">
        <v>1811</v>
      </c>
      <c r="F141" s="147">
        <f t="shared" ref="F141:L153" si="16">IFERROR(E141/C141-1,"-")</f>
        <v>-0.82628297362110315</v>
      </c>
      <c r="G141" s="146">
        <v>10166</v>
      </c>
      <c r="H141" s="147">
        <f t="shared" si="16"/>
        <v>4.6134732192159031</v>
      </c>
      <c r="I141" s="146">
        <v>13510</v>
      </c>
      <c r="J141" s="147">
        <f t="shared" si="16"/>
        <v>0.32893960259689159</v>
      </c>
      <c r="K141" s="146">
        <v>15329</v>
      </c>
      <c r="L141" s="147">
        <f t="shared" si="16"/>
        <v>0.13464100666173207</v>
      </c>
      <c r="M141" s="146">
        <v>14398</v>
      </c>
      <c r="N141" s="147">
        <f t="shared" ref="N141:N152" si="17">IFERROR(M141/K141-1,"-")</f>
        <v>-6.0734555417835456E-2</v>
      </c>
    </row>
    <row r="142" spans="2:15" x14ac:dyDescent="0.25">
      <c r="B142" s="145" t="s">
        <v>76</v>
      </c>
      <c r="C142" s="146">
        <v>8886</v>
      </c>
      <c r="D142" s="147">
        <v>-0.10756251883097323</v>
      </c>
      <c r="E142" s="146">
        <v>1347</v>
      </c>
      <c r="F142" s="147">
        <f t="shared" si="16"/>
        <v>-0.8484132343011479</v>
      </c>
      <c r="G142" s="146">
        <v>9417</v>
      </c>
      <c r="H142" s="147">
        <f t="shared" si="16"/>
        <v>5.9910913140311806</v>
      </c>
      <c r="I142" s="146">
        <v>15201</v>
      </c>
      <c r="J142" s="147">
        <f t="shared" si="16"/>
        <v>0.6142083466071997</v>
      </c>
      <c r="K142" s="146">
        <v>18617</v>
      </c>
      <c r="L142" s="147">
        <f t="shared" si="16"/>
        <v>0.22472205775935783</v>
      </c>
      <c r="M142" s="146">
        <v>15634</v>
      </c>
      <c r="N142" s="147">
        <f t="shared" si="17"/>
        <v>-0.16022989740559701</v>
      </c>
    </row>
    <row r="143" spans="2:15" x14ac:dyDescent="0.25">
      <c r="B143" s="145" t="s">
        <v>78</v>
      </c>
      <c r="C143" s="146">
        <v>6218</v>
      </c>
      <c r="D143" s="147">
        <v>-0.40876675858134448</v>
      </c>
      <c r="E143" s="146">
        <v>2285</v>
      </c>
      <c r="F143" s="147">
        <f t="shared" si="16"/>
        <v>-0.63251849469282728</v>
      </c>
      <c r="G143" s="146">
        <v>11533</v>
      </c>
      <c r="H143" s="147">
        <f t="shared" si="16"/>
        <v>4.0472647702406999</v>
      </c>
      <c r="I143" s="146">
        <v>17535</v>
      </c>
      <c r="J143" s="147">
        <f t="shared" si="16"/>
        <v>0.52041966530824579</v>
      </c>
      <c r="K143" s="146">
        <v>27146</v>
      </c>
      <c r="L143" s="147">
        <f t="shared" si="16"/>
        <v>0.54810379241516971</v>
      </c>
      <c r="M143" s="146">
        <v>19555</v>
      </c>
      <c r="N143" s="147">
        <f t="shared" si="17"/>
        <v>-0.27963604214248872</v>
      </c>
    </row>
    <row r="144" spans="2:15" x14ac:dyDescent="0.25">
      <c r="B144" s="145" t="s">
        <v>80</v>
      </c>
      <c r="C144" s="146">
        <v>0</v>
      </c>
      <c r="D144" s="147">
        <v>-1</v>
      </c>
      <c r="E144" s="146">
        <v>1975</v>
      </c>
      <c r="F144" s="147" t="str">
        <f t="shared" si="16"/>
        <v>-</v>
      </c>
      <c r="G144" s="146">
        <v>11437</v>
      </c>
      <c r="H144" s="147">
        <f t="shared" si="16"/>
        <v>4.7908860759493672</v>
      </c>
      <c r="I144" s="146">
        <v>12234</v>
      </c>
      <c r="J144" s="147">
        <f t="shared" si="16"/>
        <v>6.9686106496458899E-2</v>
      </c>
      <c r="K144" s="146">
        <v>15780</v>
      </c>
      <c r="L144" s="147">
        <f t="shared" si="16"/>
        <v>0.28984796468857277</v>
      </c>
      <c r="M144" s="146">
        <v>16806</v>
      </c>
      <c r="N144" s="147">
        <f t="shared" si="17"/>
        <v>6.5019011406844074E-2</v>
      </c>
    </row>
    <row r="145" spans="1:15" x14ac:dyDescent="0.25">
      <c r="B145" s="145" t="s">
        <v>82</v>
      </c>
      <c r="C145" s="146">
        <v>0</v>
      </c>
      <c r="D145" s="147">
        <v>-1</v>
      </c>
      <c r="E145" s="146">
        <v>1716</v>
      </c>
      <c r="F145" s="147" t="str">
        <f t="shared" si="16"/>
        <v>-</v>
      </c>
      <c r="G145" s="146">
        <v>6863</v>
      </c>
      <c r="H145" s="147">
        <f t="shared" si="16"/>
        <v>2.9994172494172493</v>
      </c>
      <c r="I145" s="146">
        <v>12664</v>
      </c>
      <c r="J145" s="147">
        <f t="shared" si="16"/>
        <v>0.84525717616202822</v>
      </c>
      <c r="K145" s="146">
        <v>15299</v>
      </c>
      <c r="L145" s="147">
        <f t="shared" si="16"/>
        <v>0.20807012002526837</v>
      </c>
      <c r="M145" s="146">
        <v>10398</v>
      </c>
      <c r="N145" s="147">
        <f t="shared" si="17"/>
        <v>-0.32034773514608794</v>
      </c>
    </row>
    <row r="146" spans="1:15" x14ac:dyDescent="0.25">
      <c r="B146" s="145" t="s">
        <v>84</v>
      </c>
      <c r="C146" s="146">
        <v>0</v>
      </c>
      <c r="D146" s="147">
        <v>-1</v>
      </c>
      <c r="E146" s="146">
        <v>1838</v>
      </c>
      <c r="F146" s="147" t="str">
        <f t="shared" si="16"/>
        <v>-</v>
      </c>
      <c r="G146" s="146">
        <v>9733</v>
      </c>
      <c r="H146" s="147">
        <f t="shared" si="16"/>
        <v>4.2954298150163224</v>
      </c>
      <c r="I146" s="146">
        <v>14038</v>
      </c>
      <c r="J146" s="147">
        <f t="shared" si="16"/>
        <v>0.44230966813931993</v>
      </c>
      <c r="K146" s="146">
        <v>12045</v>
      </c>
      <c r="L146" s="147">
        <f t="shared" si="16"/>
        <v>-0.14197179085339795</v>
      </c>
      <c r="M146" s="146">
        <v>14419</v>
      </c>
      <c r="N146" s="147">
        <f t="shared" si="17"/>
        <v>0.19709422997094239</v>
      </c>
    </row>
    <row r="147" spans="1:15" x14ac:dyDescent="0.25">
      <c r="B147" s="145" t="s">
        <v>86</v>
      </c>
      <c r="C147" s="146">
        <v>0</v>
      </c>
      <c r="D147" s="147">
        <v>-1</v>
      </c>
      <c r="E147" s="146">
        <v>4992</v>
      </c>
      <c r="F147" s="147" t="str">
        <f t="shared" si="16"/>
        <v>-</v>
      </c>
      <c r="G147" s="146">
        <v>9290</v>
      </c>
      <c r="H147" s="147">
        <f t="shared" si="16"/>
        <v>0.8609775641025641</v>
      </c>
      <c r="I147" s="146">
        <v>14285</v>
      </c>
      <c r="J147" s="147">
        <f t="shared" si="16"/>
        <v>0.53767491926803013</v>
      </c>
      <c r="K147" s="146">
        <v>11369</v>
      </c>
      <c r="L147" s="147">
        <f t="shared" si="16"/>
        <v>-0.20413020651032554</v>
      </c>
      <c r="M147" s="146">
        <v>15851</v>
      </c>
      <c r="N147" s="147">
        <f t="shared" si="17"/>
        <v>0.39422992347611929</v>
      </c>
    </row>
    <row r="148" spans="1:15" x14ac:dyDescent="0.25">
      <c r="B148" s="145" t="s">
        <v>88</v>
      </c>
      <c r="C148" s="146">
        <v>6670</v>
      </c>
      <c r="D148" s="147">
        <v>-0.25715558525448268</v>
      </c>
      <c r="E148" s="146">
        <v>5971</v>
      </c>
      <c r="F148" s="147">
        <f t="shared" si="16"/>
        <v>-0.10479760119940029</v>
      </c>
      <c r="G148" s="146">
        <v>9424</v>
      </c>
      <c r="H148" s="147">
        <f t="shared" si="16"/>
        <v>0.57829509294925474</v>
      </c>
      <c r="I148" s="146">
        <v>15009</v>
      </c>
      <c r="J148" s="147">
        <f t="shared" si="16"/>
        <v>0.59263582342954169</v>
      </c>
      <c r="K148" s="146">
        <v>11599</v>
      </c>
      <c r="L148" s="147">
        <f t="shared" si="16"/>
        <v>-0.22719701512425883</v>
      </c>
      <c r="M148" s="146">
        <v>14741</v>
      </c>
      <c r="N148" s="147">
        <f t="shared" si="17"/>
        <v>0.27088542115699621</v>
      </c>
    </row>
    <row r="149" spans="1:15" x14ac:dyDescent="0.25">
      <c r="B149" s="145" t="s">
        <v>90</v>
      </c>
      <c r="C149" s="146">
        <v>1355</v>
      </c>
      <c r="D149" s="147">
        <v>-0.86265963916480848</v>
      </c>
      <c r="E149" s="146">
        <v>6062</v>
      </c>
      <c r="F149" s="147">
        <f t="shared" si="16"/>
        <v>3.4738007380073803</v>
      </c>
      <c r="G149" s="146">
        <v>9609</v>
      </c>
      <c r="H149" s="147">
        <f t="shared" si="16"/>
        <v>0.58512042230287031</v>
      </c>
      <c r="I149" s="146">
        <v>12732</v>
      </c>
      <c r="J149" s="147">
        <f t="shared" si="16"/>
        <v>0.32500780518264127</v>
      </c>
      <c r="K149" s="146">
        <v>10309</v>
      </c>
      <c r="L149" s="147">
        <f t="shared" si="16"/>
        <v>-0.19030788564247569</v>
      </c>
      <c r="M149" s="146">
        <v>13426</v>
      </c>
      <c r="N149" s="147">
        <f t="shared" si="17"/>
        <v>0.30235716364341836</v>
      </c>
    </row>
    <row r="150" spans="1:15" x14ac:dyDescent="0.25">
      <c r="A150" s="151"/>
      <c r="B150" s="145" t="s">
        <v>92</v>
      </c>
      <c r="C150" s="146">
        <v>926</v>
      </c>
      <c r="D150" s="147">
        <v>-0.91888577435178698</v>
      </c>
      <c r="E150" s="146">
        <v>12835</v>
      </c>
      <c r="F150" s="147">
        <f t="shared" si="16"/>
        <v>12.860691144708424</v>
      </c>
      <c r="G150" s="146">
        <v>12307</v>
      </c>
      <c r="H150" s="147">
        <f t="shared" si="16"/>
        <v>-4.1137514608492354E-2</v>
      </c>
      <c r="I150" s="146">
        <v>18958</v>
      </c>
      <c r="J150" s="147">
        <f t="shared" si="16"/>
        <v>0.5404241488583732</v>
      </c>
      <c r="K150" s="146">
        <v>17259</v>
      </c>
      <c r="L150" s="147">
        <f t="shared" si="16"/>
        <v>-8.9619158139044197E-2</v>
      </c>
      <c r="M150" s="146">
        <v>19414</v>
      </c>
      <c r="N150" s="147">
        <f t="shared" si="17"/>
        <v>0.12486239063676918</v>
      </c>
    </row>
    <row r="151" spans="1:15" x14ac:dyDescent="0.25">
      <c r="B151" s="145" t="s">
        <v>94</v>
      </c>
      <c r="C151" s="146">
        <v>4663</v>
      </c>
      <c r="D151" s="147">
        <v>-0.5609227871939737</v>
      </c>
      <c r="E151" s="146">
        <v>15581</v>
      </c>
      <c r="F151" s="147">
        <f t="shared" si="16"/>
        <v>2.3414111087282867</v>
      </c>
      <c r="G151" s="146">
        <v>19260</v>
      </c>
      <c r="H151" s="147">
        <f t="shared" si="16"/>
        <v>0.23612091650086642</v>
      </c>
      <c r="I151" s="146">
        <v>19377</v>
      </c>
      <c r="J151" s="147">
        <f t="shared" si="16"/>
        <v>6.0747663551401487E-3</v>
      </c>
      <c r="K151" s="146">
        <v>20409</v>
      </c>
      <c r="L151" s="147">
        <f t="shared" si="16"/>
        <v>5.3259018423904569E-2</v>
      </c>
      <c r="M151" s="146">
        <v>19041</v>
      </c>
      <c r="N151" s="147">
        <f t="shared" si="17"/>
        <v>-6.7029251800676204E-2</v>
      </c>
    </row>
    <row r="152" spans="1:15" x14ac:dyDescent="0.25">
      <c r="B152" s="145" t="s">
        <v>96</v>
      </c>
      <c r="C152" s="146">
        <v>3478</v>
      </c>
      <c r="D152" s="147">
        <v>-0.6711111111111111</v>
      </c>
      <c r="E152" s="146">
        <v>12912</v>
      </c>
      <c r="F152" s="147">
        <f t="shared" si="16"/>
        <v>2.7124784358826912</v>
      </c>
      <c r="G152" s="146">
        <v>13422</v>
      </c>
      <c r="H152" s="147">
        <f t="shared" si="16"/>
        <v>3.9498141263940578E-2</v>
      </c>
      <c r="I152" s="146">
        <v>16292</v>
      </c>
      <c r="J152" s="147">
        <f t="shared" si="16"/>
        <v>0.2138280435106541</v>
      </c>
      <c r="K152" s="146">
        <v>15069</v>
      </c>
      <c r="L152" s="147">
        <f t="shared" si="16"/>
        <v>-7.506751780014731E-2</v>
      </c>
      <c r="M152" s="146">
        <v>16167</v>
      </c>
      <c r="N152" s="147">
        <f t="shared" si="17"/>
        <v>7.2864821819629721E-2</v>
      </c>
    </row>
    <row r="153" spans="1:15" ht="15.75" x14ac:dyDescent="0.25">
      <c r="B153" s="148" t="s">
        <v>33</v>
      </c>
      <c r="C153" s="149">
        <v>45672</v>
      </c>
      <c r="D153" s="150">
        <v>-0.59856202371430323</v>
      </c>
      <c r="E153" s="149">
        <v>69325</v>
      </c>
      <c r="F153" s="150">
        <f t="shared" si="16"/>
        <v>0.51788842179015582</v>
      </c>
      <c r="G153" s="149">
        <v>132461</v>
      </c>
      <c r="H153" s="150">
        <f t="shared" si="16"/>
        <v>0.91072484673638665</v>
      </c>
      <c r="I153" s="149">
        <v>181835</v>
      </c>
      <c r="J153" s="150">
        <f t="shared" si="16"/>
        <v>0.37274367549693865</v>
      </c>
      <c r="K153" s="149">
        <v>190230</v>
      </c>
      <c r="L153" s="150">
        <f t="shared" si="16"/>
        <v>4.6168229438776853E-2</v>
      </c>
      <c r="M153" s="149">
        <v>189850</v>
      </c>
      <c r="N153" s="150">
        <v>-1.9975818745728846E-3</v>
      </c>
    </row>
    <row r="154" spans="1:15" ht="6" customHeight="1" x14ac:dyDescent="0.25"/>
    <row r="155" spans="1:15" x14ac:dyDescent="0.25">
      <c r="B155" s="131" t="s">
        <v>58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289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117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118</v>
      </c>
    </row>
    <row r="160" spans="1:15" ht="22.5" thickTop="1" thickBot="1" x14ac:dyDescent="0.3">
      <c r="B160" s="152" t="str">
        <f>C160</f>
        <v>Francia</v>
      </c>
      <c r="C160" s="135" t="s">
        <v>119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72</v>
      </c>
      <c r="D162" s="143" t="str">
        <f>CONCATENATE("var. ",RIGHT(C161,2),"/",RIGHT(C161-1,2))</f>
        <v>var. 20/19</v>
      </c>
      <c r="E162" s="144" t="s">
        <v>72</v>
      </c>
      <c r="F162" s="143" t="s">
        <v>254</v>
      </c>
      <c r="G162" s="144" t="s">
        <v>72</v>
      </c>
      <c r="H162" s="143" t="s">
        <v>254</v>
      </c>
      <c r="I162" s="144" t="s">
        <v>72</v>
      </c>
      <c r="J162" s="143" t="s">
        <v>254</v>
      </c>
      <c r="K162" s="144" t="s">
        <v>72</v>
      </c>
      <c r="L162" s="143" t="s">
        <v>254</v>
      </c>
      <c r="M162" s="144" t="s">
        <v>72</v>
      </c>
      <c r="N162" s="143" t="s">
        <v>283</v>
      </c>
    </row>
    <row r="163" spans="2:14" x14ac:dyDescent="0.25">
      <c r="B163" s="145" t="s">
        <v>74</v>
      </c>
      <c r="C163" s="146">
        <v>7789</v>
      </c>
      <c r="D163" s="147">
        <v>-0.20939910678034912</v>
      </c>
      <c r="E163" s="146">
        <v>6021</v>
      </c>
      <c r="F163" s="147">
        <f t="shared" ref="F163:L175" si="18">IFERROR(E163/C163-1,"-")</f>
        <v>-0.22698677622287844</v>
      </c>
      <c r="G163" s="146">
        <v>8832</v>
      </c>
      <c r="H163" s="147">
        <f t="shared" si="18"/>
        <v>0.46686596910812161</v>
      </c>
      <c r="I163" s="146">
        <v>11164</v>
      </c>
      <c r="J163" s="147">
        <f t="shared" si="18"/>
        <v>0.26403985507246386</v>
      </c>
      <c r="K163" s="146">
        <v>11817</v>
      </c>
      <c r="L163" s="147">
        <f t="shared" si="18"/>
        <v>5.8491580078824823E-2</v>
      </c>
      <c r="M163" s="146">
        <v>11295</v>
      </c>
      <c r="N163" s="147">
        <f t="shared" ref="N163:N174" si="19">IFERROR(M163/K163-1,"-")</f>
        <v>-4.4173648134044119E-2</v>
      </c>
    </row>
    <row r="164" spans="2:14" x14ac:dyDescent="0.25">
      <c r="B164" s="145" t="s">
        <v>76</v>
      </c>
      <c r="C164" s="146">
        <v>9927</v>
      </c>
      <c r="D164" s="147">
        <v>-7.5870415192701546E-2</v>
      </c>
      <c r="E164" s="146">
        <v>4300</v>
      </c>
      <c r="F164" s="147">
        <f t="shared" si="18"/>
        <v>-0.56683791679258588</v>
      </c>
      <c r="G164" s="146">
        <v>17087</v>
      </c>
      <c r="H164" s="147">
        <f t="shared" si="18"/>
        <v>2.9737209302325582</v>
      </c>
      <c r="I164" s="146">
        <v>13725</v>
      </c>
      <c r="J164" s="147">
        <f t="shared" si="18"/>
        <v>-0.19675776906420084</v>
      </c>
      <c r="K164" s="146">
        <v>12570</v>
      </c>
      <c r="L164" s="147">
        <f t="shared" si="18"/>
        <v>-8.4153005464480901E-2</v>
      </c>
      <c r="M164" s="146">
        <v>14802</v>
      </c>
      <c r="N164" s="147">
        <f t="shared" si="19"/>
        <v>0.17756563245823398</v>
      </c>
    </row>
    <row r="165" spans="2:14" x14ac:dyDescent="0.25">
      <c r="B165" s="145" t="s">
        <v>78</v>
      </c>
      <c r="C165" s="146">
        <v>5151</v>
      </c>
      <c r="D165" s="147">
        <v>-0.46836618846114153</v>
      </c>
      <c r="E165" s="146">
        <v>4791</v>
      </c>
      <c r="F165" s="147">
        <f t="shared" si="18"/>
        <v>-6.9889341875363997E-2</v>
      </c>
      <c r="G165" s="146">
        <v>13393</v>
      </c>
      <c r="H165" s="147">
        <f t="shared" si="18"/>
        <v>1.7954498017115426</v>
      </c>
      <c r="I165" s="146">
        <v>12285</v>
      </c>
      <c r="J165" s="147">
        <f t="shared" si="18"/>
        <v>-8.2729784215635038E-2</v>
      </c>
      <c r="K165" s="146">
        <v>17270</v>
      </c>
      <c r="L165" s="147">
        <f t="shared" si="18"/>
        <v>0.40577940577940574</v>
      </c>
      <c r="M165" s="146">
        <v>13070</v>
      </c>
      <c r="N165" s="147">
        <f t="shared" si="19"/>
        <v>-0.24319629415170818</v>
      </c>
    </row>
    <row r="166" spans="2:14" x14ac:dyDescent="0.25">
      <c r="B166" s="145" t="s">
        <v>80</v>
      </c>
      <c r="C166" s="146">
        <v>0</v>
      </c>
      <c r="D166" s="147">
        <v>-1</v>
      </c>
      <c r="E166" s="146">
        <v>1921</v>
      </c>
      <c r="F166" s="147" t="str">
        <f t="shared" si="18"/>
        <v>-</v>
      </c>
      <c r="G166" s="146">
        <v>16101</v>
      </c>
      <c r="H166" s="147">
        <f t="shared" si="18"/>
        <v>7.3815720978656945</v>
      </c>
      <c r="I166" s="146">
        <v>17559</v>
      </c>
      <c r="J166" s="147">
        <f t="shared" si="18"/>
        <v>9.0553381777529252E-2</v>
      </c>
      <c r="K166" s="146">
        <v>18946</v>
      </c>
      <c r="L166" s="147">
        <f t="shared" si="18"/>
        <v>7.8990830912922139E-2</v>
      </c>
      <c r="M166" s="146">
        <v>13583</v>
      </c>
      <c r="N166" s="147">
        <f t="shared" si="19"/>
        <v>-0.28306766599809985</v>
      </c>
    </row>
    <row r="167" spans="2:14" x14ac:dyDescent="0.25">
      <c r="B167" s="145" t="s">
        <v>82</v>
      </c>
      <c r="C167" s="146">
        <v>0</v>
      </c>
      <c r="D167" s="147">
        <v>-1</v>
      </c>
      <c r="E167" s="146">
        <v>3880</v>
      </c>
      <c r="F167" s="147" t="str">
        <f t="shared" si="18"/>
        <v>-</v>
      </c>
      <c r="G167" s="146">
        <v>15637</v>
      </c>
      <c r="H167" s="147">
        <f t="shared" si="18"/>
        <v>3.0301546391752581</v>
      </c>
      <c r="I167" s="146">
        <v>15901</v>
      </c>
      <c r="J167" s="147">
        <f t="shared" si="18"/>
        <v>1.6883033830018546E-2</v>
      </c>
      <c r="K167" s="146">
        <v>17473</v>
      </c>
      <c r="L167" s="147">
        <f t="shared" si="18"/>
        <v>9.8861706810892347E-2</v>
      </c>
      <c r="M167" s="146">
        <v>12618</v>
      </c>
      <c r="N167" s="147">
        <f t="shared" si="19"/>
        <v>-0.27785726549533563</v>
      </c>
    </row>
    <row r="168" spans="2:14" x14ac:dyDescent="0.25">
      <c r="B168" s="145" t="s">
        <v>84</v>
      </c>
      <c r="C168" s="146">
        <v>0</v>
      </c>
      <c r="D168" s="147">
        <v>-1</v>
      </c>
      <c r="E168" s="146">
        <v>2242</v>
      </c>
      <c r="F168" s="147" t="str">
        <f t="shared" si="18"/>
        <v>-</v>
      </c>
      <c r="G168" s="146">
        <v>13362</v>
      </c>
      <c r="H168" s="147">
        <f t="shared" si="18"/>
        <v>4.9598572702943802</v>
      </c>
      <c r="I168" s="146">
        <v>11816</v>
      </c>
      <c r="J168" s="147">
        <f t="shared" si="18"/>
        <v>-0.1157012423289927</v>
      </c>
      <c r="K168" s="146">
        <v>11749</v>
      </c>
      <c r="L168" s="147">
        <f t="shared" si="18"/>
        <v>-5.6702775897088387E-3</v>
      </c>
      <c r="M168" s="146">
        <v>12238</v>
      </c>
      <c r="N168" s="147">
        <f t="shared" si="19"/>
        <v>4.1620563452208659E-2</v>
      </c>
    </row>
    <row r="169" spans="2:14" x14ac:dyDescent="0.25">
      <c r="B169" s="145" t="s">
        <v>86</v>
      </c>
      <c r="C169" s="146">
        <v>0</v>
      </c>
      <c r="D169" s="147">
        <v>-1</v>
      </c>
      <c r="E169" s="146">
        <v>7315</v>
      </c>
      <c r="F169" s="147" t="str">
        <f t="shared" si="18"/>
        <v>-</v>
      </c>
      <c r="G169" s="146">
        <v>15174</v>
      </c>
      <c r="H169" s="147">
        <f t="shared" si="18"/>
        <v>1.0743677375256322</v>
      </c>
      <c r="I169" s="146">
        <v>13479</v>
      </c>
      <c r="J169" s="147">
        <f t="shared" si="18"/>
        <v>-0.11170423092131276</v>
      </c>
      <c r="K169" s="146">
        <v>14161</v>
      </c>
      <c r="L169" s="147">
        <f t="shared" si="18"/>
        <v>5.0597225313450567E-2</v>
      </c>
      <c r="M169" s="146">
        <v>15027</v>
      </c>
      <c r="N169" s="147">
        <f t="shared" si="19"/>
        <v>6.1153873314031548E-2</v>
      </c>
    </row>
    <row r="170" spans="2:14" x14ac:dyDescent="0.25">
      <c r="B170" s="145" t="s">
        <v>88</v>
      </c>
      <c r="C170" s="146">
        <v>6745</v>
      </c>
      <c r="D170" s="147">
        <v>-0.59416365824308071</v>
      </c>
      <c r="E170" s="146">
        <v>12347</v>
      </c>
      <c r="F170" s="147">
        <f t="shared" si="18"/>
        <v>0.83054114158636017</v>
      </c>
      <c r="G170" s="146">
        <v>18095</v>
      </c>
      <c r="H170" s="147">
        <f t="shared" si="18"/>
        <v>0.46553818741394681</v>
      </c>
      <c r="I170" s="146">
        <v>16431</v>
      </c>
      <c r="J170" s="147">
        <f t="shared" si="18"/>
        <v>-9.1959104725062191E-2</v>
      </c>
      <c r="K170" s="146">
        <v>16901</v>
      </c>
      <c r="L170" s="147">
        <f t="shared" si="18"/>
        <v>2.8604467165723291E-2</v>
      </c>
      <c r="M170" s="146">
        <v>16604</v>
      </c>
      <c r="N170" s="147">
        <f t="shared" si="19"/>
        <v>-1.7572924679013058E-2</v>
      </c>
    </row>
    <row r="171" spans="2:14" x14ac:dyDescent="0.25">
      <c r="B171" s="145" t="s">
        <v>90</v>
      </c>
      <c r="C171" s="146">
        <v>2045</v>
      </c>
      <c r="D171" s="147">
        <v>-0.80853852635521017</v>
      </c>
      <c r="E171" s="146">
        <v>8592</v>
      </c>
      <c r="F171" s="147">
        <f t="shared" si="18"/>
        <v>3.2014669926650363</v>
      </c>
      <c r="G171" s="146">
        <v>11521</v>
      </c>
      <c r="H171" s="147">
        <f t="shared" si="18"/>
        <v>0.34089851024208562</v>
      </c>
      <c r="I171" s="146">
        <v>13438</v>
      </c>
      <c r="J171" s="147">
        <f t="shared" si="18"/>
        <v>0.16639180626681704</v>
      </c>
      <c r="K171" s="146">
        <v>10957</v>
      </c>
      <c r="L171" s="147">
        <f t="shared" si="18"/>
        <v>-0.18462568834648008</v>
      </c>
      <c r="M171" s="146">
        <v>12394</v>
      </c>
      <c r="N171" s="147">
        <f t="shared" si="19"/>
        <v>0.13114903714520398</v>
      </c>
    </row>
    <row r="172" spans="2:14" x14ac:dyDescent="0.25">
      <c r="B172" s="145" t="s">
        <v>92</v>
      </c>
      <c r="C172" s="146">
        <v>5235</v>
      </c>
      <c r="D172" s="147">
        <v>-0.59702871218535902</v>
      </c>
      <c r="E172" s="146">
        <v>16798</v>
      </c>
      <c r="F172" s="147">
        <f t="shared" si="18"/>
        <v>2.2087870105062084</v>
      </c>
      <c r="G172" s="146">
        <v>17416</v>
      </c>
      <c r="H172" s="147">
        <f t="shared" si="18"/>
        <v>3.6790094058816614E-2</v>
      </c>
      <c r="I172" s="146">
        <v>15664</v>
      </c>
      <c r="J172" s="147">
        <f t="shared" si="18"/>
        <v>-0.10059715204409736</v>
      </c>
      <c r="K172" s="146">
        <v>17244</v>
      </c>
      <c r="L172" s="147">
        <f t="shared" si="18"/>
        <v>0.1008682328907049</v>
      </c>
      <c r="M172" s="146">
        <v>18386</v>
      </c>
      <c r="N172" s="147">
        <f t="shared" si="19"/>
        <v>6.6225933658083935E-2</v>
      </c>
    </row>
    <row r="173" spans="2:14" x14ac:dyDescent="0.25">
      <c r="B173" s="145" t="s">
        <v>94</v>
      </c>
      <c r="C173" s="146">
        <v>480</v>
      </c>
      <c r="D173" s="147">
        <v>-0.91957104557640745</v>
      </c>
      <c r="E173" s="146">
        <v>13867</v>
      </c>
      <c r="F173" s="147">
        <f t="shared" si="18"/>
        <v>27.889583333333334</v>
      </c>
      <c r="G173" s="146">
        <v>12685</v>
      </c>
      <c r="H173" s="147">
        <f t="shared" si="18"/>
        <v>-8.5238335616932281E-2</v>
      </c>
      <c r="I173" s="146">
        <v>10572</v>
      </c>
      <c r="J173" s="147">
        <f t="shared" si="18"/>
        <v>-0.16657469452108786</v>
      </c>
      <c r="K173" s="146">
        <v>7982</v>
      </c>
      <c r="L173" s="147">
        <f t="shared" si="18"/>
        <v>-0.24498675747256904</v>
      </c>
      <c r="M173" s="146">
        <v>9277</v>
      </c>
      <c r="N173" s="147">
        <f t="shared" si="19"/>
        <v>0.16224004009020287</v>
      </c>
    </row>
    <row r="174" spans="2:14" x14ac:dyDescent="0.25">
      <c r="B174" s="145" t="s">
        <v>96</v>
      </c>
      <c r="C174" s="146">
        <v>3888</v>
      </c>
      <c r="D174" s="147">
        <v>-0.44433328569386876</v>
      </c>
      <c r="E174" s="146">
        <v>11942</v>
      </c>
      <c r="F174" s="147">
        <f t="shared" si="18"/>
        <v>2.0715020576131686</v>
      </c>
      <c r="G174" s="146">
        <v>11919</v>
      </c>
      <c r="H174" s="147">
        <f t="shared" si="18"/>
        <v>-1.9259755484843932E-3</v>
      </c>
      <c r="I174" s="146">
        <v>10446</v>
      </c>
      <c r="J174" s="147">
        <f t="shared" si="18"/>
        <v>-0.12358419330480741</v>
      </c>
      <c r="K174" s="146">
        <v>9423</v>
      </c>
      <c r="L174" s="147">
        <f t="shared" si="18"/>
        <v>-9.7932222860425022E-2</v>
      </c>
      <c r="M174" s="146">
        <v>10324</v>
      </c>
      <c r="N174" s="147">
        <f t="shared" si="19"/>
        <v>9.5617107078425079E-2</v>
      </c>
    </row>
    <row r="175" spans="2:14" ht="15.75" x14ac:dyDescent="0.25">
      <c r="B175" s="148" t="s">
        <v>33</v>
      </c>
      <c r="C175" s="149">
        <v>42455</v>
      </c>
      <c r="D175" s="150">
        <v>-0.68012085411612244</v>
      </c>
      <c r="E175" s="149">
        <v>94016</v>
      </c>
      <c r="F175" s="150">
        <f t="shared" si="18"/>
        <v>1.2144859262748793</v>
      </c>
      <c r="G175" s="149">
        <v>171222</v>
      </c>
      <c r="H175" s="150">
        <f t="shared" si="18"/>
        <v>0.82120064669843429</v>
      </c>
      <c r="I175" s="149">
        <v>162480</v>
      </c>
      <c r="J175" s="150">
        <f t="shared" si="18"/>
        <v>-5.1056523110347918E-2</v>
      </c>
      <c r="K175" s="149">
        <v>166493</v>
      </c>
      <c r="L175" s="150">
        <f t="shared" si="18"/>
        <v>2.4698424421467191E-2</v>
      </c>
      <c r="M175" s="149">
        <v>159618</v>
      </c>
      <c r="N175" s="150">
        <v>-4.1293027334482479E-2</v>
      </c>
    </row>
    <row r="176" spans="2:14" ht="6" customHeight="1" x14ac:dyDescent="0.25"/>
    <row r="177" spans="1:15" x14ac:dyDescent="0.25">
      <c r="B177" s="131" t="s">
        <v>58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290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120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121</v>
      </c>
    </row>
    <row r="182" spans="1:15" ht="22.5" thickTop="1" thickBot="1" x14ac:dyDescent="0.3">
      <c r="B182" s="152" t="str">
        <f>C182</f>
        <v>Bélgica</v>
      </c>
      <c r="C182" s="135" t="s">
        <v>122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72</v>
      </c>
      <c r="D184" s="143" t="str">
        <f>CONCATENATE("var. ",RIGHT(C183,2),"/",RIGHT(C183-1,2))</f>
        <v>var. 20/19</v>
      </c>
      <c r="E184" s="144" t="s">
        <v>72</v>
      </c>
      <c r="F184" s="143" t="s">
        <v>254</v>
      </c>
      <c r="G184" s="144" t="s">
        <v>72</v>
      </c>
      <c r="H184" s="143" t="s">
        <v>254</v>
      </c>
      <c r="I184" s="144" t="s">
        <v>72</v>
      </c>
      <c r="J184" s="143" t="s">
        <v>254</v>
      </c>
      <c r="K184" s="144" t="s">
        <v>72</v>
      </c>
      <c r="L184" s="143" t="s">
        <v>254</v>
      </c>
      <c r="M184" s="144" t="s">
        <v>72</v>
      </c>
      <c r="N184" s="143" t="s">
        <v>283</v>
      </c>
    </row>
    <row r="185" spans="1:15" x14ac:dyDescent="0.25">
      <c r="A185" s="151"/>
      <c r="B185" s="145" t="s">
        <v>74</v>
      </c>
      <c r="C185" s="146">
        <v>2917</v>
      </c>
      <c r="D185" s="147">
        <v>-0.1079510703363914</v>
      </c>
      <c r="E185" s="146">
        <v>1104</v>
      </c>
      <c r="F185" s="147">
        <f t="shared" ref="F185:L197" si="20">IFERROR(E185/C185-1,"-")</f>
        <v>-0.62152896811792946</v>
      </c>
      <c r="G185" s="146">
        <v>3577</v>
      </c>
      <c r="H185" s="147">
        <f t="shared" si="20"/>
        <v>2.2400362318840581</v>
      </c>
      <c r="I185" s="146">
        <v>3157</v>
      </c>
      <c r="J185" s="147">
        <f t="shared" si="20"/>
        <v>-0.11741682974559686</v>
      </c>
      <c r="K185" s="146">
        <v>3441</v>
      </c>
      <c r="L185" s="147">
        <f t="shared" si="20"/>
        <v>8.9958821666138666E-2</v>
      </c>
      <c r="M185" s="146">
        <v>2559</v>
      </c>
      <c r="N185" s="147">
        <f t="shared" ref="N185:N196" si="21">IFERROR(M185/K185-1,"-")</f>
        <v>-0.25632083696599828</v>
      </c>
    </row>
    <row r="186" spans="1:15" x14ac:dyDescent="0.25">
      <c r="B186" s="145" t="s">
        <v>76</v>
      </c>
      <c r="C186" s="146">
        <v>2019</v>
      </c>
      <c r="D186" s="147">
        <v>-0.28480340063761955</v>
      </c>
      <c r="E186" s="146">
        <v>155</v>
      </c>
      <c r="F186" s="147">
        <f t="shared" si="20"/>
        <v>-0.92322932144626058</v>
      </c>
      <c r="G186" s="146">
        <v>2176</v>
      </c>
      <c r="H186" s="147">
        <f t="shared" si="20"/>
        <v>13.038709677419355</v>
      </c>
      <c r="I186" s="146">
        <v>3342</v>
      </c>
      <c r="J186" s="147">
        <f t="shared" si="20"/>
        <v>0.53584558823529416</v>
      </c>
      <c r="K186" s="146">
        <v>3536</v>
      </c>
      <c r="L186" s="147">
        <f t="shared" si="20"/>
        <v>5.8049072411729519E-2</v>
      </c>
      <c r="M186" s="146">
        <v>2201</v>
      </c>
      <c r="N186" s="147">
        <f t="shared" si="21"/>
        <v>-0.37754524886877827</v>
      </c>
    </row>
    <row r="187" spans="1:15" x14ac:dyDescent="0.25">
      <c r="B187" s="145" t="s">
        <v>78</v>
      </c>
      <c r="C187" s="146">
        <v>1630</v>
      </c>
      <c r="D187" s="147">
        <v>-0.5214327657075748</v>
      </c>
      <c r="E187" s="146">
        <v>105</v>
      </c>
      <c r="F187" s="147">
        <f t="shared" si="20"/>
        <v>-0.93558282208588961</v>
      </c>
      <c r="G187" s="146">
        <v>2516</v>
      </c>
      <c r="H187" s="147">
        <f t="shared" si="20"/>
        <v>22.961904761904762</v>
      </c>
      <c r="I187" s="146">
        <v>2951</v>
      </c>
      <c r="J187" s="147">
        <f t="shared" si="20"/>
        <v>0.17289348171701113</v>
      </c>
      <c r="K187" s="146">
        <v>4561</v>
      </c>
      <c r="L187" s="147">
        <f t="shared" si="20"/>
        <v>0.54557777024737386</v>
      </c>
      <c r="M187" s="146">
        <v>2940</v>
      </c>
      <c r="N187" s="147">
        <f t="shared" si="21"/>
        <v>-0.35540451655338745</v>
      </c>
    </row>
    <row r="188" spans="1:15" x14ac:dyDescent="0.25">
      <c r="B188" s="145" t="s">
        <v>80</v>
      </c>
      <c r="C188" s="146">
        <v>0</v>
      </c>
      <c r="D188" s="147">
        <v>-1</v>
      </c>
      <c r="E188" s="146">
        <v>172</v>
      </c>
      <c r="F188" s="147" t="str">
        <f t="shared" si="20"/>
        <v>-</v>
      </c>
      <c r="G188" s="146">
        <v>3467</v>
      </c>
      <c r="H188" s="147">
        <f t="shared" si="20"/>
        <v>19.156976744186046</v>
      </c>
      <c r="I188" s="146">
        <v>2782</v>
      </c>
      <c r="J188" s="147">
        <f t="shared" si="20"/>
        <v>-0.19757715604268822</v>
      </c>
      <c r="K188" s="146">
        <v>3507</v>
      </c>
      <c r="L188" s="147">
        <f t="shared" si="20"/>
        <v>0.26060388209920915</v>
      </c>
      <c r="M188" s="146">
        <v>3393</v>
      </c>
      <c r="N188" s="147">
        <f t="shared" si="21"/>
        <v>-3.2506415739948724E-2</v>
      </c>
    </row>
    <row r="189" spans="1:15" x14ac:dyDescent="0.25">
      <c r="B189" s="145" t="s">
        <v>82</v>
      </c>
      <c r="C189" s="146">
        <v>0</v>
      </c>
      <c r="D189" s="147">
        <v>-1</v>
      </c>
      <c r="E189" s="146">
        <v>579</v>
      </c>
      <c r="F189" s="147" t="str">
        <f t="shared" si="20"/>
        <v>-</v>
      </c>
      <c r="G189" s="146">
        <v>1313</v>
      </c>
      <c r="H189" s="147">
        <f t="shared" si="20"/>
        <v>1.2677029360967187</v>
      </c>
      <c r="I189" s="146">
        <v>3918</v>
      </c>
      <c r="J189" s="147">
        <f t="shared" si="20"/>
        <v>1.9840060929169838</v>
      </c>
      <c r="K189" s="146">
        <v>4860</v>
      </c>
      <c r="L189" s="147">
        <f t="shared" si="20"/>
        <v>0.24042879019908114</v>
      </c>
      <c r="M189" s="146">
        <v>2524</v>
      </c>
      <c r="N189" s="147">
        <f t="shared" si="21"/>
        <v>-0.48065843621399174</v>
      </c>
    </row>
    <row r="190" spans="1:15" x14ac:dyDescent="0.25">
      <c r="B190" s="145" t="s">
        <v>123</v>
      </c>
      <c r="C190" s="146">
        <v>0</v>
      </c>
      <c r="D190" s="147">
        <v>-1</v>
      </c>
      <c r="E190" s="146">
        <v>585</v>
      </c>
      <c r="F190" s="147" t="str">
        <f t="shared" si="20"/>
        <v>-</v>
      </c>
      <c r="G190" s="146">
        <v>1664</v>
      </c>
      <c r="H190" s="147">
        <f t="shared" si="20"/>
        <v>1.8444444444444446</v>
      </c>
      <c r="I190" s="146">
        <v>2826</v>
      </c>
      <c r="J190" s="147">
        <f t="shared" si="20"/>
        <v>0.69831730769230771</v>
      </c>
      <c r="K190" s="146">
        <v>4328</v>
      </c>
      <c r="L190" s="147">
        <f t="shared" si="20"/>
        <v>0.53149327671620661</v>
      </c>
      <c r="M190" s="146">
        <v>2367</v>
      </c>
      <c r="N190" s="147">
        <f t="shared" si="21"/>
        <v>-0.45309611829944552</v>
      </c>
    </row>
    <row r="191" spans="1:15" x14ac:dyDescent="0.25">
      <c r="B191" s="145" t="s">
        <v>86</v>
      </c>
      <c r="C191" s="146">
        <v>0</v>
      </c>
      <c r="D191" s="147">
        <v>-1</v>
      </c>
      <c r="E191" s="146">
        <v>1857</v>
      </c>
      <c r="F191" s="147" t="str">
        <f t="shared" si="20"/>
        <v>-</v>
      </c>
      <c r="G191" s="146">
        <v>4163</v>
      </c>
      <c r="H191" s="147">
        <f t="shared" si="20"/>
        <v>1.241787829833064</v>
      </c>
      <c r="I191" s="146">
        <v>4699</v>
      </c>
      <c r="J191" s="147">
        <f t="shared" si="20"/>
        <v>0.12875330290655773</v>
      </c>
      <c r="K191" s="146">
        <v>4658</v>
      </c>
      <c r="L191" s="147">
        <f t="shared" si="20"/>
        <v>-8.7252606937646693E-3</v>
      </c>
      <c r="M191" s="146">
        <v>4292</v>
      </c>
      <c r="N191" s="147">
        <f t="shared" si="21"/>
        <v>-7.8574495491627316E-2</v>
      </c>
    </row>
    <row r="192" spans="1:15" x14ac:dyDescent="0.25">
      <c r="B192" s="145" t="s">
        <v>88</v>
      </c>
      <c r="C192" s="146">
        <v>2699</v>
      </c>
      <c r="D192" s="147">
        <v>-0.297501301405518</v>
      </c>
      <c r="E192" s="146">
        <v>2890</v>
      </c>
      <c r="F192" s="147">
        <f t="shared" si="20"/>
        <v>7.076695072248973E-2</v>
      </c>
      <c r="G192" s="146">
        <v>2347</v>
      </c>
      <c r="H192" s="147">
        <f t="shared" si="20"/>
        <v>-0.18788927335640138</v>
      </c>
      <c r="I192" s="146">
        <v>3754</v>
      </c>
      <c r="J192" s="147">
        <f t="shared" si="20"/>
        <v>0.59948870899020035</v>
      </c>
      <c r="K192" s="146">
        <v>3150</v>
      </c>
      <c r="L192" s="147">
        <f t="shared" si="20"/>
        <v>-0.16089504528502929</v>
      </c>
      <c r="M192" s="146">
        <v>2359</v>
      </c>
      <c r="N192" s="147">
        <f t="shared" si="21"/>
        <v>-0.25111111111111106</v>
      </c>
    </row>
    <row r="193" spans="2:15" x14ac:dyDescent="0.25">
      <c r="B193" s="145" t="s">
        <v>90</v>
      </c>
      <c r="C193" s="146">
        <v>1017</v>
      </c>
      <c r="D193" s="147">
        <v>-0.7048752176436448</v>
      </c>
      <c r="E193" s="146">
        <v>3158</v>
      </c>
      <c r="F193" s="147">
        <f t="shared" si="20"/>
        <v>2.105211406096362</v>
      </c>
      <c r="G193" s="146">
        <v>2357</v>
      </c>
      <c r="H193" s="147">
        <f t="shared" si="20"/>
        <v>-0.25364154528182392</v>
      </c>
      <c r="I193" s="146">
        <v>2600</v>
      </c>
      <c r="J193" s="147">
        <f t="shared" si="20"/>
        <v>0.10309715740347891</v>
      </c>
      <c r="K193" s="146">
        <v>1713</v>
      </c>
      <c r="L193" s="147">
        <f t="shared" si="20"/>
        <v>-0.34115384615384614</v>
      </c>
      <c r="M193" s="146">
        <v>1481</v>
      </c>
      <c r="N193" s="147">
        <f t="shared" si="21"/>
        <v>-0.13543490951546988</v>
      </c>
    </row>
    <row r="194" spans="2:15" x14ac:dyDescent="0.25">
      <c r="B194" s="145" t="s">
        <v>92</v>
      </c>
      <c r="C194" s="146">
        <v>641</v>
      </c>
      <c r="D194" s="147">
        <v>-0.73347193347193351</v>
      </c>
      <c r="E194" s="146">
        <v>2408</v>
      </c>
      <c r="F194" s="147">
        <f t="shared" si="20"/>
        <v>2.7566302652106085</v>
      </c>
      <c r="G194" s="146">
        <v>2416</v>
      </c>
      <c r="H194" s="147">
        <f t="shared" si="20"/>
        <v>3.3222591362125353E-3</v>
      </c>
      <c r="I194" s="146">
        <v>3994</v>
      </c>
      <c r="J194" s="147">
        <f t="shared" si="20"/>
        <v>0.6531456953642385</v>
      </c>
      <c r="K194" s="146">
        <v>2226</v>
      </c>
      <c r="L194" s="147">
        <f t="shared" si="20"/>
        <v>-0.44266399599399098</v>
      </c>
      <c r="M194" s="146">
        <v>3035</v>
      </c>
      <c r="N194" s="147">
        <f t="shared" si="21"/>
        <v>0.36343216531895783</v>
      </c>
    </row>
    <row r="195" spans="2:15" x14ac:dyDescent="0.25">
      <c r="B195" s="145" t="s">
        <v>94</v>
      </c>
      <c r="C195" s="146">
        <v>395</v>
      </c>
      <c r="D195" s="147">
        <v>-0.85887817077527684</v>
      </c>
      <c r="E195" s="146">
        <v>4664</v>
      </c>
      <c r="F195" s="147">
        <f t="shared" si="20"/>
        <v>10.807594936708862</v>
      </c>
      <c r="G195" s="146">
        <v>3088</v>
      </c>
      <c r="H195" s="147">
        <f t="shared" si="20"/>
        <v>-0.33790737564322471</v>
      </c>
      <c r="I195" s="146">
        <v>3416</v>
      </c>
      <c r="J195" s="147">
        <f t="shared" si="20"/>
        <v>0.10621761658031081</v>
      </c>
      <c r="K195" s="146">
        <v>2752</v>
      </c>
      <c r="L195" s="147">
        <f t="shared" si="20"/>
        <v>-0.19437939110070257</v>
      </c>
      <c r="M195" s="146">
        <v>2708</v>
      </c>
      <c r="N195" s="147">
        <f t="shared" si="21"/>
        <v>-1.5988372093023284E-2</v>
      </c>
    </row>
    <row r="196" spans="2:15" x14ac:dyDescent="0.25">
      <c r="B196" s="145" t="s">
        <v>96</v>
      </c>
      <c r="C196" s="146">
        <v>659</v>
      </c>
      <c r="D196" s="147">
        <v>-0.82552290177389465</v>
      </c>
      <c r="E196" s="146">
        <v>3131</v>
      </c>
      <c r="F196" s="147">
        <f t="shared" si="20"/>
        <v>3.7511380880121399</v>
      </c>
      <c r="G196" s="146">
        <v>3054</v>
      </c>
      <c r="H196" s="147">
        <f t="shared" si="20"/>
        <v>-2.459278185883107E-2</v>
      </c>
      <c r="I196" s="146">
        <v>3610</v>
      </c>
      <c r="J196" s="147">
        <f t="shared" si="20"/>
        <v>0.18205631958087753</v>
      </c>
      <c r="K196" s="146">
        <v>3325</v>
      </c>
      <c r="L196" s="147">
        <f t="shared" si="20"/>
        <v>-7.8947368421052655E-2</v>
      </c>
      <c r="M196" s="146">
        <v>3493</v>
      </c>
      <c r="N196" s="147">
        <f t="shared" si="21"/>
        <v>5.0526315789473752E-2</v>
      </c>
    </row>
    <row r="197" spans="2:15" ht="15.75" x14ac:dyDescent="0.25">
      <c r="B197" s="148" t="s">
        <v>33</v>
      </c>
      <c r="C197" s="149">
        <v>12571</v>
      </c>
      <c r="D197" s="150">
        <v>-0.67927031509121061</v>
      </c>
      <c r="E197" s="149">
        <v>20808</v>
      </c>
      <c r="F197" s="150">
        <f t="shared" si="20"/>
        <v>0.65523824675841214</v>
      </c>
      <c r="G197" s="149">
        <v>32138</v>
      </c>
      <c r="H197" s="150">
        <f t="shared" si="20"/>
        <v>0.5445021145713187</v>
      </c>
      <c r="I197" s="149">
        <v>41049</v>
      </c>
      <c r="J197" s="150">
        <f t="shared" si="20"/>
        <v>0.27727301014375505</v>
      </c>
      <c r="K197" s="149">
        <v>42057</v>
      </c>
      <c r="L197" s="150">
        <f t="shared" si="20"/>
        <v>2.4556018417013714E-2</v>
      </c>
      <c r="M197" s="149">
        <v>33352</v>
      </c>
      <c r="N197" s="150">
        <v>-0.2069810019735121</v>
      </c>
    </row>
    <row r="198" spans="2:15" ht="6" customHeight="1" x14ac:dyDescent="0.25"/>
    <row r="199" spans="2:15" x14ac:dyDescent="0.25">
      <c r="B199" s="131" t="s">
        <v>58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291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124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125</v>
      </c>
    </row>
    <row r="204" spans="2:15" ht="22.5" thickTop="1" thickBot="1" x14ac:dyDescent="0.3">
      <c r="B204" s="152" t="str">
        <f>C204</f>
        <v>Países Bajos</v>
      </c>
      <c r="C204" s="135" t="s">
        <v>126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72</v>
      </c>
      <c r="D206" s="143" t="str">
        <f>CONCATENATE("var. ",RIGHT(C205,2),"/",RIGHT(C205-1,2))</f>
        <v>var. 20/19</v>
      </c>
      <c r="E206" s="144" t="s">
        <v>72</v>
      </c>
      <c r="F206" s="143" t="s">
        <v>254</v>
      </c>
      <c r="G206" s="144" t="s">
        <v>72</v>
      </c>
      <c r="H206" s="143" t="s">
        <v>254</v>
      </c>
      <c r="I206" s="144" t="s">
        <v>72</v>
      </c>
      <c r="J206" s="143" t="s">
        <v>254</v>
      </c>
      <c r="K206" s="144" t="s">
        <v>72</v>
      </c>
      <c r="L206" s="143" t="s">
        <v>254</v>
      </c>
      <c r="M206" s="144" t="s">
        <v>72</v>
      </c>
      <c r="N206" s="143" t="s">
        <v>283</v>
      </c>
    </row>
    <row r="207" spans="2:15" x14ac:dyDescent="0.25">
      <c r="B207" s="145" t="s">
        <v>74</v>
      </c>
      <c r="C207" s="146">
        <v>2259</v>
      </c>
      <c r="D207" s="147">
        <v>-9.0945674044265568E-2</v>
      </c>
      <c r="E207" s="146">
        <v>192</v>
      </c>
      <c r="F207" s="147">
        <f t="shared" ref="F207:L219" si="22">IFERROR(E207/C207-1,"-")</f>
        <v>-0.91500664010624166</v>
      </c>
      <c r="G207" s="146">
        <v>5030</v>
      </c>
      <c r="H207" s="147">
        <f t="shared" si="22"/>
        <v>25.197916666666668</v>
      </c>
      <c r="I207" s="146">
        <v>5017</v>
      </c>
      <c r="J207" s="147">
        <f t="shared" si="22"/>
        <v>-2.5844930417494583E-3</v>
      </c>
      <c r="K207" s="146">
        <v>5676</v>
      </c>
      <c r="L207" s="147">
        <f t="shared" si="22"/>
        <v>0.13135339844528593</v>
      </c>
      <c r="M207" s="146">
        <v>4517</v>
      </c>
      <c r="N207" s="147">
        <f t="shared" ref="N207:N218" si="23">IFERROR(M207/K207-1,"-")</f>
        <v>-0.20419309372797745</v>
      </c>
    </row>
    <row r="208" spans="2:15" x14ac:dyDescent="0.25">
      <c r="B208" s="145" t="s">
        <v>76</v>
      </c>
      <c r="C208" s="146">
        <v>1854</v>
      </c>
      <c r="D208" s="147">
        <v>-0.32311062431544357</v>
      </c>
      <c r="E208" s="146">
        <v>123</v>
      </c>
      <c r="F208" s="147">
        <f t="shared" si="22"/>
        <v>-0.93365695792880254</v>
      </c>
      <c r="G208" s="146">
        <v>4398</v>
      </c>
      <c r="H208" s="147">
        <f t="shared" si="22"/>
        <v>34.756097560975611</v>
      </c>
      <c r="I208" s="146">
        <v>4633</v>
      </c>
      <c r="J208" s="147">
        <f t="shared" si="22"/>
        <v>5.3433378808549259E-2</v>
      </c>
      <c r="K208" s="146">
        <v>6436</v>
      </c>
      <c r="L208" s="147">
        <f t="shared" si="22"/>
        <v>0.38916468810705807</v>
      </c>
      <c r="M208" s="146">
        <v>4373</v>
      </c>
      <c r="N208" s="147">
        <f t="shared" si="23"/>
        <v>-0.32054070851460537</v>
      </c>
    </row>
    <row r="209" spans="2:15" x14ac:dyDescent="0.25">
      <c r="B209" s="145" t="s">
        <v>78</v>
      </c>
      <c r="C209" s="146">
        <v>1287</v>
      </c>
      <c r="D209" s="147">
        <v>-0.52421441774491684</v>
      </c>
      <c r="E209" s="146">
        <v>99</v>
      </c>
      <c r="F209" s="147">
        <f t="shared" si="22"/>
        <v>-0.92307692307692313</v>
      </c>
      <c r="G209" s="146">
        <v>3695</v>
      </c>
      <c r="H209" s="147">
        <f t="shared" si="22"/>
        <v>36.323232323232325</v>
      </c>
      <c r="I209" s="146">
        <v>4750</v>
      </c>
      <c r="J209" s="147">
        <f t="shared" si="22"/>
        <v>0.28552097428958056</v>
      </c>
      <c r="K209" s="146">
        <v>4950</v>
      </c>
      <c r="L209" s="147">
        <f t="shared" si="22"/>
        <v>4.2105263157894646E-2</v>
      </c>
      <c r="M209" s="146">
        <v>4108</v>
      </c>
      <c r="N209" s="147">
        <f t="shared" si="23"/>
        <v>-0.17010101010101009</v>
      </c>
    </row>
    <row r="210" spans="2:15" x14ac:dyDescent="0.25">
      <c r="B210" s="145" t="s">
        <v>80</v>
      </c>
      <c r="C210" s="146">
        <v>0</v>
      </c>
      <c r="D210" s="147">
        <v>-1</v>
      </c>
      <c r="E210" s="146">
        <v>71</v>
      </c>
      <c r="F210" s="147" t="str">
        <f t="shared" si="22"/>
        <v>-</v>
      </c>
      <c r="G210" s="146">
        <v>5717</v>
      </c>
      <c r="H210" s="147">
        <f t="shared" si="22"/>
        <v>79.521126760563376</v>
      </c>
      <c r="I210" s="146">
        <v>7114</v>
      </c>
      <c r="J210" s="147">
        <f t="shared" si="22"/>
        <v>0.24435892950848337</v>
      </c>
      <c r="K210" s="146">
        <v>4758</v>
      </c>
      <c r="L210" s="147">
        <f t="shared" si="22"/>
        <v>-0.3311779589541749</v>
      </c>
      <c r="M210" s="146">
        <v>4247</v>
      </c>
      <c r="N210" s="147">
        <f t="shared" si="23"/>
        <v>-0.10739806641445981</v>
      </c>
    </row>
    <row r="211" spans="2:15" x14ac:dyDescent="0.25">
      <c r="B211" s="145" t="s">
        <v>82</v>
      </c>
      <c r="C211" s="146">
        <v>0</v>
      </c>
      <c r="D211" s="147">
        <v>-1</v>
      </c>
      <c r="E211" s="146">
        <v>171</v>
      </c>
      <c r="F211" s="147" t="str">
        <f t="shared" si="22"/>
        <v>-</v>
      </c>
      <c r="G211" s="146">
        <v>5879</v>
      </c>
      <c r="H211" s="147">
        <f t="shared" si="22"/>
        <v>33.380116959064324</v>
      </c>
      <c r="I211" s="146">
        <v>5786</v>
      </c>
      <c r="J211" s="147">
        <f t="shared" si="22"/>
        <v>-1.5819016839598521E-2</v>
      </c>
      <c r="K211" s="146">
        <v>5717</v>
      </c>
      <c r="L211" s="147">
        <f t="shared" si="22"/>
        <v>-1.1925337020394E-2</v>
      </c>
      <c r="M211" s="146">
        <v>3153</v>
      </c>
      <c r="N211" s="147">
        <f t="shared" si="23"/>
        <v>-0.44848696868987226</v>
      </c>
    </row>
    <row r="212" spans="2:15" x14ac:dyDescent="0.25">
      <c r="B212" s="145" t="s">
        <v>84</v>
      </c>
      <c r="C212" s="146">
        <v>0</v>
      </c>
      <c r="D212" s="147">
        <v>-1</v>
      </c>
      <c r="E212" s="146">
        <v>425</v>
      </c>
      <c r="F212" s="147" t="str">
        <f t="shared" si="22"/>
        <v>-</v>
      </c>
      <c r="G212" s="146">
        <v>4085</v>
      </c>
      <c r="H212" s="147">
        <f t="shared" si="22"/>
        <v>8.6117647058823525</v>
      </c>
      <c r="I212" s="146">
        <v>5430</v>
      </c>
      <c r="J212" s="147">
        <f t="shared" si="22"/>
        <v>0.32925336597307231</v>
      </c>
      <c r="K212" s="146">
        <v>5221</v>
      </c>
      <c r="L212" s="147">
        <f t="shared" si="22"/>
        <v>-3.8489871086556215E-2</v>
      </c>
      <c r="M212" s="146">
        <v>3653</v>
      </c>
      <c r="N212" s="147">
        <f t="shared" si="23"/>
        <v>-0.30032560812104958</v>
      </c>
    </row>
    <row r="213" spans="2:15" x14ac:dyDescent="0.25">
      <c r="B213" s="145" t="s">
        <v>86</v>
      </c>
      <c r="C213" s="146">
        <v>0</v>
      </c>
      <c r="D213" s="147">
        <v>-1</v>
      </c>
      <c r="E213" s="146">
        <v>768</v>
      </c>
      <c r="F213" s="147" t="str">
        <f t="shared" si="22"/>
        <v>-</v>
      </c>
      <c r="G213" s="146">
        <v>6948</v>
      </c>
      <c r="H213" s="147">
        <f t="shared" si="22"/>
        <v>8.046875</v>
      </c>
      <c r="I213" s="146">
        <v>9073</v>
      </c>
      <c r="J213" s="147">
        <f t="shared" si="22"/>
        <v>0.30584340817501432</v>
      </c>
      <c r="K213" s="146">
        <v>5284</v>
      </c>
      <c r="L213" s="147">
        <f t="shared" si="22"/>
        <v>-0.41761269701311587</v>
      </c>
      <c r="M213" s="146">
        <v>5938</v>
      </c>
      <c r="N213" s="147">
        <f t="shared" si="23"/>
        <v>0.12376987130961403</v>
      </c>
    </row>
    <row r="214" spans="2:15" x14ac:dyDescent="0.25">
      <c r="B214" s="145" t="s">
        <v>88</v>
      </c>
      <c r="C214" s="146">
        <v>1357</v>
      </c>
      <c r="D214" s="147">
        <v>-0.6559330628803246</v>
      </c>
      <c r="E214" s="146">
        <v>1257</v>
      </c>
      <c r="F214" s="147">
        <f t="shared" si="22"/>
        <v>-7.3691967575534312E-2</v>
      </c>
      <c r="G214" s="146">
        <v>7259</v>
      </c>
      <c r="H214" s="147">
        <f t="shared" si="22"/>
        <v>4.7748607796340492</v>
      </c>
      <c r="I214" s="146">
        <v>11019</v>
      </c>
      <c r="J214" s="147">
        <f t="shared" si="22"/>
        <v>0.51797768287642931</v>
      </c>
      <c r="K214" s="146">
        <v>4873</v>
      </c>
      <c r="L214" s="147">
        <f t="shared" si="22"/>
        <v>-0.5577638624194573</v>
      </c>
      <c r="M214" s="146">
        <v>5372</v>
      </c>
      <c r="N214" s="147">
        <f t="shared" si="23"/>
        <v>0.10240098501949513</v>
      </c>
    </row>
    <row r="215" spans="2:15" x14ac:dyDescent="0.25">
      <c r="B215" s="145" t="s">
        <v>90</v>
      </c>
      <c r="C215" s="146">
        <v>57</v>
      </c>
      <c r="D215" s="147">
        <v>-0.98171905067350862</v>
      </c>
      <c r="E215" s="146">
        <v>3326</v>
      </c>
      <c r="F215" s="147">
        <f t="shared" si="22"/>
        <v>57.350877192982459</v>
      </c>
      <c r="G215" s="146">
        <v>5770</v>
      </c>
      <c r="H215" s="147">
        <f t="shared" si="22"/>
        <v>0.73481659651232722</v>
      </c>
      <c r="I215" s="146">
        <v>7531</v>
      </c>
      <c r="J215" s="147">
        <f t="shared" si="22"/>
        <v>0.30519930675909879</v>
      </c>
      <c r="K215" s="146">
        <v>3763</v>
      </c>
      <c r="L215" s="147">
        <f t="shared" si="22"/>
        <v>-0.50033196122692869</v>
      </c>
      <c r="M215" s="146">
        <v>4657</v>
      </c>
      <c r="N215" s="147">
        <f t="shared" si="23"/>
        <v>0.23757640180706874</v>
      </c>
    </row>
    <row r="216" spans="2:15" x14ac:dyDescent="0.25">
      <c r="B216" s="145" t="s">
        <v>92</v>
      </c>
      <c r="C216" s="146">
        <v>87</v>
      </c>
      <c r="D216" s="147">
        <v>-0.96919263456090654</v>
      </c>
      <c r="E216" s="146">
        <v>6408</v>
      </c>
      <c r="F216" s="147">
        <f t="shared" si="22"/>
        <v>72.65517241379311</v>
      </c>
      <c r="G216" s="146">
        <v>4458</v>
      </c>
      <c r="H216" s="147">
        <f t="shared" si="22"/>
        <v>-0.30430711610486894</v>
      </c>
      <c r="I216" s="146">
        <v>7404</v>
      </c>
      <c r="J216" s="147">
        <f t="shared" si="22"/>
        <v>0.66083445491251691</v>
      </c>
      <c r="K216" s="146">
        <v>5114</v>
      </c>
      <c r="L216" s="147">
        <f t="shared" si="22"/>
        <v>-0.3092922744462453</v>
      </c>
      <c r="M216" s="146">
        <v>6487</v>
      </c>
      <c r="N216" s="147">
        <f t="shared" si="23"/>
        <v>0.2684786859601096</v>
      </c>
    </row>
    <row r="217" spans="2:15" x14ac:dyDescent="0.25">
      <c r="B217" s="145" t="s">
        <v>94</v>
      </c>
      <c r="C217" s="146">
        <v>659</v>
      </c>
      <c r="D217" s="147">
        <v>-0.72088098263447686</v>
      </c>
      <c r="E217" s="146">
        <v>5144</v>
      </c>
      <c r="F217" s="147">
        <f t="shared" si="22"/>
        <v>6.8057663125948409</v>
      </c>
      <c r="G217" s="146">
        <v>3763</v>
      </c>
      <c r="H217" s="147">
        <f t="shared" si="22"/>
        <v>-0.26846811819595651</v>
      </c>
      <c r="I217" s="146">
        <v>5727</v>
      </c>
      <c r="J217" s="147">
        <f t="shared" si="22"/>
        <v>0.52192399681105495</v>
      </c>
      <c r="K217" s="146">
        <v>3398</v>
      </c>
      <c r="L217" s="147">
        <f t="shared" si="22"/>
        <v>-0.40667015889645541</v>
      </c>
      <c r="M217" s="146">
        <v>6448</v>
      </c>
      <c r="N217" s="147">
        <f t="shared" si="23"/>
        <v>0.8975868157739848</v>
      </c>
    </row>
    <row r="218" spans="2:15" x14ac:dyDescent="0.25">
      <c r="B218" s="145" t="s">
        <v>96</v>
      </c>
      <c r="C218" s="146">
        <v>515</v>
      </c>
      <c r="D218" s="147">
        <v>-0.84006211180124224</v>
      </c>
      <c r="E218" s="146">
        <v>4373</v>
      </c>
      <c r="F218" s="147">
        <f t="shared" si="22"/>
        <v>7.4912621359223301</v>
      </c>
      <c r="G218" s="146">
        <v>3879</v>
      </c>
      <c r="H218" s="147">
        <f t="shared" si="22"/>
        <v>-0.11296592728104271</v>
      </c>
      <c r="I218" s="146">
        <v>5808</v>
      </c>
      <c r="J218" s="147">
        <f t="shared" si="22"/>
        <v>0.49729311678267596</v>
      </c>
      <c r="K218" s="146">
        <v>3856</v>
      </c>
      <c r="L218" s="147">
        <f t="shared" si="22"/>
        <v>-0.33608815426997241</v>
      </c>
      <c r="M218" s="146">
        <v>4138</v>
      </c>
      <c r="N218" s="147">
        <f t="shared" si="23"/>
        <v>7.3132780082987514E-2</v>
      </c>
    </row>
    <row r="219" spans="2:15" ht="15.75" x14ac:dyDescent="0.25">
      <c r="B219" s="148" t="s">
        <v>33</v>
      </c>
      <c r="C219" s="149">
        <v>8958</v>
      </c>
      <c r="D219" s="150">
        <v>-0.76939710652319415</v>
      </c>
      <c r="E219" s="149">
        <v>22357</v>
      </c>
      <c r="F219" s="150">
        <f t="shared" si="22"/>
        <v>1.4957579816923419</v>
      </c>
      <c r="G219" s="149">
        <v>60881</v>
      </c>
      <c r="H219" s="150">
        <f t="shared" si="22"/>
        <v>1.7231292212729792</v>
      </c>
      <c r="I219" s="149">
        <v>79292</v>
      </c>
      <c r="J219" s="150">
        <f t="shared" si="22"/>
        <v>0.30240961876447492</v>
      </c>
      <c r="K219" s="149">
        <v>59046</v>
      </c>
      <c r="L219" s="150">
        <f t="shared" si="22"/>
        <v>-0.25533471220299653</v>
      </c>
      <c r="M219" s="149">
        <v>57091</v>
      </c>
      <c r="N219" s="150">
        <v>-3.3109778816515889E-2</v>
      </c>
    </row>
    <row r="220" spans="2:15" ht="6" customHeight="1" x14ac:dyDescent="0.25"/>
    <row r="221" spans="2:15" x14ac:dyDescent="0.25">
      <c r="B221" s="131" t="s">
        <v>58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292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152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153</v>
      </c>
    </row>
    <row r="226" spans="2:15" ht="22.5" thickTop="1" thickBot="1" x14ac:dyDescent="0.3">
      <c r="B226" s="152" t="str">
        <f>C226</f>
        <v>Dinamarca</v>
      </c>
      <c r="C226" s="135" t="s">
        <v>131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72</v>
      </c>
      <c r="D228" s="143" t="str">
        <f>CONCATENATE("var. ",RIGHT(C227,2),"/",RIGHT(C227-1,2))</f>
        <v>var. 20/19</v>
      </c>
      <c r="E228" s="144" t="s">
        <v>72</v>
      </c>
      <c r="F228" s="143" t="s">
        <v>254</v>
      </c>
      <c r="G228" s="144" t="s">
        <v>72</v>
      </c>
      <c r="H228" s="143" t="s">
        <v>254</v>
      </c>
      <c r="I228" s="144" t="s">
        <v>72</v>
      </c>
      <c r="J228" s="143" t="s">
        <v>254</v>
      </c>
      <c r="K228" s="144" t="s">
        <v>72</v>
      </c>
      <c r="L228" s="143" t="s">
        <v>254</v>
      </c>
      <c r="M228" s="144" t="s">
        <v>72</v>
      </c>
      <c r="N228" s="143" t="s">
        <v>283</v>
      </c>
    </row>
    <row r="229" spans="2:15" x14ac:dyDescent="0.25">
      <c r="B229" s="145" t="s">
        <v>74</v>
      </c>
      <c r="C229" s="146">
        <v>4664</v>
      </c>
      <c r="D229" s="147">
        <v>0.40355100812518807</v>
      </c>
      <c r="E229" s="146">
        <v>95</v>
      </c>
      <c r="F229" s="147">
        <f t="shared" ref="F229:L241" si="24">IFERROR(E229/C229-1,"-")</f>
        <v>-0.97963121783876506</v>
      </c>
      <c r="G229" s="146">
        <v>3368</v>
      </c>
      <c r="H229" s="147">
        <f t="shared" si="24"/>
        <v>34.452631578947368</v>
      </c>
      <c r="I229" s="146">
        <v>6826</v>
      </c>
      <c r="J229" s="147">
        <f t="shared" si="24"/>
        <v>1.0267220902612828</v>
      </c>
      <c r="K229" s="146">
        <v>4848</v>
      </c>
      <c r="L229" s="147">
        <f t="shared" si="24"/>
        <v>-0.28977439203047173</v>
      </c>
      <c r="M229" s="146">
        <v>5194</v>
      </c>
      <c r="N229" s="147">
        <f t="shared" ref="N229:N240" si="25">IFERROR(M229/K229-1,"-")</f>
        <v>7.136963696369647E-2</v>
      </c>
    </row>
    <row r="230" spans="2:15" x14ac:dyDescent="0.25">
      <c r="B230" s="145" t="s">
        <v>76</v>
      </c>
      <c r="C230" s="146">
        <v>7381</v>
      </c>
      <c r="D230" s="147">
        <v>1.1106662853874751</v>
      </c>
      <c r="E230" s="146">
        <v>36</v>
      </c>
      <c r="F230" s="147">
        <f t="shared" si="24"/>
        <v>-0.99512261211217989</v>
      </c>
      <c r="G230" s="146">
        <v>3577</v>
      </c>
      <c r="H230" s="147">
        <f t="shared" si="24"/>
        <v>98.361111111111114</v>
      </c>
      <c r="I230" s="146">
        <v>5937</v>
      </c>
      <c r="J230" s="147">
        <f t="shared" si="24"/>
        <v>0.65977075761811577</v>
      </c>
      <c r="K230" s="146">
        <v>5083</v>
      </c>
      <c r="L230" s="147">
        <f t="shared" si="24"/>
        <v>-0.14384369210038739</v>
      </c>
      <c r="M230" s="146">
        <v>4547</v>
      </c>
      <c r="N230" s="147">
        <f t="shared" si="25"/>
        <v>-0.10544953767460163</v>
      </c>
    </row>
    <row r="231" spans="2:15" x14ac:dyDescent="0.25">
      <c r="B231" s="145" t="s">
        <v>78</v>
      </c>
      <c r="C231" s="146">
        <v>3235</v>
      </c>
      <c r="D231" s="147">
        <v>-0.10163843376839765</v>
      </c>
      <c r="E231" s="146">
        <v>3</v>
      </c>
      <c r="F231" s="147">
        <f t="shared" si="24"/>
        <v>-0.9990726429675425</v>
      </c>
      <c r="G231" s="146">
        <v>4011</v>
      </c>
      <c r="H231" s="147">
        <f t="shared" si="24"/>
        <v>1336</v>
      </c>
      <c r="I231" s="146">
        <v>3783</v>
      </c>
      <c r="J231" s="147">
        <f t="shared" si="24"/>
        <v>-5.6843679880329123E-2</v>
      </c>
      <c r="K231" s="146">
        <v>4024</v>
      </c>
      <c r="L231" s="147">
        <f t="shared" si="24"/>
        <v>6.3706053396775042E-2</v>
      </c>
      <c r="M231" s="146">
        <v>5135</v>
      </c>
      <c r="N231" s="147">
        <f t="shared" si="25"/>
        <v>0.27609343936381703</v>
      </c>
    </row>
    <row r="232" spans="2:15" x14ac:dyDescent="0.25">
      <c r="B232" s="145" t="s">
        <v>80</v>
      </c>
      <c r="C232" s="146">
        <v>0</v>
      </c>
      <c r="D232" s="147">
        <v>-1</v>
      </c>
      <c r="E232" s="146">
        <v>0</v>
      </c>
      <c r="F232" s="147" t="str">
        <f t="shared" si="24"/>
        <v>-</v>
      </c>
      <c r="G232" s="146">
        <v>2697</v>
      </c>
      <c r="H232" s="147" t="str">
        <f t="shared" si="24"/>
        <v>-</v>
      </c>
      <c r="I232" s="146">
        <v>1857</v>
      </c>
      <c r="J232" s="147">
        <f t="shared" si="24"/>
        <v>-0.31145717463848721</v>
      </c>
      <c r="K232" s="146">
        <v>1498</v>
      </c>
      <c r="L232" s="147">
        <f t="shared" si="24"/>
        <v>-0.19332256327409802</v>
      </c>
      <c r="M232" s="146">
        <v>2670</v>
      </c>
      <c r="N232" s="147">
        <f t="shared" si="25"/>
        <v>0.78237650200267028</v>
      </c>
    </row>
    <row r="233" spans="2:15" x14ac:dyDescent="0.25">
      <c r="B233" s="145" t="s">
        <v>82</v>
      </c>
      <c r="C233" s="146">
        <v>0</v>
      </c>
      <c r="D233" s="147">
        <v>-1</v>
      </c>
      <c r="E233" s="146">
        <v>46</v>
      </c>
      <c r="F233" s="147" t="str">
        <f t="shared" si="24"/>
        <v>-</v>
      </c>
      <c r="G233" s="146">
        <v>98</v>
      </c>
      <c r="H233" s="147">
        <f t="shared" si="24"/>
        <v>1.1304347826086958</v>
      </c>
      <c r="I233" s="146">
        <v>46</v>
      </c>
      <c r="J233" s="147">
        <f t="shared" si="24"/>
        <v>-0.53061224489795911</v>
      </c>
      <c r="K233" s="146">
        <v>193</v>
      </c>
      <c r="L233" s="147">
        <f t="shared" si="24"/>
        <v>3.1956521739130439</v>
      </c>
      <c r="M233" s="146">
        <v>122</v>
      </c>
      <c r="N233" s="147">
        <f t="shared" si="25"/>
        <v>-0.36787564766839376</v>
      </c>
    </row>
    <row r="234" spans="2:15" x14ac:dyDescent="0.25">
      <c r="B234" s="145" t="s">
        <v>84</v>
      </c>
      <c r="C234" s="146">
        <v>0</v>
      </c>
      <c r="D234" s="147">
        <v>-1</v>
      </c>
      <c r="E234" s="146">
        <v>20</v>
      </c>
      <c r="F234" s="147" t="str">
        <f t="shared" si="24"/>
        <v>-</v>
      </c>
      <c r="G234" s="146">
        <v>86</v>
      </c>
      <c r="H234" s="147">
        <f t="shared" si="24"/>
        <v>3.3</v>
      </c>
      <c r="I234" s="146">
        <v>6</v>
      </c>
      <c r="J234" s="147">
        <f t="shared" si="24"/>
        <v>-0.93023255813953487</v>
      </c>
      <c r="K234" s="146">
        <v>28</v>
      </c>
      <c r="L234" s="147">
        <f t="shared" si="24"/>
        <v>3.666666666666667</v>
      </c>
      <c r="M234" s="146">
        <v>136</v>
      </c>
      <c r="N234" s="147">
        <f t="shared" si="25"/>
        <v>3.8571428571428568</v>
      </c>
    </row>
    <row r="235" spans="2:15" x14ac:dyDescent="0.25">
      <c r="B235" s="145" t="s">
        <v>86</v>
      </c>
      <c r="C235" s="146">
        <v>0</v>
      </c>
      <c r="D235" s="147">
        <v>-1</v>
      </c>
      <c r="E235" s="146">
        <v>222</v>
      </c>
      <c r="F235" s="147" t="str">
        <f t="shared" si="24"/>
        <v>-</v>
      </c>
      <c r="G235" s="146">
        <v>683</v>
      </c>
      <c r="H235" s="147">
        <f t="shared" si="24"/>
        <v>2.0765765765765765</v>
      </c>
      <c r="I235" s="146">
        <v>55</v>
      </c>
      <c r="J235" s="147">
        <f t="shared" si="24"/>
        <v>-0.91947291361639827</v>
      </c>
      <c r="K235" s="146">
        <v>144</v>
      </c>
      <c r="L235" s="147">
        <f t="shared" si="24"/>
        <v>1.6181818181818182</v>
      </c>
      <c r="M235" s="146">
        <v>513</v>
      </c>
      <c r="N235" s="147">
        <f t="shared" si="25"/>
        <v>2.5625</v>
      </c>
    </row>
    <row r="236" spans="2:15" x14ac:dyDescent="0.25">
      <c r="B236" s="145" t="s">
        <v>88</v>
      </c>
      <c r="C236" s="146">
        <v>9</v>
      </c>
      <c r="D236" s="147">
        <v>-0.97280966767371602</v>
      </c>
      <c r="E236" s="146">
        <v>10</v>
      </c>
      <c r="F236" s="147">
        <f t="shared" si="24"/>
        <v>0.11111111111111116</v>
      </c>
      <c r="G236" s="146">
        <v>164</v>
      </c>
      <c r="H236" s="147">
        <f t="shared" si="24"/>
        <v>15.399999999999999</v>
      </c>
      <c r="I236" s="146">
        <v>110</v>
      </c>
      <c r="J236" s="147">
        <f t="shared" si="24"/>
        <v>-0.32926829268292679</v>
      </c>
      <c r="K236" s="146">
        <v>161</v>
      </c>
      <c r="L236" s="147">
        <f t="shared" si="24"/>
        <v>0.46363636363636362</v>
      </c>
      <c r="M236" s="146">
        <v>114</v>
      </c>
      <c r="N236" s="147">
        <f t="shared" si="25"/>
        <v>-0.29192546583850931</v>
      </c>
    </row>
    <row r="237" spans="2:15" x14ac:dyDescent="0.25">
      <c r="B237" s="145" t="s">
        <v>90</v>
      </c>
      <c r="C237" s="146">
        <v>6</v>
      </c>
      <c r="D237" s="147">
        <v>-0.8666666666666667</v>
      </c>
      <c r="E237" s="146">
        <v>20</v>
      </c>
      <c r="F237" s="147">
        <f t="shared" si="24"/>
        <v>2.3333333333333335</v>
      </c>
      <c r="G237" s="146">
        <v>126</v>
      </c>
      <c r="H237" s="147">
        <f t="shared" si="24"/>
        <v>5.3</v>
      </c>
      <c r="I237" s="146">
        <v>46</v>
      </c>
      <c r="J237" s="147">
        <f t="shared" si="24"/>
        <v>-0.63492063492063489</v>
      </c>
      <c r="K237" s="146">
        <v>94</v>
      </c>
      <c r="L237" s="147">
        <f t="shared" si="24"/>
        <v>1.0434782608695654</v>
      </c>
      <c r="M237" s="146">
        <v>167</v>
      </c>
      <c r="N237" s="147">
        <f t="shared" si="25"/>
        <v>0.77659574468085113</v>
      </c>
    </row>
    <row r="238" spans="2:15" x14ac:dyDescent="0.25">
      <c r="B238" s="145" t="s">
        <v>92</v>
      </c>
      <c r="C238" s="146">
        <v>3</v>
      </c>
      <c r="D238" s="147">
        <v>-0.99818840579710144</v>
      </c>
      <c r="E238" s="146">
        <v>1715</v>
      </c>
      <c r="F238" s="147">
        <f t="shared" si="24"/>
        <v>570.66666666666663</v>
      </c>
      <c r="G238" s="146">
        <v>539</v>
      </c>
      <c r="H238" s="147">
        <f t="shared" si="24"/>
        <v>-0.68571428571428572</v>
      </c>
      <c r="I238" s="146">
        <v>545</v>
      </c>
      <c r="J238" s="147">
        <f t="shared" si="24"/>
        <v>1.1131725417439675E-2</v>
      </c>
      <c r="K238" s="146">
        <v>1114</v>
      </c>
      <c r="L238" s="147">
        <f t="shared" si="24"/>
        <v>1.0440366972477064</v>
      </c>
      <c r="M238" s="146">
        <v>947</v>
      </c>
      <c r="N238" s="147">
        <f t="shared" si="25"/>
        <v>-0.14991023339317777</v>
      </c>
    </row>
    <row r="239" spans="2:15" x14ac:dyDescent="0.25">
      <c r="B239" s="145" t="s">
        <v>94</v>
      </c>
      <c r="C239" s="146">
        <v>11</v>
      </c>
      <c r="D239" s="147">
        <v>-0.99543757776856079</v>
      </c>
      <c r="E239" s="146">
        <v>3877</v>
      </c>
      <c r="F239" s="147">
        <f t="shared" si="24"/>
        <v>351.45454545454544</v>
      </c>
      <c r="G239" s="146">
        <v>5248</v>
      </c>
      <c r="H239" s="147">
        <f t="shared" si="24"/>
        <v>0.35362393603301512</v>
      </c>
      <c r="I239" s="146">
        <v>4889</v>
      </c>
      <c r="J239" s="147">
        <f t="shared" si="24"/>
        <v>-6.8407012195121908E-2</v>
      </c>
      <c r="K239" s="146">
        <v>3947</v>
      </c>
      <c r="L239" s="147">
        <f t="shared" si="24"/>
        <v>-0.19267743914911029</v>
      </c>
      <c r="M239" s="146">
        <v>3414</v>
      </c>
      <c r="N239" s="147">
        <f t="shared" si="25"/>
        <v>-0.13503927033189767</v>
      </c>
    </row>
    <row r="240" spans="2:15" x14ac:dyDescent="0.25">
      <c r="B240" s="145" t="s">
        <v>96</v>
      </c>
      <c r="C240" s="146">
        <v>51</v>
      </c>
      <c r="D240" s="147">
        <v>-0.97949336550060317</v>
      </c>
      <c r="E240" s="146">
        <v>3914</v>
      </c>
      <c r="F240" s="147">
        <f t="shared" si="24"/>
        <v>75.745098039215691</v>
      </c>
      <c r="G240" s="146">
        <v>4094</v>
      </c>
      <c r="H240" s="147">
        <f t="shared" si="24"/>
        <v>4.598875830352589E-2</v>
      </c>
      <c r="I240" s="146">
        <v>4075</v>
      </c>
      <c r="J240" s="147">
        <f t="shared" si="24"/>
        <v>-4.6409379579872567E-3</v>
      </c>
      <c r="K240" s="146">
        <v>4912</v>
      </c>
      <c r="L240" s="147">
        <f t="shared" si="24"/>
        <v>0.20539877300613507</v>
      </c>
      <c r="M240" s="146">
        <v>3725</v>
      </c>
      <c r="N240" s="147">
        <f t="shared" si="25"/>
        <v>-0.24165309446254069</v>
      </c>
    </row>
    <row r="241" spans="2:15" ht="15.75" x14ac:dyDescent="0.25">
      <c r="B241" s="148" t="s">
        <v>33</v>
      </c>
      <c r="C241" s="149">
        <v>15372</v>
      </c>
      <c r="D241" s="150">
        <v>-0.17713184519030034</v>
      </c>
      <c r="E241" s="149">
        <v>9958</v>
      </c>
      <c r="F241" s="150">
        <f t="shared" si="24"/>
        <v>-0.35219880301847517</v>
      </c>
      <c r="G241" s="149">
        <v>24691</v>
      </c>
      <c r="H241" s="150">
        <f t="shared" si="24"/>
        <v>1.4795139586262303</v>
      </c>
      <c r="I241" s="149">
        <v>28175</v>
      </c>
      <c r="J241" s="150">
        <f t="shared" si="24"/>
        <v>0.14110404600866722</v>
      </c>
      <c r="K241" s="149">
        <v>26046</v>
      </c>
      <c r="L241" s="150">
        <f t="shared" si="24"/>
        <v>-7.5563442768411759E-2</v>
      </c>
      <c r="M241" s="149">
        <v>26684</v>
      </c>
      <c r="N241" s="150">
        <v>2.4495124011364444E-2</v>
      </c>
    </row>
    <row r="242" spans="2:15" ht="6" customHeight="1" x14ac:dyDescent="0.25"/>
    <row r="243" spans="2:15" x14ac:dyDescent="0.25">
      <c r="B243" s="131" t="s">
        <v>58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293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152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153</v>
      </c>
    </row>
    <row r="252" spans="2:15" ht="22.5" thickTop="1" thickBot="1" x14ac:dyDescent="0.3">
      <c r="B252" s="152" t="str">
        <f>C252</f>
        <v>Suecia</v>
      </c>
      <c r="C252" s="135" t="s">
        <v>134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72</v>
      </c>
      <c r="D254" s="143" t="str">
        <f>CONCATENATE("var. ",RIGHT(C253,2),"/",RIGHT(C253-1,2))</f>
        <v>var. 20/19</v>
      </c>
      <c r="E254" s="144" t="s">
        <v>72</v>
      </c>
      <c r="F254" s="143" t="s">
        <v>254</v>
      </c>
      <c r="G254" s="144" t="s">
        <v>72</v>
      </c>
      <c r="H254" s="143" t="s">
        <v>254</v>
      </c>
      <c r="I254" s="144" t="s">
        <v>72</v>
      </c>
      <c r="J254" s="143" t="s">
        <v>254</v>
      </c>
      <c r="K254" s="144" t="s">
        <v>72</v>
      </c>
      <c r="L254" s="143" t="s">
        <v>254</v>
      </c>
      <c r="M254" s="144" t="s">
        <v>72</v>
      </c>
      <c r="N254" s="143" t="s">
        <v>283</v>
      </c>
    </row>
    <row r="255" spans="2:15" x14ac:dyDescent="0.25">
      <c r="B255" s="145" t="s">
        <v>74</v>
      </c>
      <c r="C255" s="146">
        <v>9860</v>
      </c>
      <c r="D255" s="147">
        <v>-0.18512396694214872</v>
      </c>
      <c r="E255" s="146">
        <v>61</v>
      </c>
      <c r="F255" s="147">
        <f t="shared" ref="F255:L267" si="26">IFERROR(E255/C255-1,"-")</f>
        <v>-0.9938133874239351</v>
      </c>
      <c r="G255" s="146">
        <v>1650</v>
      </c>
      <c r="H255" s="147">
        <f t="shared" si="26"/>
        <v>26.049180327868854</v>
      </c>
      <c r="I255" s="146">
        <v>4002</v>
      </c>
      <c r="J255" s="147">
        <f t="shared" si="26"/>
        <v>1.4254545454545453</v>
      </c>
      <c r="K255" s="146">
        <v>4204</v>
      </c>
      <c r="L255" s="147">
        <f t="shared" si="26"/>
        <v>5.047476261869055E-2</v>
      </c>
      <c r="M255" s="146">
        <v>2656</v>
      </c>
      <c r="N255" s="147">
        <f t="shared" ref="N255:N266" si="27">IFERROR(M255/K255-1,"-")</f>
        <v>-0.36822074215033307</v>
      </c>
    </row>
    <row r="256" spans="2:15" x14ac:dyDescent="0.25">
      <c r="B256" s="145" t="s">
        <v>76</v>
      </c>
      <c r="C256" s="146">
        <v>14874</v>
      </c>
      <c r="D256" s="147">
        <v>0.75649504015115721</v>
      </c>
      <c r="E256" s="146">
        <v>35</v>
      </c>
      <c r="F256" s="147">
        <f t="shared" si="26"/>
        <v>-0.99764690063197525</v>
      </c>
      <c r="G256" s="146">
        <v>1120</v>
      </c>
      <c r="H256" s="147">
        <f t="shared" si="26"/>
        <v>31</v>
      </c>
      <c r="I256" s="146">
        <v>3629</v>
      </c>
      <c r="J256" s="147">
        <f t="shared" si="26"/>
        <v>2.2401785714285714</v>
      </c>
      <c r="K256" s="146">
        <v>3238</v>
      </c>
      <c r="L256" s="147">
        <f t="shared" si="26"/>
        <v>-0.10774317993937721</v>
      </c>
      <c r="M256" s="146">
        <v>2572</v>
      </c>
      <c r="N256" s="147">
        <f t="shared" si="27"/>
        <v>-0.2056825200741198</v>
      </c>
    </row>
    <row r="257" spans="2:14" x14ac:dyDescent="0.25">
      <c r="B257" s="145" t="s">
        <v>78</v>
      </c>
      <c r="C257" s="146">
        <v>4046</v>
      </c>
      <c r="D257" s="147">
        <v>-0.47631374579342478</v>
      </c>
      <c r="E257" s="146">
        <v>64</v>
      </c>
      <c r="F257" s="147">
        <f t="shared" si="26"/>
        <v>-0.98418190805734063</v>
      </c>
      <c r="G257" s="146">
        <v>2215</v>
      </c>
      <c r="H257" s="147">
        <f t="shared" si="26"/>
        <v>33.609375</v>
      </c>
      <c r="I257" s="146">
        <v>2337</v>
      </c>
      <c r="J257" s="147">
        <f t="shared" si="26"/>
        <v>5.5079006772009054E-2</v>
      </c>
      <c r="K257" s="146">
        <v>2853</v>
      </c>
      <c r="L257" s="147">
        <f t="shared" si="26"/>
        <v>0.22079589216944795</v>
      </c>
      <c r="M257" s="146">
        <v>2401</v>
      </c>
      <c r="N257" s="147">
        <f t="shared" si="27"/>
        <v>-0.15842972309849279</v>
      </c>
    </row>
    <row r="258" spans="2:14" x14ac:dyDescent="0.25">
      <c r="B258" s="145" t="s">
        <v>80</v>
      </c>
      <c r="C258" s="146">
        <v>0</v>
      </c>
      <c r="D258" s="147">
        <v>-1</v>
      </c>
      <c r="E258" s="146">
        <v>0</v>
      </c>
      <c r="F258" s="147" t="str">
        <f t="shared" si="26"/>
        <v>-</v>
      </c>
      <c r="G258" s="146">
        <v>1354</v>
      </c>
      <c r="H258" s="147" t="str">
        <f t="shared" si="26"/>
        <v>-</v>
      </c>
      <c r="I258" s="146">
        <v>2417</v>
      </c>
      <c r="J258" s="147">
        <f t="shared" si="26"/>
        <v>0.78508124076809449</v>
      </c>
      <c r="K258" s="146">
        <v>920</v>
      </c>
      <c r="L258" s="147">
        <f t="shared" si="26"/>
        <v>-0.61936284650393048</v>
      </c>
      <c r="M258" s="146">
        <v>897</v>
      </c>
      <c r="N258" s="147">
        <f t="shared" si="27"/>
        <v>-2.5000000000000022E-2</v>
      </c>
    </row>
    <row r="259" spans="2:14" x14ac:dyDescent="0.25">
      <c r="B259" s="145" t="s">
        <v>82</v>
      </c>
      <c r="C259" s="146">
        <v>0</v>
      </c>
      <c r="D259" s="147">
        <v>-1</v>
      </c>
      <c r="E259" s="146">
        <v>11</v>
      </c>
      <c r="F259" s="147" t="str">
        <f t="shared" si="26"/>
        <v>-</v>
      </c>
      <c r="G259" s="146">
        <v>12</v>
      </c>
      <c r="H259" s="147">
        <f t="shared" si="26"/>
        <v>9.0909090909090828E-2</v>
      </c>
      <c r="I259" s="146">
        <v>133</v>
      </c>
      <c r="J259" s="147">
        <f t="shared" si="26"/>
        <v>10.083333333333334</v>
      </c>
      <c r="K259" s="146">
        <v>71</v>
      </c>
      <c r="L259" s="147">
        <f t="shared" si="26"/>
        <v>-0.46616541353383456</v>
      </c>
      <c r="M259" s="146">
        <v>79</v>
      </c>
      <c r="N259" s="147">
        <f t="shared" si="27"/>
        <v>0.11267605633802824</v>
      </c>
    </row>
    <row r="260" spans="2:14" x14ac:dyDescent="0.25">
      <c r="B260" s="145" t="s">
        <v>84</v>
      </c>
      <c r="C260" s="146">
        <v>0</v>
      </c>
      <c r="D260" s="147">
        <v>-1</v>
      </c>
      <c r="E260" s="146">
        <v>11</v>
      </c>
      <c r="F260" s="147" t="str">
        <f t="shared" si="26"/>
        <v>-</v>
      </c>
      <c r="G260" s="146">
        <v>46</v>
      </c>
      <c r="H260" s="147">
        <f t="shared" si="26"/>
        <v>3.1818181818181817</v>
      </c>
      <c r="I260" s="146">
        <v>42</v>
      </c>
      <c r="J260" s="147">
        <f t="shared" si="26"/>
        <v>-8.6956521739130488E-2</v>
      </c>
      <c r="K260" s="146">
        <v>24</v>
      </c>
      <c r="L260" s="147">
        <f t="shared" si="26"/>
        <v>-0.4285714285714286</v>
      </c>
      <c r="M260" s="146">
        <v>166</v>
      </c>
      <c r="N260" s="147">
        <f t="shared" si="27"/>
        <v>5.916666666666667</v>
      </c>
    </row>
    <row r="261" spans="2:14" x14ac:dyDescent="0.25">
      <c r="B261" s="145" t="s">
        <v>86</v>
      </c>
      <c r="C261" s="146">
        <v>0</v>
      </c>
      <c r="D261" s="147">
        <v>-1</v>
      </c>
      <c r="E261" s="146">
        <v>24</v>
      </c>
      <c r="F261" s="147" t="str">
        <f t="shared" si="26"/>
        <v>-</v>
      </c>
      <c r="G261" s="146">
        <v>101</v>
      </c>
      <c r="H261" s="147">
        <f t="shared" si="26"/>
        <v>3.208333333333333</v>
      </c>
      <c r="I261" s="146">
        <v>126</v>
      </c>
      <c r="J261" s="147">
        <f t="shared" si="26"/>
        <v>0.24752475247524752</v>
      </c>
      <c r="K261" s="146">
        <v>146</v>
      </c>
      <c r="L261" s="147">
        <f t="shared" si="26"/>
        <v>0.15873015873015883</v>
      </c>
      <c r="M261" s="146">
        <v>161</v>
      </c>
      <c r="N261" s="147">
        <f t="shared" si="27"/>
        <v>0.10273972602739723</v>
      </c>
    </row>
    <row r="262" spans="2:14" x14ac:dyDescent="0.25">
      <c r="B262" s="145" t="s">
        <v>88</v>
      </c>
      <c r="C262" s="146">
        <v>17</v>
      </c>
      <c r="D262" s="147">
        <v>-0.90555555555555556</v>
      </c>
      <c r="E262" s="146">
        <v>0</v>
      </c>
      <c r="F262" s="147">
        <f t="shared" si="26"/>
        <v>-1</v>
      </c>
      <c r="G262" s="146">
        <v>101</v>
      </c>
      <c r="H262" s="147" t="str">
        <f t="shared" si="26"/>
        <v>-</v>
      </c>
      <c r="I262" s="146">
        <v>188</v>
      </c>
      <c r="J262" s="147">
        <f t="shared" si="26"/>
        <v>0.86138613861386149</v>
      </c>
      <c r="K262" s="146">
        <v>3</v>
      </c>
      <c r="L262" s="147">
        <f t="shared" si="26"/>
        <v>-0.98404255319148937</v>
      </c>
      <c r="M262" s="146">
        <v>76</v>
      </c>
      <c r="N262" s="147">
        <f t="shared" si="27"/>
        <v>24.333333333333332</v>
      </c>
    </row>
    <row r="263" spans="2:14" x14ac:dyDescent="0.25">
      <c r="B263" s="145" t="s">
        <v>90</v>
      </c>
      <c r="C263" s="146">
        <v>0</v>
      </c>
      <c r="D263" s="147">
        <v>-1</v>
      </c>
      <c r="E263" s="146">
        <v>0</v>
      </c>
      <c r="F263" s="147" t="str">
        <f t="shared" si="26"/>
        <v>-</v>
      </c>
      <c r="G263" s="146">
        <v>15</v>
      </c>
      <c r="H263" s="147" t="str">
        <f t="shared" si="26"/>
        <v>-</v>
      </c>
      <c r="I263" s="146">
        <v>53</v>
      </c>
      <c r="J263" s="147">
        <f t="shared" si="26"/>
        <v>2.5333333333333332</v>
      </c>
      <c r="K263" s="146">
        <v>102</v>
      </c>
      <c r="L263" s="147">
        <f t="shared" si="26"/>
        <v>0.92452830188679247</v>
      </c>
      <c r="M263" s="146">
        <v>26</v>
      </c>
      <c r="N263" s="147">
        <f t="shared" si="27"/>
        <v>-0.74509803921568629</v>
      </c>
    </row>
    <row r="264" spans="2:14" x14ac:dyDescent="0.25">
      <c r="B264" s="145" t="s">
        <v>92</v>
      </c>
      <c r="C264" s="146">
        <v>331</v>
      </c>
      <c r="D264" s="147">
        <v>-0.79780085522296884</v>
      </c>
      <c r="E264" s="146">
        <v>446</v>
      </c>
      <c r="F264" s="147">
        <f t="shared" si="26"/>
        <v>0.34743202416918439</v>
      </c>
      <c r="G264" s="146">
        <v>612</v>
      </c>
      <c r="H264" s="147">
        <f t="shared" si="26"/>
        <v>0.37219730941704032</v>
      </c>
      <c r="I264" s="146">
        <v>560</v>
      </c>
      <c r="J264" s="147">
        <f t="shared" si="26"/>
        <v>-8.496732026143794E-2</v>
      </c>
      <c r="K264" s="146">
        <v>1129</v>
      </c>
      <c r="L264" s="147">
        <f t="shared" si="26"/>
        <v>1.0160714285714287</v>
      </c>
      <c r="M264" s="146">
        <v>1277</v>
      </c>
      <c r="N264" s="147">
        <f t="shared" si="27"/>
        <v>0.13108945969884855</v>
      </c>
    </row>
    <row r="265" spans="2:14" x14ac:dyDescent="0.25">
      <c r="B265" s="145" t="s">
        <v>94</v>
      </c>
      <c r="C265" s="146">
        <v>300</v>
      </c>
      <c r="D265" s="147">
        <v>-0.95227489659560927</v>
      </c>
      <c r="E265" s="146">
        <v>2974</v>
      </c>
      <c r="F265" s="147">
        <f t="shared" si="26"/>
        <v>8.913333333333334</v>
      </c>
      <c r="G265" s="146">
        <v>2952</v>
      </c>
      <c r="H265" s="147">
        <f t="shared" si="26"/>
        <v>-7.3974445191661298E-3</v>
      </c>
      <c r="I265" s="146">
        <v>3991</v>
      </c>
      <c r="J265" s="147">
        <f t="shared" si="26"/>
        <v>0.35196476964769641</v>
      </c>
      <c r="K265" s="146">
        <v>3568</v>
      </c>
      <c r="L265" s="147">
        <f t="shared" si="26"/>
        <v>-0.10598847406664991</v>
      </c>
      <c r="M265" s="146">
        <v>3157</v>
      </c>
      <c r="N265" s="147">
        <f t="shared" si="27"/>
        <v>-0.11519058295964124</v>
      </c>
    </row>
    <row r="266" spans="2:14" x14ac:dyDescent="0.25">
      <c r="B266" s="145" t="s">
        <v>96</v>
      </c>
      <c r="C266" s="146">
        <v>55</v>
      </c>
      <c r="D266" s="147">
        <v>-0.99095394736842102</v>
      </c>
      <c r="E266" s="146">
        <v>2732</v>
      </c>
      <c r="F266" s="147">
        <f t="shared" si="26"/>
        <v>48.672727272727272</v>
      </c>
      <c r="G266" s="146">
        <v>4086</v>
      </c>
      <c r="H266" s="147">
        <f t="shared" si="26"/>
        <v>0.49560761346998539</v>
      </c>
      <c r="I266" s="146">
        <v>3911</v>
      </c>
      <c r="J266" s="147">
        <f t="shared" si="26"/>
        <v>-4.2829172785119884E-2</v>
      </c>
      <c r="K266" s="146">
        <v>3681</v>
      </c>
      <c r="L266" s="147">
        <f t="shared" si="26"/>
        <v>-5.8808488877524878E-2</v>
      </c>
      <c r="M266" s="146">
        <v>3291</v>
      </c>
      <c r="N266" s="147">
        <f t="shared" si="27"/>
        <v>-0.10594947025264878</v>
      </c>
    </row>
    <row r="267" spans="2:14" ht="15.75" x14ac:dyDescent="0.25">
      <c r="B267" s="148" t="s">
        <v>33</v>
      </c>
      <c r="C267" s="149">
        <v>29519</v>
      </c>
      <c r="D267" s="150">
        <v>-0.38350528382273086</v>
      </c>
      <c r="E267" s="149">
        <v>6358</v>
      </c>
      <c r="F267" s="150">
        <f t="shared" si="26"/>
        <v>-0.78461329990853346</v>
      </c>
      <c r="G267" s="149">
        <v>14264</v>
      </c>
      <c r="H267" s="150">
        <f t="shared" si="26"/>
        <v>1.2434727901855931</v>
      </c>
      <c r="I267" s="149">
        <v>21389</v>
      </c>
      <c r="J267" s="150">
        <f t="shared" si="26"/>
        <v>0.49950925406618052</v>
      </c>
      <c r="K267" s="149">
        <v>19939</v>
      </c>
      <c r="L267" s="150">
        <f t="shared" si="26"/>
        <v>-6.7791855626723962E-2</v>
      </c>
      <c r="M267" s="149">
        <v>16759</v>
      </c>
      <c r="N267" s="150">
        <v>-0.15948643362254877</v>
      </c>
    </row>
    <row r="268" spans="2:14" ht="6" customHeight="1" x14ac:dyDescent="0.25"/>
    <row r="269" spans="2:14" x14ac:dyDescent="0.25">
      <c r="B269" s="131" t="s">
        <v>58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2DD4D-93CB-401A-8134-6D5B0F3E2AAD}">
  <sheetPr>
    <tabColor rgb="FFF29140"/>
  </sheetPr>
  <dimension ref="A4:O113"/>
  <sheetViews>
    <sheetView showGridLines="0" topLeftCell="I1" zoomScaleNormal="100" workbookViewId="0">
      <selection activeCell="Q74" sqref="Q74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281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70</v>
      </c>
    </row>
    <row r="6" spans="1:15" ht="22.5" thickTop="1" thickBot="1" x14ac:dyDescent="0.3">
      <c r="B6" s="134" t="s">
        <v>33</v>
      </c>
      <c r="C6" s="135" t="s">
        <v>135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CONCATENATE("var ",RIGHT(C7,2),"/",RIGHT(C7-1,2))</f>
        <v>var 20/19</v>
      </c>
      <c r="E8" s="144" t="s">
        <v>72</v>
      </c>
      <c r="F8" s="143" t="str">
        <f>CONCATENATE("var ",RIGHT(E7,2),"/",RIGHT(C7,2))</f>
        <v>var 21/20</v>
      </c>
      <c r="G8" s="144" t="s">
        <v>72</v>
      </c>
      <c r="H8" s="143" t="str">
        <f>CONCATENATE("var ",RIGHT(G7,2),"/",RIGHT(E7,2))</f>
        <v>var 22/21</v>
      </c>
      <c r="I8" s="144" t="s">
        <v>72</v>
      </c>
      <c r="J8" s="143" t="str">
        <f>CONCATENATE("var ",RIGHT(I7,2),"/",RIGHT(G7,2))</f>
        <v>var 23/22</v>
      </c>
      <c r="K8" s="144" t="s">
        <v>72</v>
      </c>
      <c r="L8" s="143" t="str">
        <f>CONCATENATE("var ",RIGHT(K7,2),"/",RIGHT(I7,2))</f>
        <v>var 24/23</v>
      </c>
      <c r="M8" s="144" t="s">
        <v>72</v>
      </c>
      <c r="N8" s="143" t="str">
        <f>CONCATENATE("var ",RIGHT(M7,2),"/",RIGHT(K7,2))</f>
        <v>var 25/24</v>
      </c>
    </row>
    <row r="9" spans="1:15" x14ac:dyDescent="0.25">
      <c r="A9" s="1" t="s">
        <v>73</v>
      </c>
      <c r="B9" s="145" t="s">
        <v>74</v>
      </c>
      <c r="C9" s="146">
        <v>157800</v>
      </c>
      <c r="D9" s="147">
        <v>9.3902719852620997E-3</v>
      </c>
      <c r="E9" s="146">
        <v>26469</v>
      </c>
      <c r="F9" s="147">
        <f t="shared" ref="F9:L21" si="0">IFERROR(E9/C9-1,"-")</f>
        <v>-0.83226235741444865</v>
      </c>
      <c r="G9" s="146">
        <v>114870</v>
      </c>
      <c r="H9" s="147">
        <f t="shared" si="0"/>
        <v>3.3397937209565907</v>
      </c>
      <c r="I9" s="146">
        <v>163920</v>
      </c>
      <c r="J9" s="147">
        <f t="shared" si="0"/>
        <v>0.4270044398015147</v>
      </c>
      <c r="K9" s="146">
        <v>175787</v>
      </c>
      <c r="L9" s="147">
        <f t="shared" si="0"/>
        <v>7.2395070766227532E-2</v>
      </c>
      <c r="M9" s="146">
        <v>169944</v>
      </c>
      <c r="N9" s="147">
        <f t="shared" ref="N9:N20" si="1">IFERROR(M9/K9-1,"-")</f>
        <v>-3.3239090490195466E-2</v>
      </c>
    </row>
    <row r="10" spans="1:15" x14ac:dyDescent="0.25">
      <c r="A10" s="1" t="s">
        <v>75</v>
      </c>
      <c r="B10" s="145" t="s">
        <v>76</v>
      </c>
      <c r="C10" s="146">
        <v>172884</v>
      </c>
      <c r="D10" s="147">
        <v>0.19373593139353429</v>
      </c>
      <c r="E10" s="146">
        <v>18511</v>
      </c>
      <c r="F10" s="147">
        <f t="shared" si="0"/>
        <v>-0.89292820619606206</v>
      </c>
      <c r="G10" s="146">
        <v>141290</v>
      </c>
      <c r="H10" s="147">
        <f t="shared" si="0"/>
        <v>6.6327589001134459</v>
      </c>
      <c r="I10" s="146">
        <v>156374</v>
      </c>
      <c r="J10" s="147">
        <f t="shared" si="0"/>
        <v>0.10675914785193563</v>
      </c>
      <c r="K10" s="146">
        <v>166759</v>
      </c>
      <c r="L10" s="147">
        <f t="shared" si="0"/>
        <v>6.6411295995497888E-2</v>
      </c>
      <c r="M10" s="146">
        <v>168166</v>
      </c>
      <c r="N10" s="147">
        <f t="shared" si="1"/>
        <v>8.437325721550204E-3</v>
      </c>
    </row>
    <row r="11" spans="1:15" x14ac:dyDescent="0.25">
      <c r="A11" s="1" t="s">
        <v>77</v>
      </c>
      <c r="B11" s="145" t="s">
        <v>78</v>
      </c>
      <c r="C11" s="146">
        <v>82007</v>
      </c>
      <c r="D11" s="147">
        <v>-0.47045111131200679</v>
      </c>
      <c r="E11" s="146">
        <v>22143</v>
      </c>
      <c r="F11" s="147">
        <f t="shared" si="0"/>
        <v>-0.72998646457009775</v>
      </c>
      <c r="G11" s="146">
        <v>148905</v>
      </c>
      <c r="H11" s="147">
        <f t="shared" si="0"/>
        <v>5.724698550331933</v>
      </c>
      <c r="I11" s="146">
        <v>146134</v>
      </c>
      <c r="J11" s="147">
        <f t="shared" si="0"/>
        <v>-1.8609180349887566E-2</v>
      </c>
      <c r="K11" s="146">
        <v>176870</v>
      </c>
      <c r="L11" s="147">
        <f t="shared" si="0"/>
        <v>0.21032750762998353</v>
      </c>
      <c r="M11" s="146">
        <v>166403</v>
      </c>
      <c r="N11" s="147">
        <f t="shared" si="1"/>
        <v>-5.9179058065245704E-2</v>
      </c>
    </row>
    <row r="12" spans="1:15" x14ac:dyDescent="0.25">
      <c r="A12" s="1" t="s">
        <v>79</v>
      </c>
      <c r="B12" s="145" t="s">
        <v>80</v>
      </c>
      <c r="C12" s="146">
        <v>0</v>
      </c>
      <c r="D12" s="147">
        <v>-1</v>
      </c>
      <c r="E12" s="146">
        <v>22148</v>
      </c>
      <c r="F12" s="147" t="str">
        <f t="shared" si="0"/>
        <v>-</v>
      </c>
      <c r="G12" s="146">
        <v>152510</v>
      </c>
      <c r="H12" s="147">
        <f t="shared" si="0"/>
        <v>5.885949069893444</v>
      </c>
      <c r="I12" s="146">
        <v>144835</v>
      </c>
      <c r="J12" s="147">
        <f t="shared" si="0"/>
        <v>-5.0324568880729115E-2</v>
      </c>
      <c r="K12" s="146">
        <v>154662</v>
      </c>
      <c r="L12" s="147">
        <f t="shared" si="0"/>
        <v>6.7849621983636643E-2</v>
      </c>
      <c r="M12" s="146">
        <v>160144</v>
      </c>
      <c r="N12" s="147">
        <f t="shared" si="1"/>
        <v>3.5445034979503687E-2</v>
      </c>
    </row>
    <row r="13" spans="1:15" x14ac:dyDescent="0.25">
      <c r="A13" s="1" t="s">
        <v>81</v>
      </c>
      <c r="B13" s="145" t="s">
        <v>82</v>
      </c>
      <c r="C13" s="146">
        <v>0</v>
      </c>
      <c r="D13" s="147">
        <v>-1</v>
      </c>
      <c r="E13" s="146">
        <v>24096</v>
      </c>
      <c r="F13" s="147" t="str">
        <f t="shared" si="0"/>
        <v>-</v>
      </c>
      <c r="G13" s="146">
        <v>125910</v>
      </c>
      <c r="H13" s="147">
        <f t="shared" si="0"/>
        <v>4.2253486055776897</v>
      </c>
      <c r="I13" s="146">
        <v>140451</v>
      </c>
      <c r="J13" s="147">
        <f t="shared" si="0"/>
        <v>0.11548725279961869</v>
      </c>
      <c r="K13" s="146">
        <v>159924</v>
      </c>
      <c r="L13" s="147">
        <f t="shared" si="0"/>
        <v>0.1386462182540531</v>
      </c>
      <c r="M13" s="146">
        <v>143215</v>
      </c>
      <c r="N13" s="147">
        <f t="shared" si="1"/>
        <v>-0.10448087841724818</v>
      </c>
    </row>
    <row r="14" spans="1:15" x14ac:dyDescent="0.25">
      <c r="A14" s="1" t="s">
        <v>83</v>
      </c>
      <c r="B14" s="145" t="s">
        <v>84</v>
      </c>
      <c r="C14" s="146">
        <v>0</v>
      </c>
      <c r="D14" s="147">
        <v>-1</v>
      </c>
      <c r="E14" s="146">
        <v>18794</v>
      </c>
      <c r="F14" s="147" t="str">
        <f t="shared" si="0"/>
        <v>-</v>
      </c>
      <c r="G14" s="146">
        <v>132220</v>
      </c>
      <c r="H14" s="147">
        <f t="shared" si="0"/>
        <v>6.0352240076620198</v>
      </c>
      <c r="I14" s="146">
        <v>142289</v>
      </c>
      <c r="J14" s="147">
        <f t="shared" si="0"/>
        <v>7.6153380729087949E-2</v>
      </c>
      <c r="K14" s="146">
        <v>157113</v>
      </c>
      <c r="L14" s="147">
        <f t="shared" si="0"/>
        <v>0.10418233313889336</v>
      </c>
      <c r="M14" s="146">
        <v>156124</v>
      </c>
      <c r="N14" s="147">
        <f t="shared" si="1"/>
        <v>-6.2948323817888507E-3</v>
      </c>
    </row>
    <row r="15" spans="1:15" x14ac:dyDescent="0.25">
      <c r="A15" s="1" t="s">
        <v>85</v>
      </c>
      <c r="B15" s="145" t="s">
        <v>86</v>
      </c>
      <c r="C15" s="146">
        <v>0</v>
      </c>
      <c r="D15" s="147">
        <v>-1</v>
      </c>
      <c r="E15" s="146">
        <v>61086</v>
      </c>
      <c r="F15" s="147" t="str">
        <f t="shared" si="0"/>
        <v>-</v>
      </c>
      <c r="G15" s="146">
        <v>159520</v>
      </c>
      <c r="H15" s="147">
        <f t="shared" si="0"/>
        <v>1.6114003208591168</v>
      </c>
      <c r="I15" s="146">
        <v>176921</v>
      </c>
      <c r="J15" s="147">
        <f t="shared" si="0"/>
        <v>0.1090835005015045</v>
      </c>
      <c r="K15" s="146">
        <v>173767</v>
      </c>
      <c r="L15" s="147">
        <f t="shared" si="0"/>
        <v>-1.7827165797163702E-2</v>
      </c>
      <c r="M15" s="146">
        <v>187387</v>
      </c>
      <c r="N15" s="147">
        <f t="shared" si="1"/>
        <v>7.8380820293841857E-2</v>
      </c>
    </row>
    <row r="16" spans="1:15" x14ac:dyDescent="0.25">
      <c r="A16" s="1" t="s">
        <v>87</v>
      </c>
      <c r="B16" s="145" t="s">
        <v>88</v>
      </c>
      <c r="C16" s="146">
        <v>60513</v>
      </c>
      <c r="D16" s="147">
        <v>-0.66723673357162494</v>
      </c>
      <c r="E16" s="146">
        <v>94829</v>
      </c>
      <c r="F16" s="147">
        <f t="shared" si="0"/>
        <v>0.56708475864690233</v>
      </c>
      <c r="G16" s="146">
        <v>178525</v>
      </c>
      <c r="H16" s="147">
        <f t="shared" si="0"/>
        <v>0.88259920488458166</v>
      </c>
      <c r="I16" s="146">
        <v>181874</v>
      </c>
      <c r="J16" s="147">
        <f t="shared" si="0"/>
        <v>1.875927741212724E-2</v>
      </c>
      <c r="K16" s="146">
        <v>179514</v>
      </c>
      <c r="L16" s="147">
        <f t="shared" si="0"/>
        <v>-1.2976016362976517E-2</v>
      </c>
      <c r="M16" s="146">
        <v>189132</v>
      </c>
      <c r="N16" s="147">
        <f t="shared" si="1"/>
        <v>5.3577993916908984E-2</v>
      </c>
    </row>
    <row r="17" spans="1:15" x14ac:dyDescent="0.25">
      <c r="A17" s="1" t="s">
        <v>89</v>
      </c>
      <c r="B17" s="145" t="s">
        <v>90</v>
      </c>
      <c r="C17" s="146">
        <v>22909</v>
      </c>
      <c r="D17" s="147">
        <v>-0.86040885964110536</v>
      </c>
      <c r="E17" s="146">
        <v>89027</v>
      </c>
      <c r="F17" s="147">
        <f t="shared" si="0"/>
        <v>2.8861146274389977</v>
      </c>
      <c r="G17" s="146">
        <v>136089</v>
      </c>
      <c r="H17" s="147">
        <f t="shared" si="0"/>
        <v>0.52862614712390621</v>
      </c>
      <c r="I17" s="146">
        <v>150809</v>
      </c>
      <c r="J17" s="147">
        <f t="shared" si="0"/>
        <v>0.10816450998978611</v>
      </c>
      <c r="K17" s="146">
        <v>145872</v>
      </c>
      <c r="L17" s="147">
        <f t="shared" si="0"/>
        <v>-3.2736773004263697E-2</v>
      </c>
      <c r="M17" s="146">
        <v>164231</v>
      </c>
      <c r="N17" s="147">
        <f t="shared" si="1"/>
        <v>0.12585691565207857</v>
      </c>
    </row>
    <row r="18" spans="1:15" x14ac:dyDescent="0.25">
      <c r="A18" s="1" t="s">
        <v>91</v>
      </c>
      <c r="B18" s="145" t="s">
        <v>92</v>
      </c>
      <c r="C18" s="146">
        <v>24343</v>
      </c>
      <c r="D18" s="147">
        <v>-0.84925814921232534</v>
      </c>
      <c r="E18" s="146">
        <v>137179</v>
      </c>
      <c r="F18" s="147">
        <f t="shared" si="0"/>
        <v>4.6352544879431461</v>
      </c>
      <c r="G18" s="146">
        <v>154114</v>
      </c>
      <c r="H18" s="147">
        <f t="shared" si="0"/>
        <v>0.12345184029625522</v>
      </c>
      <c r="I18" s="146">
        <v>170708</v>
      </c>
      <c r="J18" s="147"/>
      <c r="K18" s="146">
        <v>177711</v>
      </c>
      <c r="L18" s="147">
        <f t="shared" si="0"/>
        <v>4.1023267802329233E-2</v>
      </c>
      <c r="M18" s="146">
        <v>182092</v>
      </c>
      <c r="N18" s="147">
        <f t="shared" si="1"/>
        <v>2.4652385052135184E-2</v>
      </c>
    </row>
    <row r="19" spans="1:15" x14ac:dyDescent="0.25">
      <c r="A19" s="1" t="s">
        <v>93</v>
      </c>
      <c r="B19" s="145" t="s">
        <v>94</v>
      </c>
      <c r="C19" s="146">
        <v>30656</v>
      </c>
      <c r="D19" s="147">
        <v>-0.78903470439671608</v>
      </c>
      <c r="E19" s="146">
        <v>137494</v>
      </c>
      <c r="F19" s="147">
        <f t="shared" si="0"/>
        <v>3.4850600208768263</v>
      </c>
      <c r="G19" s="146">
        <v>153023</v>
      </c>
      <c r="H19" s="147">
        <f t="shared" si="0"/>
        <v>0.11294311024481063</v>
      </c>
      <c r="I19" s="146">
        <v>164389</v>
      </c>
      <c r="J19" s="147">
        <f t="shared" si="0"/>
        <v>7.427641596361334E-2</v>
      </c>
      <c r="K19" s="146">
        <v>162641</v>
      </c>
      <c r="L19" s="147">
        <f t="shared" si="0"/>
        <v>-1.0633314881166034E-2</v>
      </c>
      <c r="M19" s="146">
        <v>162859</v>
      </c>
      <c r="N19" s="147">
        <f t="shared" si="1"/>
        <v>1.3403754280900682E-3</v>
      </c>
    </row>
    <row r="20" spans="1:15" x14ac:dyDescent="0.25">
      <c r="A20" s="1" t="s">
        <v>95</v>
      </c>
      <c r="B20" s="145" t="s">
        <v>96</v>
      </c>
      <c r="C20" s="146">
        <v>33192</v>
      </c>
      <c r="D20" s="147">
        <v>-0.77792348556823809</v>
      </c>
      <c r="E20" s="146">
        <v>123213</v>
      </c>
      <c r="F20" s="147">
        <f t="shared" si="0"/>
        <v>2.7121294287780189</v>
      </c>
      <c r="G20" s="146">
        <v>156141</v>
      </c>
      <c r="H20" s="147">
        <f t="shared" si="0"/>
        <v>0.26724452776898544</v>
      </c>
      <c r="I20" s="146">
        <v>158524</v>
      </c>
      <c r="J20" s="147">
        <f t="shared" si="0"/>
        <v>1.5261846664232914E-2</v>
      </c>
      <c r="K20" s="146">
        <v>160539</v>
      </c>
      <c r="L20" s="147">
        <f t="shared" si="0"/>
        <v>1.271100905856537E-2</v>
      </c>
      <c r="M20" s="146">
        <v>163498</v>
      </c>
      <c r="N20" s="147">
        <f t="shared" si="1"/>
        <v>1.8431658350930302E-2</v>
      </c>
    </row>
    <row r="21" spans="1:15" ht="15.75" x14ac:dyDescent="0.25">
      <c r="A21" s="1"/>
      <c r="B21" s="148" t="s">
        <v>33</v>
      </c>
      <c r="C21" s="149">
        <v>610766</v>
      </c>
      <c r="D21" s="150">
        <v>-0.67105747874249499</v>
      </c>
      <c r="E21" s="149">
        <v>774989</v>
      </c>
      <c r="F21" s="150">
        <f t="shared" si="0"/>
        <v>0.26888038954362226</v>
      </c>
      <c r="G21" s="149">
        <v>1753117</v>
      </c>
      <c r="H21" s="150">
        <f t="shared" si="0"/>
        <v>1.2621185591021291</v>
      </c>
      <c r="I21" s="149">
        <v>1897228</v>
      </c>
      <c r="J21" s="150">
        <f t="shared" si="0"/>
        <v>8.2202728055229546E-2</v>
      </c>
      <c r="K21" s="149">
        <v>1991159</v>
      </c>
      <c r="L21" s="150">
        <f t="shared" si="0"/>
        <v>4.9509600322154235E-2</v>
      </c>
      <c r="M21" s="149">
        <v>2013195</v>
      </c>
      <c r="N21" s="150">
        <v>1.1066921325720402E-2</v>
      </c>
    </row>
    <row r="22" spans="1:15" ht="6" customHeight="1" x14ac:dyDescent="0.25"/>
    <row r="23" spans="1:15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5" spans="1:15" x14ac:dyDescent="0.25">
      <c r="B25" t="s">
        <v>12</v>
      </c>
    </row>
    <row r="26" spans="1:15" ht="48.75" customHeight="1" thickBot="1" x14ac:dyDescent="0.3">
      <c r="B26" s="12" t="s">
        <v>294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98</v>
      </c>
    </row>
    <row r="28" spans="1:15" ht="22.5" thickTop="1" thickBot="1" x14ac:dyDescent="0.3">
      <c r="B28" s="152" t="s">
        <v>99</v>
      </c>
      <c r="C28" s="135" t="s">
        <v>140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72</v>
      </c>
      <c r="D30" s="143" t="str">
        <f>CONCATENATE("var ",RIGHT(C29,2),"/",RIGHT(C29-1,2))</f>
        <v>var 20/19</v>
      </c>
      <c r="E30" s="144" t="s">
        <v>72</v>
      </c>
      <c r="F30" s="143" t="str">
        <f>CONCATENATE("var ",RIGHT(E29,2),"/",RIGHT(C29,2))</f>
        <v>var 21/20</v>
      </c>
      <c r="G30" s="144" t="s">
        <v>72</v>
      </c>
      <c r="H30" s="143" t="str">
        <f>CONCATENATE("var ",RIGHT(G29,2),"/",RIGHT(E29,2))</f>
        <v>var 22/21</v>
      </c>
      <c r="I30" s="144" t="s">
        <v>72</v>
      </c>
      <c r="J30" s="143" t="str">
        <f>CONCATENATE("var ",RIGHT(I29,2),"/",RIGHT(G29,2))</f>
        <v>var 23/22</v>
      </c>
      <c r="K30" s="144" t="s">
        <v>72</v>
      </c>
      <c r="L30" s="143" t="str">
        <f>CONCATENATE("var ",RIGHT(K29,2),"/",RIGHT(I29,2))</f>
        <v>var 24/23</v>
      </c>
      <c r="M30" s="144" t="s">
        <v>72</v>
      </c>
      <c r="N30" s="143" t="str">
        <f>CONCATENATE("var ",RIGHT(M29,2),"/",RIGHT(K29,2))</f>
        <v>var 25/24</v>
      </c>
    </row>
    <row r="31" spans="1:15" x14ac:dyDescent="0.25">
      <c r="B31" s="145" t="s">
        <v>74</v>
      </c>
      <c r="C31" s="146">
        <v>114606</v>
      </c>
      <c r="D31" s="147">
        <v>-7.2073320743603064E-3</v>
      </c>
      <c r="E31" s="146">
        <v>23694</v>
      </c>
      <c r="F31" s="147">
        <f t="shared" ref="F31:J43" si="2">IFERROR(E31/C31-1,"-")</f>
        <v>-0.79325689754463113</v>
      </c>
      <c r="G31" s="146">
        <v>90631</v>
      </c>
      <c r="H31" s="147">
        <f t="shared" si="2"/>
        <v>2.8250611969274924</v>
      </c>
      <c r="I31" s="146">
        <v>134558</v>
      </c>
      <c r="J31" s="147">
        <f t="shared" si="2"/>
        <v>0.48467963500347566</v>
      </c>
      <c r="K31" s="146">
        <v>144668</v>
      </c>
      <c r="L31" s="147">
        <f t="shared" ref="L31:L43" si="3">IFERROR(K31/I31-1,"-")</f>
        <v>7.5134886071433815E-2</v>
      </c>
      <c r="M31" s="146">
        <v>138341</v>
      </c>
      <c r="N31" s="147">
        <f t="shared" ref="N31:N42" si="4">IFERROR(M31/K31-1,"-")</f>
        <v>-4.3734619957419785E-2</v>
      </c>
    </row>
    <row r="32" spans="1:15" x14ac:dyDescent="0.25">
      <c r="B32" s="145" t="s">
        <v>76</v>
      </c>
      <c r="C32" s="146">
        <v>133643</v>
      </c>
      <c r="D32" s="147">
        <v>0.30898067524021267</v>
      </c>
      <c r="E32" s="146">
        <v>15152</v>
      </c>
      <c r="F32" s="147">
        <f t="shared" si="2"/>
        <v>-0.88662331734546518</v>
      </c>
      <c r="G32" s="146">
        <v>114673</v>
      </c>
      <c r="H32" s="147">
        <f t="shared" si="2"/>
        <v>6.5681758183738124</v>
      </c>
      <c r="I32" s="146">
        <v>128079</v>
      </c>
      <c r="J32" s="147">
        <f t="shared" si="2"/>
        <v>0.11690633366180347</v>
      </c>
      <c r="K32" s="146">
        <v>141936</v>
      </c>
      <c r="L32" s="147">
        <f t="shared" si="3"/>
        <v>0.10819103834352228</v>
      </c>
      <c r="M32" s="146">
        <v>137229</v>
      </c>
      <c r="N32" s="147">
        <f t="shared" si="4"/>
        <v>-3.3162833953331083E-2</v>
      </c>
    </row>
    <row r="33" spans="2:15" x14ac:dyDescent="0.25">
      <c r="B33" s="145" t="s">
        <v>78</v>
      </c>
      <c r="C33" s="146">
        <v>58888</v>
      </c>
      <c r="D33" s="147">
        <v>-0.47479107765578876</v>
      </c>
      <c r="E33" s="146">
        <v>17426</v>
      </c>
      <c r="F33" s="147">
        <f t="shared" si="2"/>
        <v>-0.70408232577095498</v>
      </c>
      <c r="G33" s="146">
        <v>121331</v>
      </c>
      <c r="H33" s="147">
        <f t="shared" si="2"/>
        <v>5.9626420291518425</v>
      </c>
      <c r="I33" s="146">
        <v>117104</v>
      </c>
      <c r="J33" s="147">
        <f t="shared" si="2"/>
        <v>-3.4838582060644052E-2</v>
      </c>
      <c r="K33" s="146">
        <v>145867</v>
      </c>
      <c r="L33" s="147">
        <f t="shared" si="3"/>
        <v>0.24561927858997135</v>
      </c>
      <c r="M33" s="146">
        <v>134131</v>
      </c>
      <c r="N33" s="147">
        <f t="shared" si="4"/>
        <v>-8.0456854531868016E-2</v>
      </c>
    </row>
    <row r="34" spans="2:15" x14ac:dyDescent="0.25">
      <c r="B34" s="145" t="s">
        <v>80</v>
      </c>
      <c r="C34" s="146">
        <v>0</v>
      </c>
      <c r="D34" s="147">
        <v>-1</v>
      </c>
      <c r="E34" s="146">
        <v>16297</v>
      </c>
      <c r="F34" s="147" t="str">
        <f t="shared" si="2"/>
        <v>-</v>
      </c>
      <c r="G34" s="146">
        <v>129658</v>
      </c>
      <c r="H34" s="147">
        <f t="shared" si="2"/>
        <v>6.9559428115604103</v>
      </c>
      <c r="I34" s="146">
        <v>120355</v>
      </c>
      <c r="J34" s="147">
        <f t="shared" si="2"/>
        <v>-7.1750296935013669E-2</v>
      </c>
      <c r="K34" s="146">
        <v>131033</v>
      </c>
      <c r="L34" s="147">
        <f t="shared" si="3"/>
        <v>8.8720867433841555E-2</v>
      </c>
      <c r="M34" s="146">
        <v>131324</v>
      </c>
      <c r="N34" s="147">
        <f t="shared" si="4"/>
        <v>2.2208146039546239E-3</v>
      </c>
    </row>
    <row r="35" spans="2:15" x14ac:dyDescent="0.25">
      <c r="B35" s="145" t="s">
        <v>82</v>
      </c>
      <c r="C35" s="146">
        <v>0</v>
      </c>
      <c r="D35" s="147">
        <v>-1</v>
      </c>
      <c r="E35" s="146">
        <v>18007</v>
      </c>
      <c r="F35" s="147" t="str">
        <f t="shared" si="2"/>
        <v>-</v>
      </c>
      <c r="G35" s="146">
        <v>112218</v>
      </c>
      <c r="H35" s="147">
        <f t="shared" si="2"/>
        <v>5.2319098128505583</v>
      </c>
      <c r="I35" s="146">
        <v>122105</v>
      </c>
      <c r="J35" s="147">
        <f t="shared" si="2"/>
        <v>8.8105295050704857E-2</v>
      </c>
      <c r="K35" s="146">
        <v>138860</v>
      </c>
      <c r="L35" s="147">
        <f t="shared" si="3"/>
        <v>0.1372179681421728</v>
      </c>
      <c r="M35" s="146">
        <v>120839</v>
      </c>
      <c r="N35" s="147">
        <f t="shared" si="4"/>
        <v>-0.12977819386432377</v>
      </c>
    </row>
    <row r="36" spans="2:15" x14ac:dyDescent="0.25">
      <c r="B36" s="145" t="s">
        <v>84</v>
      </c>
      <c r="C36" s="146">
        <v>0</v>
      </c>
      <c r="D36" s="147">
        <v>-1</v>
      </c>
      <c r="E36" s="146">
        <v>12366</v>
      </c>
      <c r="F36" s="147" t="str">
        <f t="shared" si="2"/>
        <v>-</v>
      </c>
      <c r="G36" s="146">
        <v>116273</v>
      </c>
      <c r="H36" s="147">
        <f t="shared" si="2"/>
        <v>8.4026362607148641</v>
      </c>
      <c r="I36" s="146">
        <v>123362</v>
      </c>
      <c r="J36" s="147">
        <f t="shared" si="2"/>
        <v>6.0968582560009699E-2</v>
      </c>
      <c r="K36" s="146">
        <v>137217</v>
      </c>
      <c r="L36" s="147">
        <f t="shared" si="3"/>
        <v>0.1123117329485579</v>
      </c>
      <c r="M36" s="146">
        <v>131926</v>
      </c>
      <c r="N36" s="147">
        <f t="shared" si="4"/>
        <v>-3.8559362178155809E-2</v>
      </c>
    </row>
    <row r="37" spans="2:15" x14ac:dyDescent="0.25">
      <c r="B37" s="145" t="s">
        <v>86</v>
      </c>
      <c r="C37" s="146">
        <v>0</v>
      </c>
      <c r="D37" s="147">
        <v>-1</v>
      </c>
      <c r="E37" s="146">
        <v>49368</v>
      </c>
      <c r="F37" s="147" t="str">
        <f t="shared" si="2"/>
        <v>-</v>
      </c>
      <c r="G37" s="146">
        <v>136571</v>
      </c>
      <c r="H37" s="147">
        <f t="shared" si="2"/>
        <v>1.7663871333657428</v>
      </c>
      <c r="I37" s="146">
        <v>150409</v>
      </c>
      <c r="J37" s="147">
        <f t="shared" si="2"/>
        <v>0.10132458574660808</v>
      </c>
      <c r="K37" s="146">
        <v>146858</v>
      </c>
      <c r="L37" s="147">
        <f t="shared" si="3"/>
        <v>-2.3608959570238452E-2</v>
      </c>
      <c r="M37" s="146">
        <v>152938</v>
      </c>
      <c r="N37" s="147">
        <f t="shared" si="4"/>
        <v>4.1400536572743674E-2</v>
      </c>
    </row>
    <row r="38" spans="2:15" x14ac:dyDescent="0.25">
      <c r="B38" s="145" t="s">
        <v>88</v>
      </c>
      <c r="C38" s="146">
        <v>52066</v>
      </c>
      <c r="D38" s="147">
        <v>-0.61346983318609372</v>
      </c>
      <c r="E38" s="146">
        <v>79694</v>
      </c>
      <c r="F38" s="147">
        <f t="shared" si="2"/>
        <v>0.53063419506011611</v>
      </c>
      <c r="G38" s="146">
        <v>151061</v>
      </c>
      <c r="H38" s="147">
        <f t="shared" si="2"/>
        <v>0.89551283659999492</v>
      </c>
      <c r="I38" s="146">
        <v>150474</v>
      </c>
      <c r="J38" s="147">
        <f t="shared" si="2"/>
        <v>-3.8858474391140208E-3</v>
      </c>
      <c r="K38" s="146">
        <v>148337</v>
      </c>
      <c r="L38" s="147">
        <f t="shared" si="3"/>
        <v>-1.4201789013384425E-2</v>
      </c>
      <c r="M38" s="146">
        <v>149422</v>
      </c>
      <c r="N38" s="147">
        <f t="shared" si="4"/>
        <v>7.3144259355386598E-3</v>
      </c>
    </row>
    <row r="39" spans="2:15" x14ac:dyDescent="0.25">
      <c r="B39" s="145" t="s">
        <v>90</v>
      </c>
      <c r="C39" s="146">
        <v>18190</v>
      </c>
      <c r="D39" s="147">
        <v>-0.85606216468577401</v>
      </c>
      <c r="E39" s="146">
        <v>77109</v>
      </c>
      <c r="F39" s="147">
        <f t="shared" si="2"/>
        <v>3.239087410665201</v>
      </c>
      <c r="G39" s="146">
        <v>116897</v>
      </c>
      <c r="H39" s="147">
        <f t="shared" si="2"/>
        <v>0.51599683564823828</v>
      </c>
      <c r="I39" s="146">
        <v>126900</v>
      </c>
      <c r="J39" s="147">
        <f t="shared" si="2"/>
        <v>8.557105828207745E-2</v>
      </c>
      <c r="K39" s="146">
        <v>122477</v>
      </c>
      <c r="L39" s="147">
        <f t="shared" si="3"/>
        <v>-3.4854215918045717E-2</v>
      </c>
      <c r="M39" s="146">
        <v>136310</v>
      </c>
      <c r="N39" s="147">
        <f t="shared" si="4"/>
        <v>0.11294365472700996</v>
      </c>
    </row>
    <row r="40" spans="2:15" x14ac:dyDescent="0.25">
      <c r="B40" s="145" t="s">
        <v>92</v>
      </c>
      <c r="C40" s="146">
        <v>20865</v>
      </c>
      <c r="D40" s="147">
        <v>-0.83336794019933558</v>
      </c>
      <c r="E40" s="146">
        <v>116948</v>
      </c>
      <c r="F40" s="147">
        <f t="shared" si="2"/>
        <v>4.6049844236760125</v>
      </c>
      <c r="G40" s="146">
        <v>130908</v>
      </c>
      <c r="H40" s="147">
        <f t="shared" si="2"/>
        <v>0.11936929233505489</v>
      </c>
      <c r="I40" s="146">
        <v>143241</v>
      </c>
      <c r="J40" s="147">
        <f t="shared" si="2"/>
        <v>9.421120176001474E-2</v>
      </c>
      <c r="K40" s="146">
        <v>149661</v>
      </c>
      <c r="L40" s="147">
        <f t="shared" si="3"/>
        <v>4.4819569815904625E-2</v>
      </c>
      <c r="M40" s="146">
        <v>149403</v>
      </c>
      <c r="N40" s="147">
        <f t="shared" si="4"/>
        <v>-1.7238960049712482E-3</v>
      </c>
    </row>
    <row r="41" spans="2:15" x14ac:dyDescent="0.25">
      <c r="B41" s="145" t="s">
        <v>94</v>
      </c>
      <c r="C41" s="146">
        <v>26883</v>
      </c>
      <c r="D41" s="147">
        <v>-0.743213296398892</v>
      </c>
      <c r="E41" s="146">
        <v>114236</v>
      </c>
      <c r="F41" s="147">
        <f t="shared" si="2"/>
        <v>3.2493769296581485</v>
      </c>
      <c r="G41" s="146">
        <v>124620</v>
      </c>
      <c r="H41" s="147">
        <f t="shared" si="2"/>
        <v>9.0899541300465625E-2</v>
      </c>
      <c r="I41" s="146">
        <v>135531</v>
      </c>
      <c r="J41" s="147">
        <f t="shared" si="2"/>
        <v>8.7554164660568201E-2</v>
      </c>
      <c r="K41" s="146">
        <v>131764</v>
      </c>
      <c r="L41" s="147">
        <f t="shared" si="3"/>
        <v>-2.7794379145730463E-2</v>
      </c>
      <c r="M41" s="146">
        <v>130371</v>
      </c>
      <c r="N41" s="147">
        <f t="shared" si="4"/>
        <v>-1.0571931635348086E-2</v>
      </c>
    </row>
    <row r="42" spans="2:15" x14ac:dyDescent="0.25">
      <c r="B42" s="145" t="s">
        <v>96</v>
      </c>
      <c r="C42" s="146">
        <v>28481</v>
      </c>
      <c r="D42" s="147">
        <v>-0.73962371096321222</v>
      </c>
      <c r="E42" s="146">
        <v>98119</v>
      </c>
      <c r="F42" s="147">
        <f t="shared" si="2"/>
        <v>2.4450686422527297</v>
      </c>
      <c r="G42" s="146">
        <v>127755</v>
      </c>
      <c r="H42" s="147">
        <f t="shared" si="2"/>
        <v>0.30204139870973012</v>
      </c>
      <c r="I42" s="146">
        <v>128235</v>
      </c>
      <c r="J42" s="147">
        <f t="shared" si="2"/>
        <v>3.7571914993541622E-3</v>
      </c>
      <c r="K42" s="146">
        <v>130081</v>
      </c>
      <c r="L42" s="147">
        <f t="shared" si="3"/>
        <v>1.4395445861114409E-2</v>
      </c>
      <c r="M42" s="146">
        <v>131091</v>
      </c>
      <c r="N42" s="147">
        <f t="shared" si="4"/>
        <v>7.7643929551587387E-3</v>
      </c>
    </row>
    <row r="43" spans="2:15" ht="15.75" x14ac:dyDescent="0.25">
      <c r="B43" s="148" t="s">
        <v>33</v>
      </c>
      <c r="C43" s="149">
        <v>473644</v>
      </c>
      <c r="D43" s="150">
        <v>-0.65632845446339694</v>
      </c>
      <c r="E43" s="149">
        <v>638416</v>
      </c>
      <c r="F43" s="150">
        <f t="shared" si="2"/>
        <v>0.347881531276655</v>
      </c>
      <c r="G43" s="149">
        <v>1472596</v>
      </c>
      <c r="H43" s="150">
        <f t="shared" si="2"/>
        <v>1.3066401844565299</v>
      </c>
      <c r="I43" s="149">
        <v>1580353</v>
      </c>
      <c r="J43" s="150">
        <f t="shared" si="2"/>
        <v>7.3174855832828456E-2</v>
      </c>
      <c r="K43" s="149">
        <v>1668759</v>
      </c>
      <c r="L43" s="150">
        <f t="shared" si="3"/>
        <v>5.5940666420730034E-2</v>
      </c>
      <c r="M43" s="149">
        <v>1643325</v>
      </c>
      <c r="N43" s="150">
        <v>-1.5241266114519814E-2</v>
      </c>
    </row>
    <row r="44" spans="2:15" ht="6" customHeight="1" x14ac:dyDescent="0.25"/>
    <row r="45" spans="2:15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295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102</v>
      </c>
    </row>
    <row r="50" spans="1:15" ht="22.5" thickTop="1" thickBot="1" x14ac:dyDescent="0.3">
      <c r="B50" s="137"/>
      <c r="C50" s="135" t="s">
        <v>154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72</v>
      </c>
      <c r="D52" s="143" t="str">
        <f>CONCATENATE("var ",RIGHT(C51,2),"/",RIGHT(C51-1,2))</f>
        <v>var 20/19</v>
      </c>
      <c r="E52" s="144" t="s">
        <v>72</v>
      </c>
      <c r="F52" s="143" t="str">
        <f>CONCATENATE("var ",RIGHT(E51,2),"/",RIGHT(C51,2))</f>
        <v>var 21/20</v>
      </c>
      <c r="G52" s="144" t="s">
        <v>72</v>
      </c>
      <c r="H52" s="143" t="str">
        <f>CONCATENATE("var ",RIGHT(G51,2),"/",RIGHT(E51,2))</f>
        <v>var 22/21</v>
      </c>
      <c r="I52" s="144" t="s">
        <v>72</v>
      </c>
      <c r="J52" s="143" t="str">
        <f>CONCATENATE("var ",RIGHT(I51,2),"/",RIGHT(G51,2))</f>
        <v>var 23/22</v>
      </c>
      <c r="K52" s="144" t="s">
        <v>72</v>
      </c>
      <c r="L52" s="143" t="str">
        <f>CONCATENATE("var ",RIGHT(K51,2),"/",RIGHT(I51,2))</f>
        <v>var 24/23</v>
      </c>
      <c r="M52" s="144" t="s">
        <v>72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74</v>
      </c>
      <c r="C53" s="146">
        <v>88467</v>
      </c>
      <c r="D53" s="147">
        <v>-0.12364659382460452</v>
      </c>
      <c r="E53" s="146">
        <v>0</v>
      </c>
      <c r="F53" s="147">
        <f t="shared" ref="F53:J65" si="5">IFERROR(E53/C53-1,"-")</f>
        <v>-1</v>
      </c>
      <c r="G53" s="146">
        <v>73133</v>
      </c>
      <c r="H53" s="147" t="str">
        <f t="shared" si="5"/>
        <v>-</v>
      </c>
      <c r="I53" s="146">
        <v>113052</v>
      </c>
      <c r="J53" s="147">
        <f t="shared" si="5"/>
        <v>0.54584113874721396</v>
      </c>
      <c r="K53" s="146">
        <v>116120</v>
      </c>
      <c r="L53" s="147">
        <f t="shared" ref="L53:L65" si="6">IFERROR(K53/I53-1,"-")</f>
        <v>2.7137954215759041E-2</v>
      </c>
      <c r="M53" s="146">
        <v>109525</v>
      </c>
      <c r="N53" s="147">
        <f t="shared" ref="N53:N61" si="7">IFERROR(M53/K53-1,"-")</f>
        <v>-5.6794695142955542E-2</v>
      </c>
    </row>
    <row r="54" spans="1:15" x14ac:dyDescent="0.25">
      <c r="A54" s="1">
        <v>2</v>
      </c>
      <c r="B54" s="145" t="s">
        <v>76</v>
      </c>
      <c r="C54" s="146">
        <v>107490</v>
      </c>
      <c r="D54" s="147">
        <v>0.1829767564712097</v>
      </c>
      <c r="E54" s="146">
        <v>0</v>
      </c>
      <c r="F54" s="147">
        <f t="shared" si="5"/>
        <v>-1</v>
      </c>
      <c r="G54" s="146">
        <v>90824</v>
      </c>
      <c r="H54" s="147" t="str">
        <f t="shared" si="5"/>
        <v>-</v>
      </c>
      <c r="I54" s="146">
        <v>109569</v>
      </c>
      <c r="J54" s="147">
        <f t="shared" si="5"/>
        <v>0.2063881793358584</v>
      </c>
      <c r="K54" s="146">
        <v>113810</v>
      </c>
      <c r="L54" s="147">
        <f t="shared" si="6"/>
        <v>3.8706203396946304E-2</v>
      </c>
      <c r="M54" s="146">
        <v>111410</v>
      </c>
      <c r="N54" s="147">
        <f t="shared" si="7"/>
        <v>-2.1087777875406388E-2</v>
      </c>
    </row>
    <row r="55" spans="1:15" x14ac:dyDescent="0.25">
      <c r="A55" s="1">
        <v>3</v>
      </c>
      <c r="B55" s="145" t="s">
        <v>78</v>
      </c>
      <c r="C55" s="146">
        <v>46120</v>
      </c>
      <c r="D55" s="147">
        <v>-0.52628443476653175</v>
      </c>
      <c r="E55" s="146">
        <v>0</v>
      </c>
      <c r="F55" s="147">
        <f t="shared" si="5"/>
        <v>-1</v>
      </c>
      <c r="G55" s="146">
        <v>93707</v>
      </c>
      <c r="H55" s="147" t="str">
        <f t="shared" si="5"/>
        <v>-</v>
      </c>
      <c r="I55" s="146">
        <v>96770</v>
      </c>
      <c r="J55" s="147">
        <f t="shared" si="5"/>
        <v>3.2686992433863082E-2</v>
      </c>
      <c r="K55" s="146">
        <v>116605</v>
      </c>
      <c r="L55" s="147">
        <f t="shared" si="6"/>
        <v>0.20497054872377807</v>
      </c>
      <c r="M55" s="146">
        <v>110011</v>
      </c>
      <c r="N55" s="147">
        <f t="shared" si="7"/>
        <v>-5.6549890656489854E-2</v>
      </c>
    </row>
    <row r="56" spans="1:15" x14ac:dyDescent="0.25">
      <c r="A56" s="1">
        <v>4</v>
      </c>
      <c r="B56" s="145" t="s">
        <v>80</v>
      </c>
      <c r="C56" s="146">
        <v>0</v>
      </c>
      <c r="D56" s="147">
        <v>-1</v>
      </c>
      <c r="E56" s="146">
        <v>0</v>
      </c>
      <c r="F56" s="147" t="str">
        <f t="shared" si="5"/>
        <v>-</v>
      </c>
      <c r="G56" s="146">
        <v>104823</v>
      </c>
      <c r="H56" s="147" t="str">
        <f t="shared" si="5"/>
        <v>-</v>
      </c>
      <c r="I56" s="146">
        <v>98829</v>
      </c>
      <c r="J56" s="147">
        <f t="shared" si="5"/>
        <v>-5.7182106980338321E-2</v>
      </c>
      <c r="K56" s="146">
        <v>107032</v>
      </c>
      <c r="L56" s="147">
        <f t="shared" si="6"/>
        <v>8.3001952868085205E-2</v>
      </c>
      <c r="M56" s="146">
        <v>107149</v>
      </c>
      <c r="N56" s="147">
        <f t="shared" si="7"/>
        <v>1.0931310262352056E-3</v>
      </c>
    </row>
    <row r="57" spans="1:15" x14ac:dyDescent="0.25">
      <c r="A57" s="1">
        <v>5</v>
      </c>
      <c r="B57" s="145" t="s">
        <v>82</v>
      </c>
      <c r="C57" s="146">
        <v>0</v>
      </c>
      <c r="D57" s="147">
        <v>-1</v>
      </c>
      <c r="E57" s="146">
        <v>0</v>
      </c>
      <c r="F57" s="147" t="str">
        <f t="shared" si="5"/>
        <v>-</v>
      </c>
      <c r="G57" s="146">
        <v>85028</v>
      </c>
      <c r="H57" s="147" t="str">
        <f t="shared" si="5"/>
        <v>-</v>
      </c>
      <c r="I57" s="146">
        <v>95544</v>
      </c>
      <c r="J57" s="147">
        <f t="shared" si="5"/>
        <v>0.12367690643082274</v>
      </c>
      <c r="K57" s="146">
        <v>108036</v>
      </c>
      <c r="L57" s="147">
        <f t="shared" si="6"/>
        <v>0.13074604370761111</v>
      </c>
      <c r="M57" s="146">
        <v>94476</v>
      </c>
      <c r="N57" s="147">
        <f t="shared" si="7"/>
        <v>-0.12551371764967234</v>
      </c>
    </row>
    <row r="58" spans="1:15" x14ac:dyDescent="0.25">
      <c r="A58" s="1">
        <v>6</v>
      </c>
      <c r="B58" s="145" t="s">
        <v>84</v>
      </c>
      <c r="C58" s="146">
        <v>0</v>
      </c>
      <c r="D58" s="147">
        <v>-1</v>
      </c>
      <c r="E58" s="146">
        <v>0</v>
      </c>
      <c r="F58" s="147" t="str">
        <f t="shared" si="5"/>
        <v>-</v>
      </c>
      <c r="G58" s="146">
        <v>88450</v>
      </c>
      <c r="H58" s="147" t="str">
        <f t="shared" si="5"/>
        <v>-</v>
      </c>
      <c r="I58" s="146">
        <v>98589</v>
      </c>
      <c r="J58" s="147">
        <f t="shared" si="5"/>
        <v>0.11462973431317125</v>
      </c>
      <c r="K58" s="146">
        <v>106021</v>
      </c>
      <c r="L58" s="147">
        <f t="shared" si="6"/>
        <v>7.5383663491870312E-2</v>
      </c>
      <c r="M58" s="146">
        <v>106243</v>
      </c>
      <c r="N58" s="147">
        <f t="shared" si="7"/>
        <v>2.0939247884852463E-3</v>
      </c>
    </row>
    <row r="59" spans="1:15" x14ac:dyDescent="0.25">
      <c r="A59" s="1">
        <v>7</v>
      </c>
      <c r="B59" s="145" t="s">
        <v>86</v>
      </c>
      <c r="C59" s="146">
        <v>0</v>
      </c>
      <c r="D59" s="147">
        <v>-1</v>
      </c>
      <c r="E59" s="146">
        <v>36141</v>
      </c>
      <c r="F59" s="147" t="str">
        <f t="shared" si="5"/>
        <v>-</v>
      </c>
      <c r="G59" s="146">
        <v>106881</v>
      </c>
      <c r="H59" s="147">
        <f t="shared" si="5"/>
        <v>1.9573337760438285</v>
      </c>
      <c r="I59" s="146">
        <v>121506</v>
      </c>
      <c r="J59" s="147">
        <f t="shared" si="5"/>
        <v>0.13683442333062001</v>
      </c>
      <c r="K59" s="146">
        <v>115402</v>
      </c>
      <c r="L59" s="147">
        <f t="shared" si="6"/>
        <v>-5.0236202327457069E-2</v>
      </c>
      <c r="M59" s="146">
        <v>123116</v>
      </c>
      <c r="N59" s="147">
        <f t="shared" si="7"/>
        <v>6.6844595414290886E-2</v>
      </c>
    </row>
    <row r="60" spans="1:15" x14ac:dyDescent="0.25">
      <c r="A60" s="1">
        <v>8</v>
      </c>
      <c r="B60" s="145" t="s">
        <v>88</v>
      </c>
      <c r="C60" s="146">
        <v>39936</v>
      </c>
      <c r="D60" s="147">
        <v>-0.62364649006248052</v>
      </c>
      <c r="E60" s="146">
        <v>54749</v>
      </c>
      <c r="F60" s="147">
        <f t="shared" si="5"/>
        <v>0.37091846955128216</v>
      </c>
      <c r="G60" s="146">
        <v>121705</v>
      </c>
      <c r="H60" s="147">
        <f t="shared" si="5"/>
        <v>1.2229629764927212</v>
      </c>
      <c r="I60" s="146">
        <v>120661</v>
      </c>
      <c r="J60" s="147">
        <f t="shared" si="5"/>
        <v>-8.5781192227106784E-3</v>
      </c>
      <c r="K60" s="146">
        <v>117130</v>
      </c>
      <c r="L60" s="147">
        <f t="shared" si="6"/>
        <v>-2.926380520632188E-2</v>
      </c>
      <c r="M60" s="146">
        <v>119132</v>
      </c>
      <c r="N60" s="147">
        <f t="shared" si="7"/>
        <v>1.7092119866814581E-2</v>
      </c>
    </row>
    <row r="61" spans="1:15" x14ac:dyDescent="0.25">
      <c r="A61" s="1">
        <v>9</v>
      </c>
      <c r="B61" s="145" t="s">
        <v>90</v>
      </c>
      <c r="C61" s="146">
        <v>0</v>
      </c>
      <c r="D61" s="147">
        <v>-1</v>
      </c>
      <c r="E61" s="146">
        <v>58323</v>
      </c>
      <c r="F61" s="147" t="str">
        <f t="shared" si="5"/>
        <v>-</v>
      </c>
      <c r="G61" s="146">
        <v>91809</v>
      </c>
      <c r="H61" s="147">
        <f t="shared" si="5"/>
        <v>0.57414742040018507</v>
      </c>
      <c r="I61" s="146">
        <v>98874</v>
      </c>
      <c r="J61" s="147">
        <f t="shared" si="5"/>
        <v>7.695323987844338E-2</v>
      </c>
      <c r="K61" s="146">
        <v>96825</v>
      </c>
      <c r="L61" s="147">
        <f t="shared" si="6"/>
        <v>-2.0723344863159188E-2</v>
      </c>
      <c r="M61" s="146">
        <v>109093</v>
      </c>
      <c r="N61" s="147">
        <f t="shared" si="7"/>
        <v>0.12670281435579644</v>
      </c>
    </row>
    <row r="62" spans="1:15" x14ac:dyDescent="0.25">
      <c r="A62" s="1">
        <v>10</v>
      </c>
      <c r="B62" s="145" t="s">
        <v>92</v>
      </c>
      <c r="C62" s="146">
        <v>0</v>
      </c>
      <c r="D62" s="147">
        <v>-1</v>
      </c>
      <c r="E62" s="146">
        <v>93826</v>
      </c>
      <c r="F62" s="147" t="str">
        <f t="shared" si="5"/>
        <v>-</v>
      </c>
      <c r="G62" s="146">
        <v>104534</v>
      </c>
      <c r="H62" s="147">
        <f t="shared" si="5"/>
        <v>0.1141261484023619</v>
      </c>
      <c r="I62" s="146">
        <v>116543</v>
      </c>
      <c r="J62" s="147">
        <f t="shared" si="5"/>
        <v>0.11488128264488107</v>
      </c>
      <c r="K62" s="146">
        <v>123226</v>
      </c>
      <c r="L62" s="147">
        <f t="shared" si="6"/>
        <v>5.734364140274395E-2</v>
      </c>
      <c r="M62" s="146">
        <v>119510</v>
      </c>
      <c r="N62" s="147">
        <f>IFERROR(M62/K62-1,"-")</f>
        <v>-3.0155973577004835E-2</v>
      </c>
    </row>
    <row r="63" spans="1:15" x14ac:dyDescent="0.25">
      <c r="A63" s="1">
        <v>11</v>
      </c>
      <c r="B63" s="145" t="s">
        <v>94</v>
      </c>
      <c r="C63" s="146">
        <v>0</v>
      </c>
      <c r="D63" s="147">
        <v>-1</v>
      </c>
      <c r="E63" s="146">
        <v>86589</v>
      </c>
      <c r="F63" s="147" t="str">
        <f t="shared" si="5"/>
        <v>-</v>
      </c>
      <c r="G63" s="146">
        <v>99553</v>
      </c>
      <c r="H63" s="147">
        <f t="shared" si="5"/>
        <v>0.14971878645093484</v>
      </c>
      <c r="I63" s="146">
        <v>110808</v>
      </c>
      <c r="J63" s="147">
        <f t="shared" si="5"/>
        <v>0.11305535744779172</v>
      </c>
      <c r="K63" s="146">
        <v>105403</v>
      </c>
      <c r="L63" s="147">
        <f t="shared" si="6"/>
        <v>-4.8778066565590916E-2</v>
      </c>
      <c r="M63" s="146">
        <v>104384</v>
      </c>
      <c r="N63" s="147">
        <f>IFERROR(M63/K63-1,"-")</f>
        <v>-9.6676565183154706E-3</v>
      </c>
    </row>
    <row r="64" spans="1:15" x14ac:dyDescent="0.25">
      <c r="A64" s="1">
        <v>12</v>
      </c>
      <c r="B64" s="145" t="s">
        <v>96</v>
      </c>
      <c r="C64" s="146">
        <v>0</v>
      </c>
      <c r="D64" s="147">
        <v>-1</v>
      </c>
      <c r="E64" s="146">
        <v>76578</v>
      </c>
      <c r="F64" s="147" t="str">
        <f t="shared" si="5"/>
        <v>-</v>
      </c>
      <c r="G64" s="146">
        <v>101660</v>
      </c>
      <c r="H64" s="147">
        <f t="shared" si="5"/>
        <v>0.3275353234610463</v>
      </c>
      <c r="I64" s="146">
        <v>103266</v>
      </c>
      <c r="J64" s="147">
        <f t="shared" si="5"/>
        <v>1.5797757229982334E-2</v>
      </c>
      <c r="K64" s="146">
        <v>105060</v>
      </c>
      <c r="L64" s="147">
        <f t="shared" si="6"/>
        <v>1.7372610539771127E-2</v>
      </c>
      <c r="M64" s="146">
        <v>108080</v>
      </c>
      <c r="N64" s="147">
        <f>IFERROR(M64/K64-1,"-")</f>
        <v>2.8745478774033995E-2</v>
      </c>
    </row>
    <row r="65" spans="1:15" ht="15.75" x14ac:dyDescent="0.25">
      <c r="B65" s="148" t="s">
        <v>33</v>
      </c>
      <c r="C65" s="149">
        <v>0</v>
      </c>
      <c r="D65" s="150">
        <v>-1</v>
      </c>
      <c r="E65" s="149">
        <v>497318</v>
      </c>
      <c r="F65" s="150" t="str">
        <f t="shared" si="5"/>
        <v>-</v>
      </c>
      <c r="G65" s="149">
        <v>1162107</v>
      </c>
      <c r="H65" s="150">
        <f t="shared" si="5"/>
        <v>1.3367483179776318</v>
      </c>
      <c r="I65" s="149">
        <v>1284011</v>
      </c>
      <c r="J65" s="150">
        <f t="shared" si="5"/>
        <v>0.1048991185837449</v>
      </c>
      <c r="K65" s="149">
        <v>1330670</v>
      </c>
      <c r="L65" s="150">
        <f t="shared" si="6"/>
        <v>3.6338473735817001E-2</v>
      </c>
      <c r="M65" s="149">
        <v>1322129</v>
      </c>
      <c r="N65" s="150">
        <v>-6.4185710957638253E-3</v>
      </c>
    </row>
    <row r="66" spans="1:15" ht="6" customHeight="1" x14ac:dyDescent="0.25"/>
    <row r="67" spans="1:15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105</v>
      </c>
    </row>
    <row r="72" spans="1:15" ht="22.5" thickTop="1" thickBot="1" x14ac:dyDescent="0.3">
      <c r="B72" s="137"/>
      <c r="C72" s="135" t="s">
        <v>65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72</v>
      </c>
      <c r="D74" s="143" t="str">
        <f>CONCATENATE("var ",RIGHT(C73,2),"/",RIGHT(C73-1,2))</f>
        <v>var 20/19</v>
      </c>
      <c r="E74" s="144" t="s">
        <v>72</v>
      </c>
      <c r="F74" s="143" t="str">
        <f>CONCATENATE("var ",RIGHT(E73,2),"/",RIGHT(C73,2))</f>
        <v>var 21/20</v>
      </c>
      <c r="G74" s="144" t="s">
        <v>72</v>
      </c>
      <c r="H74" s="143" t="str">
        <f>CONCATENATE("var ",RIGHT(G73,2),"/",RIGHT(E73,2))</f>
        <v>var 22/21</v>
      </c>
      <c r="I74" s="144" t="s">
        <v>72</v>
      </c>
      <c r="J74" s="143" t="str">
        <f>CONCATENATE("var ",RIGHT(I73,2),"/",RIGHT(G73,2))</f>
        <v>var 23/22</v>
      </c>
      <c r="K74" s="144" t="s">
        <v>72</v>
      </c>
      <c r="L74" s="143" t="str">
        <f>CONCATENATE("var ",RIGHT(K73,2),"/",RIGHT(I73,2))</f>
        <v>var 24/23</v>
      </c>
      <c r="M74" s="144" t="s">
        <v>72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74</v>
      </c>
      <c r="C75" s="146">
        <v>26139</v>
      </c>
      <c r="D75" s="147">
        <v>0.80405825108703155</v>
      </c>
      <c r="E75" s="146">
        <v>0</v>
      </c>
      <c r="F75" s="147">
        <f t="shared" ref="F75:J87" si="8">IFERROR(E75/C75-1,"-")</f>
        <v>-1</v>
      </c>
      <c r="G75" s="146">
        <v>17498</v>
      </c>
      <c r="H75" s="147" t="str">
        <f t="shared" si="8"/>
        <v>-</v>
      </c>
      <c r="I75" s="146">
        <v>21506</v>
      </c>
      <c r="J75" s="147">
        <f t="shared" si="8"/>
        <v>0.22905474911418455</v>
      </c>
      <c r="K75" s="146">
        <v>28548</v>
      </c>
      <c r="L75" s="147">
        <f t="shared" ref="L75:L87" si="9">IFERROR(K75/I75-1,"-")</f>
        <v>0.32744350413838008</v>
      </c>
      <c r="M75" s="146">
        <v>28816</v>
      </c>
      <c r="N75" s="147">
        <f t="shared" ref="N75:N86" si="10">IFERROR(M75/K75-1,"-")</f>
        <v>9.3876979122879955E-3</v>
      </c>
    </row>
    <row r="76" spans="1:15" x14ac:dyDescent="0.25">
      <c r="A76" s="1">
        <v>2</v>
      </c>
      <c r="B76" s="145" t="s">
        <v>76</v>
      </c>
      <c r="C76" s="146">
        <v>26153</v>
      </c>
      <c r="D76" s="147">
        <v>1.3282293243122942</v>
      </c>
      <c r="E76" s="146">
        <v>0</v>
      </c>
      <c r="F76" s="147">
        <f t="shared" si="8"/>
        <v>-1</v>
      </c>
      <c r="G76" s="146">
        <v>23849</v>
      </c>
      <c r="H76" s="147" t="str">
        <f t="shared" si="8"/>
        <v>-</v>
      </c>
      <c r="I76" s="146">
        <v>18510</v>
      </c>
      <c r="J76" s="147">
        <f t="shared" si="8"/>
        <v>-0.22386682879785313</v>
      </c>
      <c r="K76" s="146">
        <v>28126</v>
      </c>
      <c r="L76" s="147">
        <f t="shared" si="9"/>
        <v>0.51950297136682866</v>
      </c>
      <c r="M76" s="146">
        <v>25819</v>
      </c>
      <c r="N76" s="147">
        <f t="shared" si="10"/>
        <v>-8.2023750266657203E-2</v>
      </c>
    </row>
    <row r="77" spans="1:15" x14ac:dyDescent="0.25">
      <c r="A77" s="1">
        <v>3</v>
      </c>
      <c r="B77" s="145" t="s">
        <v>78</v>
      </c>
      <c r="C77" s="146">
        <v>12768</v>
      </c>
      <c r="D77" s="147">
        <v>-0.13525228581103965</v>
      </c>
      <c r="E77" s="146">
        <v>0</v>
      </c>
      <c r="F77" s="147">
        <f t="shared" si="8"/>
        <v>-1</v>
      </c>
      <c r="G77" s="146">
        <v>27624</v>
      </c>
      <c r="H77" s="147" t="str">
        <f t="shared" si="8"/>
        <v>-</v>
      </c>
      <c r="I77" s="146">
        <v>20334</v>
      </c>
      <c r="J77" s="147">
        <f t="shared" si="8"/>
        <v>-0.26390095569070371</v>
      </c>
      <c r="K77" s="146">
        <v>29262</v>
      </c>
      <c r="L77" s="147">
        <f t="shared" si="9"/>
        <v>0.43906757155503096</v>
      </c>
      <c r="M77" s="146">
        <v>24120</v>
      </c>
      <c r="N77" s="147">
        <f t="shared" si="10"/>
        <v>-0.17572278039778555</v>
      </c>
    </row>
    <row r="78" spans="1:15" x14ac:dyDescent="0.25">
      <c r="A78" s="1">
        <v>4</v>
      </c>
      <c r="B78" s="145" t="s">
        <v>80</v>
      </c>
      <c r="C78" s="146">
        <v>0</v>
      </c>
      <c r="D78" s="147">
        <v>-1</v>
      </c>
      <c r="E78" s="146">
        <v>0</v>
      </c>
      <c r="F78" s="147" t="str">
        <f t="shared" si="8"/>
        <v>-</v>
      </c>
      <c r="G78" s="146">
        <v>24835</v>
      </c>
      <c r="H78" s="147" t="str">
        <f t="shared" si="8"/>
        <v>-</v>
      </c>
      <c r="I78" s="146">
        <v>21526</v>
      </c>
      <c r="J78" s="147">
        <f t="shared" si="8"/>
        <v>-0.13323937990738877</v>
      </c>
      <c r="K78" s="146">
        <v>24001</v>
      </c>
      <c r="L78" s="147">
        <f t="shared" si="9"/>
        <v>0.11497723682988004</v>
      </c>
      <c r="M78" s="146">
        <v>24175</v>
      </c>
      <c r="N78" s="147">
        <f t="shared" si="10"/>
        <v>7.2496979292528962E-3</v>
      </c>
    </row>
    <row r="79" spans="1:15" x14ac:dyDescent="0.25">
      <c r="A79" s="1">
        <v>5</v>
      </c>
      <c r="B79" s="145" t="s">
        <v>82</v>
      </c>
      <c r="C79" s="146">
        <v>0</v>
      </c>
      <c r="D79" s="147">
        <v>-1</v>
      </c>
      <c r="E79" s="146">
        <v>0</v>
      </c>
      <c r="F79" s="147" t="str">
        <f t="shared" si="8"/>
        <v>-</v>
      </c>
      <c r="G79" s="146">
        <v>27190</v>
      </c>
      <c r="H79" s="147" t="str">
        <f t="shared" si="8"/>
        <v>-</v>
      </c>
      <c r="I79" s="146">
        <v>26561</v>
      </c>
      <c r="J79" s="147">
        <f t="shared" si="8"/>
        <v>-2.3133504965060725E-2</v>
      </c>
      <c r="K79" s="146">
        <v>30824</v>
      </c>
      <c r="L79" s="147">
        <f t="shared" si="9"/>
        <v>0.16049847520801164</v>
      </c>
      <c r="M79" s="146">
        <v>26363</v>
      </c>
      <c r="N79" s="147">
        <f t="shared" si="10"/>
        <v>-0.14472488969634056</v>
      </c>
    </row>
    <row r="80" spans="1:15" x14ac:dyDescent="0.25">
      <c r="A80" s="1">
        <v>6</v>
      </c>
      <c r="B80" s="145" t="s">
        <v>84</v>
      </c>
      <c r="C80" s="146">
        <v>0</v>
      </c>
      <c r="D80" s="147">
        <v>-1</v>
      </c>
      <c r="E80" s="146">
        <v>0</v>
      </c>
      <c r="F80" s="147" t="str">
        <f t="shared" si="8"/>
        <v>-</v>
      </c>
      <c r="G80" s="146">
        <v>27823</v>
      </c>
      <c r="H80" s="147" t="str">
        <f t="shared" si="8"/>
        <v>-</v>
      </c>
      <c r="I80" s="146">
        <v>24773</v>
      </c>
      <c r="J80" s="147">
        <f t="shared" si="8"/>
        <v>-0.10962153613916548</v>
      </c>
      <c r="K80" s="146">
        <v>31196</v>
      </c>
      <c r="L80" s="147">
        <f t="shared" si="9"/>
        <v>0.25927420982521299</v>
      </c>
      <c r="M80" s="146">
        <v>25683</v>
      </c>
      <c r="N80" s="147">
        <f t="shared" si="10"/>
        <v>-0.17672137453519687</v>
      </c>
    </row>
    <row r="81" spans="1:15" x14ac:dyDescent="0.25">
      <c r="A81" s="1">
        <v>7</v>
      </c>
      <c r="B81" s="145" t="s">
        <v>86</v>
      </c>
      <c r="C81" s="146">
        <v>0</v>
      </c>
      <c r="D81" s="147">
        <v>-1</v>
      </c>
      <c r="E81" s="146">
        <v>13227</v>
      </c>
      <c r="F81" s="147" t="str">
        <f t="shared" si="8"/>
        <v>-</v>
      </c>
      <c r="G81" s="146">
        <v>29690</v>
      </c>
      <c r="H81" s="147">
        <f t="shared" si="8"/>
        <v>1.2446510924623877</v>
      </c>
      <c r="I81" s="146">
        <v>28903</v>
      </c>
      <c r="J81" s="147">
        <f t="shared" si="8"/>
        <v>-2.6507241495453027E-2</v>
      </c>
      <c r="K81" s="146">
        <v>31456</v>
      </c>
      <c r="L81" s="147">
        <f t="shared" si="9"/>
        <v>8.8329931149015772E-2</v>
      </c>
      <c r="M81" s="146">
        <v>29822</v>
      </c>
      <c r="N81" s="147">
        <f t="shared" si="10"/>
        <v>-5.1945574771108838E-2</v>
      </c>
    </row>
    <row r="82" spans="1:15" x14ac:dyDescent="0.25">
      <c r="A82" s="1">
        <v>8</v>
      </c>
      <c r="B82" s="145" t="s">
        <v>88</v>
      </c>
      <c r="C82" s="146">
        <v>12130</v>
      </c>
      <c r="D82" s="147">
        <v>-0.57569609626416685</v>
      </c>
      <c r="E82" s="146">
        <v>24945</v>
      </c>
      <c r="F82" s="147">
        <f t="shared" si="8"/>
        <v>1.0564715581203625</v>
      </c>
      <c r="G82" s="146">
        <v>29356</v>
      </c>
      <c r="H82" s="147">
        <f t="shared" si="8"/>
        <v>0.17682902385247545</v>
      </c>
      <c r="I82" s="146">
        <v>29813</v>
      </c>
      <c r="J82" s="147">
        <f t="shared" si="8"/>
        <v>1.5567516010355664E-2</v>
      </c>
      <c r="K82" s="146">
        <v>31207</v>
      </c>
      <c r="L82" s="147">
        <f t="shared" si="9"/>
        <v>4.6758125649884352E-2</v>
      </c>
      <c r="M82" s="146">
        <v>30290</v>
      </c>
      <c r="N82" s="147">
        <f t="shared" si="10"/>
        <v>-2.9384432979780217E-2</v>
      </c>
    </row>
    <row r="83" spans="1:15" x14ac:dyDescent="0.25">
      <c r="A83" s="1">
        <v>9</v>
      </c>
      <c r="B83" s="145" t="s">
        <v>90</v>
      </c>
      <c r="C83" s="146">
        <v>0</v>
      </c>
      <c r="D83" s="147">
        <v>-1</v>
      </c>
      <c r="E83" s="146">
        <v>18786</v>
      </c>
      <c r="F83" s="147" t="str">
        <f t="shared" si="8"/>
        <v>-</v>
      </c>
      <c r="G83" s="146">
        <v>25088</v>
      </c>
      <c r="H83" s="147">
        <f t="shared" si="8"/>
        <v>0.33546257851591621</v>
      </c>
      <c r="I83" s="146">
        <v>28026</v>
      </c>
      <c r="J83" s="147">
        <f t="shared" si="8"/>
        <v>0.11710778061224492</v>
      </c>
      <c r="K83" s="146">
        <v>25652</v>
      </c>
      <c r="L83" s="147">
        <f t="shared" si="9"/>
        <v>-8.470705773210585E-2</v>
      </c>
      <c r="M83" s="146">
        <v>27217</v>
      </c>
      <c r="N83" s="147">
        <f t="shared" si="10"/>
        <v>6.1008888195852151E-2</v>
      </c>
    </row>
    <row r="84" spans="1:15" x14ac:dyDescent="0.25">
      <c r="A84" s="1">
        <v>10</v>
      </c>
      <c r="B84" s="145" t="s">
        <v>92</v>
      </c>
      <c r="C84" s="146">
        <v>0</v>
      </c>
      <c r="D84" s="147">
        <v>-1</v>
      </c>
      <c r="E84" s="146">
        <v>23122</v>
      </c>
      <c r="F84" s="147" t="str">
        <f t="shared" si="8"/>
        <v>-</v>
      </c>
      <c r="G84" s="146">
        <v>26374</v>
      </c>
      <c r="H84" s="147">
        <f t="shared" si="8"/>
        <v>0.14064527290026807</v>
      </c>
      <c r="I84" s="146">
        <v>26698</v>
      </c>
      <c r="J84" s="147">
        <f t="shared" si="8"/>
        <v>1.2284825964965496E-2</v>
      </c>
      <c r="K84" s="146">
        <v>26435</v>
      </c>
      <c r="L84" s="147">
        <f t="shared" si="9"/>
        <v>-9.8509251629335104E-3</v>
      </c>
      <c r="M84" s="146">
        <v>29893</v>
      </c>
      <c r="N84" s="147">
        <f t="shared" si="10"/>
        <v>0.13081142424815595</v>
      </c>
    </row>
    <row r="85" spans="1:15" x14ac:dyDescent="0.25">
      <c r="A85" s="1">
        <v>11</v>
      </c>
      <c r="B85" s="145" t="s">
        <v>94</v>
      </c>
      <c r="C85" s="146">
        <v>0</v>
      </c>
      <c r="D85" s="147">
        <v>-1</v>
      </c>
      <c r="E85" s="146">
        <v>27647</v>
      </c>
      <c r="F85" s="147" t="str">
        <f t="shared" si="8"/>
        <v>-</v>
      </c>
      <c r="G85" s="146">
        <v>25067</v>
      </c>
      <c r="H85" s="147">
        <f t="shared" si="8"/>
        <v>-9.3319347487973325E-2</v>
      </c>
      <c r="I85" s="146">
        <v>24723</v>
      </c>
      <c r="J85" s="147">
        <f t="shared" si="8"/>
        <v>-1.3723221765667981E-2</v>
      </c>
      <c r="K85" s="146">
        <v>26361</v>
      </c>
      <c r="L85" s="147">
        <f t="shared" si="9"/>
        <v>6.6254095376774735E-2</v>
      </c>
      <c r="M85" s="146">
        <v>25987</v>
      </c>
      <c r="N85" s="147">
        <f t="shared" si="10"/>
        <v>-1.4187625659117686E-2</v>
      </c>
    </row>
    <row r="86" spans="1:15" x14ac:dyDescent="0.25">
      <c r="A86" s="1">
        <v>12</v>
      </c>
      <c r="B86" s="145" t="s">
        <v>96</v>
      </c>
      <c r="C86" s="146">
        <v>0</v>
      </c>
      <c r="D86" s="147">
        <v>-1</v>
      </c>
      <c r="E86" s="146">
        <v>21541</v>
      </c>
      <c r="F86" s="147" t="str">
        <f t="shared" si="8"/>
        <v>-</v>
      </c>
      <c r="G86" s="146">
        <v>26095</v>
      </c>
      <c r="H86" s="147">
        <f t="shared" si="8"/>
        <v>0.21141079801309126</v>
      </c>
      <c r="I86" s="146">
        <v>24969</v>
      </c>
      <c r="J86" s="147">
        <f t="shared" si="8"/>
        <v>-4.3150028741138158E-2</v>
      </c>
      <c r="K86" s="146">
        <v>25021</v>
      </c>
      <c r="L86" s="147">
        <f t="shared" si="9"/>
        <v>2.0825824021786232E-3</v>
      </c>
      <c r="M86" s="146">
        <v>23011</v>
      </c>
      <c r="N86" s="147">
        <f t="shared" si="10"/>
        <v>-8.033252068262664E-2</v>
      </c>
    </row>
    <row r="87" spans="1:15" ht="15.75" x14ac:dyDescent="0.25">
      <c r="B87" s="148" t="s">
        <v>33</v>
      </c>
      <c r="C87" s="149">
        <v>0</v>
      </c>
      <c r="D87" s="150">
        <v>-1</v>
      </c>
      <c r="E87" s="149">
        <v>141098</v>
      </c>
      <c r="F87" s="150" t="str">
        <f t="shared" si="8"/>
        <v>-</v>
      </c>
      <c r="G87" s="149">
        <v>310489</v>
      </c>
      <c r="H87" s="150">
        <f t="shared" si="8"/>
        <v>1.2005202058143984</v>
      </c>
      <c r="I87" s="149">
        <v>296342</v>
      </c>
      <c r="J87" s="150">
        <f t="shared" si="8"/>
        <v>-4.5563610949180156E-2</v>
      </c>
      <c r="K87" s="149">
        <v>338089</v>
      </c>
      <c r="L87" s="150">
        <f t="shared" si="9"/>
        <v>0.14087439512455213</v>
      </c>
      <c r="M87" s="149">
        <v>321196</v>
      </c>
      <c r="N87" s="150">
        <v>-4.9966133177950178E-2</v>
      </c>
    </row>
    <row r="88" spans="1:15" ht="6" customHeight="1" x14ac:dyDescent="0.25"/>
    <row r="89" spans="1:15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117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118</v>
      </c>
    </row>
    <row r="94" spans="1:15" ht="22.5" thickTop="1" thickBot="1" x14ac:dyDescent="0.3">
      <c r="B94" s="152" t="s">
        <v>99</v>
      </c>
      <c r="C94" s="135" t="s">
        <v>35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72</v>
      </c>
      <c r="D96" s="143" t="str">
        <f>CONCATENATE("var ",RIGHT(C95,2),"/",RIGHT(C95-1,2))</f>
        <v>var 20/19</v>
      </c>
      <c r="E96" s="144" t="s">
        <v>72</v>
      </c>
      <c r="F96" s="143" t="str">
        <f>CONCATENATE("var ",RIGHT(E95,2),"/",RIGHT(C95,2))</f>
        <v>var 21/20</v>
      </c>
      <c r="G96" s="144" t="s">
        <v>72</v>
      </c>
      <c r="H96" s="143" t="str">
        <f>CONCATENATE("var ",RIGHT(G95,2),"/",RIGHT(E95,2))</f>
        <v>var 22/21</v>
      </c>
      <c r="I96" s="144" t="s">
        <v>72</v>
      </c>
      <c r="J96" s="143" t="str">
        <f>CONCATENATE("var ",RIGHT(I95,2),"/",RIGHT(G95,2))</f>
        <v>var 23/22</v>
      </c>
      <c r="K96" s="144" t="s">
        <v>72</v>
      </c>
      <c r="L96" s="143" t="str">
        <f>CONCATENATE("var ",RIGHT(K95,2),"/",RIGHT(I95,2))</f>
        <v>var 24/23</v>
      </c>
      <c r="M96" s="144" t="s">
        <v>72</v>
      </c>
      <c r="N96" s="143" t="str">
        <f>CONCATENATE("var ",RIGHT(M95,2),"/",RIGHT(K95,2))</f>
        <v>var 25/24</v>
      </c>
    </row>
    <row r="97" spans="2:14" x14ac:dyDescent="0.25">
      <c r="B97" s="145" t="s">
        <v>74</v>
      </c>
      <c r="C97" s="146">
        <v>43194</v>
      </c>
      <c r="D97" s="147">
        <v>5.6242969628796491E-2</v>
      </c>
      <c r="E97" s="146">
        <v>2775</v>
      </c>
      <c r="F97" s="147">
        <f t="shared" ref="F97:J109" si="11">IFERROR(E97/C97-1,"-")</f>
        <v>-0.93575496596749552</v>
      </c>
      <c r="G97" s="146">
        <v>24239</v>
      </c>
      <c r="H97" s="147">
        <f t="shared" si="11"/>
        <v>7.7347747747747739</v>
      </c>
      <c r="I97" s="146">
        <v>29362</v>
      </c>
      <c r="J97" s="147">
        <f t="shared" si="11"/>
        <v>0.21135360369652223</v>
      </c>
      <c r="K97" s="146">
        <v>31119</v>
      </c>
      <c r="L97" s="147">
        <f t="shared" ref="L97:L109" si="12">IFERROR(K97/I97-1,"-")</f>
        <v>5.9839248007628854E-2</v>
      </c>
      <c r="M97" s="146">
        <v>31603</v>
      </c>
      <c r="N97" s="147">
        <f t="shared" ref="N97:N108" si="13">IFERROR(M97/K97-1,"-")</f>
        <v>1.5553199010250873E-2</v>
      </c>
    </row>
    <row r="98" spans="2:14" x14ac:dyDescent="0.25">
      <c r="B98" s="145" t="s">
        <v>76</v>
      </c>
      <c r="C98" s="146">
        <v>39241</v>
      </c>
      <c r="D98" s="147">
        <v>-8.1630742587001759E-2</v>
      </c>
      <c r="E98" s="146">
        <v>3359</v>
      </c>
      <c r="F98" s="147">
        <f t="shared" si="11"/>
        <v>-0.91440075431309087</v>
      </c>
      <c r="G98" s="146">
        <v>26617</v>
      </c>
      <c r="H98" s="147">
        <f t="shared" si="11"/>
        <v>6.9240845489729086</v>
      </c>
      <c r="I98" s="146">
        <v>28295</v>
      </c>
      <c r="J98" s="147">
        <f t="shared" si="11"/>
        <v>6.3042416500732612E-2</v>
      </c>
      <c r="K98" s="146">
        <v>24823</v>
      </c>
      <c r="L98" s="147">
        <f t="shared" si="12"/>
        <v>-0.12270719208340697</v>
      </c>
      <c r="M98" s="146">
        <v>30937</v>
      </c>
      <c r="N98" s="147">
        <f t="shared" si="13"/>
        <v>0.24630383112436038</v>
      </c>
    </row>
    <row r="99" spans="2:14" x14ac:dyDescent="0.25">
      <c r="B99" s="145" t="s">
        <v>78</v>
      </c>
      <c r="C99" s="146">
        <v>23119</v>
      </c>
      <c r="D99" s="147">
        <v>-0.45906549053557644</v>
      </c>
      <c r="E99" s="146">
        <v>4717</v>
      </c>
      <c r="F99" s="147">
        <f t="shared" si="11"/>
        <v>-0.79596868376659891</v>
      </c>
      <c r="G99" s="146">
        <v>27574</v>
      </c>
      <c r="H99" s="147">
        <f t="shared" si="11"/>
        <v>4.845664617341531</v>
      </c>
      <c r="I99" s="146">
        <v>29030</v>
      </c>
      <c r="J99" s="147">
        <f t="shared" si="11"/>
        <v>5.2803365489229037E-2</v>
      </c>
      <c r="K99" s="146">
        <v>31003</v>
      </c>
      <c r="L99" s="147">
        <f t="shared" si="12"/>
        <v>6.7964174991388182E-2</v>
      </c>
      <c r="M99" s="146">
        <v>32272</v>
      </c>
      <c r="N99" s="147">
        <f t="shared" si="13"/>
        <v>4.0931522755862426E-2</v>
      </c>
    </row>
    <row r="100" spans="2:14" x14ac:dyDescent="0.25">
      <c r="B100" s="145" t="s">
        <v>80</v>
      </c>
      <c r="C100" s="146">
        <v>0</v>
      </c>
      <c r="D100" s="147">
        <v>-1</v>
      </c>
      <c r="E100" s="146">
        <v>5851</v>
      </c>
      <c r="F100" s="147" t="str">
        <f t="shared" si="11"/>
        <v>-</v>
      </c>
      <c r="G100" s="146">
        <v>22852</v>
      </c>
      <c r="H100" s="147">
        <f t="shared" si="11"/>
        <v>2.9056571526234833</v>
      </c>
      <c r="I100" s="146">
        <v>24480</v>
      </c>
      <c r="J100" s="147">
        <f t="shared" si="11"/>
        <v>7.1241029231577047E-2</v>
      </c>
      <c r="K100" s="146">
        <v>23629</v>
      </c>
      <c r="L100" s="147">
        <f t="shared" si="12"/>
        <v>-3.4763071895424824E-2</v>
      </c>
      <c r="M100" s="146">
        <v>28820</v>
      </c>
      <c r="N100" s="147">
        <f t="shared" si="13"/>
        <v>0.21968767192856231</v>
      </c>
    </row>
    <row r="101" spans="2:14" x14ac:dyDescent="0.25">
      <c r="B101" s="145" t="s">
        <v>82</v>
      </c>
      <c r="C101" s="146">
        <v>0</v>
      </c>
      <c r="D101" s="147">
        <v>-1</v>
      </c>
      <c r="E101" s="146">
        <v>6089</v>
      </c>
      <c r="F101" s="147" t="str">
        <f t="shared" si="11"/>
        <v>-</v>
      </c>
      <c r="G101" s="146">
        <v>13692</v>
      </c>
      <c r="H101" s="147">
        <f t="shared" si="11"/>
        <v>1.248645097717195</v>
      </c>
      <c r="I101" s="146">
        <v>18346</v>
      </c>
      <c r="J101" s="147">
        <f t="shared" si="11"/>
        <v>0.3399065147531406</v>
      </c>
      <c r="K101" s="146">
        <v>21064</v>
      </c>
      <c r="L101" s="147">
        <f t="shared" si="12"/>
        <v>0.14815218576256406</v>
      </c>
      <c r="M101" s="146">
        <v>22376</v>
      </c>
      <c r="N101" s="147">
        <f t="shared" si="13"/>
        <v>6.2286365362704155E-2</v>
      </c>
    </row>
    <row r="102" spans="2:14" x14ac:dyDescent="0.25">
      <c r="B102" s="145" t="s">
        <v>84</v>
      </c>
      <c r="C102" s="146">
        <v>0</v>
      </c>
      <c r="D102" s="147">
        <v>-1</v>
      </c>
      <c r="E102" s="146">
        <v>6428</v>
      </c>
      <c r="F102" s="147" t="str">
        <f t="shared" si="11"/>
        <v>-</v>
      </c>
      <c r="G102" s="146">
        <v>15947</v>
      </c>
      <c r="H102" s="147">
        <f t="shared" si="11"/>
        <v>1.4808649657747357</v>
      </c>
      <c r="I102" s="146">
        <v>18927</v>
      </c>
      <c r="J102" s="147">
        <f t="shared" si="11"/>
        <v>0.18686900357434011</v>
      </c>
      <c r="K102" s="146">
        <v>19896</v>
      </c>
      <c r="L102" s="147">
        <f t="shared" si="12"/>
        <v>5.1196703122523335E-2</v>
      </c>
      <c r="M102" s="146">
        <v>24198</v>
      </c>
      <c r="N102" s="147">
        <f t="shared" si="13"/>
        <v>0.21622436670687573</v>
      </c>
    </row>
    <row r="103" spans="2:14" x14ac:dyDescent="0.25">
      <c r="B103" s="145" t="s">
        <v>86</v>
      </c>
      <c r="C103" s="146">
        <v>0</v>
      </c>
      <c r="D103" s="147">
        <v>-1</v>
      </c>
      <c r="E103" s="146">
        <v>11718</v>
      </c>
      <c r="F103" s="147" t="str">
        <f t="shared" si="11"/>
        <v>-</v>
      </c>
      <c r="G103" s="146">
        <v>22949</v>
      </c>
      <c r="H103" s="147">
        <f t="shared" si="11"/>
        <v>0.95844000682710351</v>
      </c>
      <c r="I103" s="146">
        <v>26512</v>
      </c>
      <c r="J103" s="147">
        <f t="shared" si="11"/>
        <v>0.15525730968669649</v>
      </c>
      <c r="K103" s="146">
        <v>26909</v>
      </c>
      <c r="L103" s="147">
        <f t="shared" si="12"/>
        <v>1.4974351237175609E-2</v>
      </c>
      <c r="M103" s="146">
        <v>34449</v>
      </c>
      <c r="N103" s="147">
        <f t="shared" si="13"/>
        <v>0.28020364933665309</v>
      </c>
    </row>
    <row r="104" spans="2:14" x14ac:dyDescent="0.25">
      <c r="B104" s="145" t="s">
        <v>88</v>
      </c>
      <c r="C104" s="146">
        <v>8447</v>
      </c>
      <c r="D104" s="147">
        <v>-0.82084455661837996</v>
      </c>
      <c r="E104" s="146">
        <v>15135</v>
      </c>
      <c r="F104" s="147">
        <f t="shared" si="11"/>
        <v>0.79176038830353979</v>
      </c>
      <c r="G104" s="146">
        <v>27464</v>
      </c>
      <c r="H104" s="147">
        <f t="shared" si="11"/>
        <v>0.81460191608853649</v>
      </c>
      <c r="I104" s="146">
        <v>31400</v>
      </c>
      <c r="J104" s="147">
        <f t="shared" si="11"/>
        <v>0.14331488494028544</v>
      </c>
      <c r="K104" s="146">
        <v>31177</v>
      </c>
      <c r="L104" s="147">
        <f t="shared" si="12"/>
        <v>-7.1019108280254706E-3</v>
      </c>
      <c r="M104" s="146">
        <v>39710</v>
      </c>
      <c r="N104" s="147">
        <f t="shared" si="13"/>
        <v>0.27369535234307341</v>
      </c>
    </row>
    <row r="105" spans="2:14" x14ac:dyDescent="0.25">
      <c r="B105" s="145" t="s">
        <v>90</v>
      </c>
      <c r="C105" s="146">
        <v>4719</v>
      </c>
      <c r="D105" s="147">
        <v>-0.87496356747303994</v>
      </c>
      <c r="E105" s="146">
        <v>11918</v>
      </c>
      <c r="F105" s="147">
        <f t="shared" si="11"/>
        <v>1.5255350709896165</v>
      </c>
      <c r="G105" s="146">
        <v>19192</v>
      </c>
      <c r="H105" s="147">
        <f t="shared" si="11"/>
        <v>0.61033730491693228</v>
      </c>
      <c r="I105" s="146">
        <v>23909</v>
      </c>
      <c r="J105" s="147">
        <f t="shared" si="11"/>
        <v>0.24577949145477285</v>
      </c>
      <c r="K105" s="146">
        <v>23395</v>
      </c>
      <c r="L105" s="147">
        <f t="shared" si="12"/>
        <v>-2.1498180601447148E-2</v>
      </c>
      <c r="M105" s="146">
        <v>27921</v>
      </c>
      <c r="N105" s="147">
        <f t="shared" si="13"/>
        <v>0.19346014105578124</v>
      </c>
    </row>
    <row r="106" spans="2:14" x14ac:dyDescent="0.25">
      <c r="B106" s="145" t="s">
        <v>92</v>
      </c>
      <c r="C106" s="146">
        <v>3478</v>
      </c>
      <c r="D106" s="147">
        <v>-0.90411336568151746</v>
      </c>
      <c r="E106" s="146">
        <v>20231</v>
      </c>
      <c r="F106" s="147">
        <f t="shared" si="11"/>
        <v>4.8168487636572745</v>
      </c>
      <c r="G106" s="146">
        <v>23206</v>
      </c>
      <c r="H106" s="147">
        <f t="shared" si="11"/>
        <v>0.14705155454500529</v>
      </c>
      <c r="I106" s="146">
        <v>27467</v>
      </c>
      <c r="J106" s="147">
        <f t="shared" si="11"/>
        <v>0.18361630612772561</v>
      </c>
      <c r="K106" s="146">
        <v>28050</v>
      </c>
      <c r="L106" s="147">
        <f t="shared" si="12"/>
        <v>2.1225470564677718E-2</v>
      </c>
      <c r="M106" s="146">
        <v>32689</v>
      </c>
      <c r="N106" s="147">
        <f t="shared" si="13"/>
        <v>0.16538324420677353</v>
      </c>
    </row>
    <row r="107" spans="2:14" x14ac:dyDescent="0.25">
      <c r="B107" s="145" t="s">
        <v>94</v>
      </c>
      <c r="C107" s="146">
        <v>3773</v>
      </c>
      <c r="D107" s="147">
        <v>-0.90712158137015975</v>
      </c>
      <c r="E107" s="146">
        <v>23258</v>
      </c>
      <c r="F107" s="147">
        <f t="shared" si="11"/>
        <v>5.1643254704479196</v>
      </c>
      <c r="G107" s="146">
        <v>28403</v>
      </c>
      <c r="H107" s="147">
        <f t="shared" si="11"/>
        <v>0.22121420586464868</v>
      </c>
      <c r="I107" s="146">
        <v>28858</v>
      </c>
      <c r="J107" s="147">
        <f t="shared" si="11"/>
        <v>1.6019434566771018E-2</v>
      </c>
      <c r="K107" s="146">
        <v>30877</v>
      </c>
      <c r="L107" s="147">
        <f t="shared" si="12"/>
        <v>6.9963268417769786E-2</v>
      </c>
      <c r="M107" s="146">
        <v>32488</v>
      </c>
      <c r="N107" s="147">
        <f t="shared" si="13"/>
        <v>5.2174757910418812E-2</v>
      </c>
    </row>
    <row r="108" spans="2:14" x14ac:dyDescent="0.25">
      <c r="B108" s="145" t="s">
        <v>96</v>
      </c>
      <c r="C108" s="146">
        <v>4711</v>
      </c>
      <c r="D108" s="147">
        <v>-0.88245421428214976</v>
      </c>
      <c r="E108" s="146">
        <v>25094</v>
      </c>
      <c r="F108" s="147">
        <f t="shared" si="11"/>
        <v>4.3266822330715344</v>
      </c>
      <c r="G108" s="146">
        <v>28386</v>
      </c>
      <c r="H108" s="147">
        <f t="shared" si="11"/>
        <v>0.13118673786562529</v>
      </c>
      <c r="I108" s="146">
        <v>30289</v>
      </c>
      <c r="J108" s="147">
        <f t="shared" si="11"/>
        <v>6.7040090185302548E-2</v>
      </c>
      <c r="K108" s="146">
        <v>30458</v>
      </c>
      <c r="L108" s="147">
        <f t="shared" si="12"/>
        <v>5.5795833470897449E-3</v>
      </c>
      <c r="M108" s="146">
        <v>32407</v>
      </c>
      <c r="N108" s="147">
        <f t="shared" si="13"/>
        <v>6.39897563858427E-2</v>
      </c>
    </row>
    <row r="109" spans="2:14" ht="15.75" x14ac:dyDescent="0.25">
      <c r="B109" s="148" t="s">
        <v>33</v>
      </c>
      <c r="C109" s="149">
        <v>137122</v>
      </c>
      <c r="D109" s="150">
        <v>-0.71347436518948193</v>
      </c>
      <c r="E109" s="149">
        <v>136573</v>
      </c>
      <c r="F109" s="150">
        <f t="shared" si="11"/>
        <v>-4.0037339011974593E-3</v>
      </c>
      <c r="G109" s="149">
        <v>280521</v>
      </c>
      <c r="H109" s="150">
        <f t="shared" si="11"/>
        <v>1.0540004246813059</v>
      </c>
      <c r="I109" s="149">
        <v>316875</v>
      </c>
      <c r="J109" s="150">
        <f t="shared" si="11"/>
        <v>0.12959457580715883</v>
      </c>
      <c r="K109" s="149">
        <v>322400</v>
      </c>
      <c r="L109" s="150">
        <f t="shared" si="12"/>
        <v>1.7435897435897463E-2</v>
      </c>
      <c r="M109" s="149">
        <v>369870</v>
      </c>
      <c r="N109" s="150">
        <v>0.14723945409429273</v>
      </c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B2B6-86D0-42E3-BF2D-03BDB1388093}">
  <sheetPr>
    <tabColor rgb="FFF29140"/>
    <pageSetUpPr fitToPage="1"/>
  </sheetPr>
  <dimension ref="A1:N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265</v>
      </c>
      <c r="D6" s="205" t="s">
        <v>231</v>
      </c>
      <c r="E6" s="205" t="s">
        <v>232</v>
      </c>
      <c r="F6" s="205" t="s">
        <v>233</v>
      </c>
      <c r="G6" s="205" t="s">
        <v>234</v>
      </c>
      <c r="H6" s="205" t="s">
        <v>235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46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71</v>
      </c>
      <c r="C8" s="209">
        <v>526371</v>
      </c>
      <c r="D8" s="209">
        <v>2093338</v>
      </c>
      <c r="E8" s="209">
        <v>2818920</v>
      </c>
      <c r="F8" s="209">
        <v>2932508</v>
      </c>
      <c r="G8" s="209">
        <v>2933977</v>
      </c>
      <c r="H8" s="209">
        <v>2852822</v>
      </c>
      <c r="I8" s="210">
        <f>IFERROR(H8/G8-1,"-")</f>
        <v>-2.7660407699174216E-2</v>
      </c>
      <c r="J8" s="209">
        <f>H8-G8</f>
        <v>-81155</v>
      </c>
      <c r="K8" s="210">
        <f>H8/H$8</f>
        <v>1</v>
      </c>
      <c r="L8" s="103"/>
    </row>
    <row r="9" spans="1:12" x14ac:dyDescent="0.25">
      <c r="A9" s="1" t="s">
        <v>99</v>
      </c>
      <c r="B9" s="190" t="s">
        <v>100</v>
      </c>
      <c r="C9" s="191">
        <v>80710</v>
      </c>
      <c r="D9" s="191">
        <v>221025</v>
      </c>
      <c r="E9" s="191">
        <v>302176</v>
      </c>
      <c r="F9" s="191">
        <v>277480</v>
      </c>
      <c r="G9" s="191">
        <v>265995</v>
      </c>
      <c r="H9" s="191">
        <v>261825</v>
      </c>
      <c r="I9" s="192">
        <f>IFERROR(H9/G9-1,"-")</f>
        <v>-1.5676986409518978E-2</v>
      </c>
      <c r="J9" s="191">
        <f t="shared" ref="J9:J19" si="0">H9-G9</f>
        <v>-4170</v>
      </c>
      <c r="K9" s="192">
        <f>H9/H$8</f>
        <v>9.1777545181578102E-2</v>
      </c>
      <c r="L9" s="103"/>
    </row>
    <row r="10" spans="1:12" x14ac:dyDescent="0.25">
      <c r="A10" s="193" t="s">
        <v>106</v>
      </c>
      <c r="B10" s="194" t="s">
        <v>106</v>
      </c>
      <c r="C10" s="195">
        <v>38429</v>
      </c>
      <c r="D10" s="195">
        <v>75264</v>
      </c>
      <c r="E10" s="195">
        <v>85417</v>
      </c>
      <c r="F10" s="195">
        <v>86685</v>
      </c>
      <c r="G10" s="195">
        <v>78033</v>
      </c>
      <c r="H10" s="195">
        <v>72445</v>
      </c>
      <c r="I10" s="196">
        <f>IFERROR(H10/G10-1,"-")</f>
        <v>-7.1610728794228029E-2</v>
      </c>
      <c r="J10" s="195">
        <f t="shared" si="0"/>
        <v>-5588</v>
      </c>
      <c r="K10" s="196">
        <f>H10/H$8</f>
        <v>2.5394153578456698E-2</v>
      </c>
      <c r="L10" s="103"/>
    </row>
    <row r="11" spans="1:12" x14ac:dyDescent="0.25">
      <c r="A11" s="193" t="s">
        <v>103</v>
      </c>
      <c r="B11" s="194" t="s">
        <v>103</v>
      </c>
      <c r="C11" s="195">
        <v>42281</v>
      </c>
      <c r="D11" s="195">
        <v>145761</v>
      </c>
      <c r="E11" s="195">
        <v>216759</v>
      </c>
      <c r="F11" s="195">
        <v>190795</v>
      </c>
      <c r="G11" s="195">
        <v>187962</v>
      </c>
      <c r="H11" s="195">
        <v>189380</v>
      </c>
      <c r="I11" s="196">
        <f>IFERROR(H11/G11-1,"-")</f>
        <v>7.5440780583309053E-3</v>
      </c>
      <c r="J11" s="195">
        <f t="shared" si="0"/>
        <v>1418</v>
      </c>
      <c r="K11" s="196">
        <f>H11/H$8</f>
        <v>6.63833916031214E-2</v>
      </c>
      <c r="L11" s="103"/>
    </row>
    <row r="12" spans="1:12" x14ac:dyDescent="0.25">
      <c r="A12" s="1"/>
      <c r="B12" s="190" t="s">
        <v>110</v>
      </c>
      <c r="C12" s="191">
        <v>445661</v>
      </c>
      <c r="D12" s="191">
        <v>1872313</v>
      </c>
      <c r="E12" s="191">
        <v>2516744</v>
      </c>
      <c r="F12" s="191">
        <v>2655028</v>
      </c>
      <c r="G12" s="191">
        <v>2667982</v>
      </c>
      <c r="H12" s="191">
        <v>2590997</v>
      </c>
      <c r="I12" s="192">
        <f>IFERROR(H12/G12-1,"-")</f>
        <v>-2.8855142201109296E-2</v>
      </c>
      <c r="J12" s="191">
        <f t="shared" si="0"/>
        <v>-76985</v>
      </c>
      <c r="K12" s="192">
        <f>H12/H$8</f>
        <v>0.9082224548184219</v>
      </c>
      <c r="L12" s="103"/>
    </row>
    <row r="13" spans="1:12" s="76" customFormat="1" x14ac:dyDescent="0.25">
      <c r="A13" s="193"/>
      <c r="B13" s="194" t="s">
        <v>113</v>
      </c>
      <c r="C13" s="195">
        <v>227075</v>
      </c>
      <c r="D13" s="195">
        <v>608137</v>
      </c>
      <c r="E13" s="195">
        <v>1043010</v>
      </c>
      <c r="F13" s="195">
        <v>1102993</v>
      </c>
      <c r="G13" s="195">
        <v>1084347</v>
      </c>
      <c r="H13" s="195">
        <v>1048579</v>
      </c>
      <c r="I13" s="196">
        <f t="shared" ref="I13:I20" si="1">IFERROR(H13/G13-1,"-")</f>
        <v>-3.2985750871261654E-2</v>
      </c>
      <c r="J13" s="195">
        <f t="shared" si="0"/>
        <v>-35768</v>
      </c>
      <c r="K13" s="196">
        <f t="shared" ref="K13:K20" si="2">H13/H$8</f>
        <v>0.36755850873275653</v>
      </c>
      <c r="L13" s="197"/>
    </row>
    <row r="14" spans="1:12" s="76" customFormat="1" x14ac:dyDescent="0.25">
      <c r="A14" s="193"/>
      <c r="B14" s="194" t="s">
        <v>116</v>
      </c>
      <c r="C14" s="195">
        <v>61166</v>
      </c>
      <c r="D14" s="195">
        <v>303136</v>
      </c>
      <c r="E14" s="195">
        <v>330779</v>
      </c>
      <c r="F14" s="195">
        <v>367223</v>
      </c>
      <c r="G14" s="195">
        <v>373378</v>
      </c>
      <c r="H14" s="195">
        <v>354110</v>
      </c>
      <c r="I14" s="196">
        <f t="shared" si="1"/>
        <v>-5.1604540171086621E-2</v>
      </c>
      <c r="J14" s="195">
        <f t="shared" si="0"/>
        <v>-19268</v>
      </c>
      <c r="K14" s="196">
        <f t="shared" si="2"/>
        <v>0.12412621607657261</v>
      </c>
      <c r="L14" s="197"/>
    </row>
    <row r="15" spans="1:12" x14ac:dyDescent="0.25">
      <c r="A15" s="193"/>
      <c r="B15" s="194" t="s">
        <v>119</v>
      </c>
      <c r="C15" s="195">
        <v>26842</v>
      </c>
      <c r="D15" s="195">
        <v>93032</v>
      </c>
      <c r="E15" s="195">
        <v>115679</v>
      </c>
      <c r="F15" s="195">
        <v>104485</v>
      </c>
      <c r="G15" s="195">
        <v>110814</v>
      </c>
      <c r="H15" s="195">
        <v>107676</v>
      </c>
      <c r="I15" s="196">
        <f t="shared" si="1"/>
        <v>-2.8317721587524991E-2</v>
      </c>
      <c r="J15" s="195">
        <f t="shared" si="0"/>
        <v>-3138</v>
      </c>
      <c r="K15" s="196">
        <f t="shared" si="2"/>
        <v>3.7743679766911502E-2</v>
      </c>
      <c r="L15" s="103"/>
    </row>
    <row r="16" spans="1:12" x14ac:dyDescent="0.25">
      <c r="A16" s="193"/>
      <c r="B16" s="194" t="s">
        <v>126</v>
      </c>
      <c r="C16" s="195">
        <v>11490</v>
      </c>
      <c r="D16" s="195">
        <v>97951</v>
      </c>
      <c r="E16" s="195">
        <v>89069</v>
      </c>
      <c r="F16" s="195">
        <v>102150</v>
      </c>
      <c r="G16" s="195">
        <v>105932</v>
      </c>
      <c r="H16" s="195">
        <v>98493</v>
      </c>
      <c r="I16" s="196">
        <f t="shared" si="1"/>
        <v>-7.0224294830646072E-2</v>
      </c>
      <c r="J16" s="195">
        <f t="shared" si="0"/>
        <v>-7439</v>
      </c>
      <c r="K16" s="196">
        <f t="shared" si="2"/>
        <v>3.4524761797266004E-2</v>
      </c>
      <c r="L16" s="103"/>
    </row>
    <row r="17" spans="1:12" x14ac:dyDescent="0.25">
      <c r="A17" s="193"/>
      <c r="B17" s="194" t="s">
        <v>122</v>
      </c>
      <c r="C17" s="195">
        <v>19664</v>
      </c>
      <c r="D17" s="195">
        <v>112413</v>
      </c>
      <c r="E17" s="195">
        <v>105632</v>
      </c>
      <c r="F17" s="195">
        <v>114035</v>
      </c>
      <c r="G17" s="195">
        <v>116758</v>
      </c>
      <c r="H17" s="195">
        <v>117526</v>
      </c>
      <c r="I17" s="196">
        <f t="shared" si="1"/>
        <v>6.5777077373712078E-3</v>
      </c>
      <c r="J17" s="195">
        <f t="shared" si="0"/>
        <v>768</v>
      </c>
      <c r="K17" s="196">
        <f t="shared" si="2"/>
        <v>4.119640131771278E-2</v>
      </c>
      <c r="L17" s="103"/>
    </row>
    <row r="18" spans="1:12" x14ac:dyDescent="0.25">
      <c r="A18" s="193"/>
      <c r="B18" s="194" t="s">
        <v>131</v>
      </c>
      <c r="C18" s="195">
        <v>769</v>
      </c>
      <c r="D18" s="195">
        <v>58459</v>
      </c>
      <c r="E18" s="195">
        <v>65089</v>
      </c>
      <c r="F18" s="195">
        <v>58957</v>
      </c>
      <c r="G18" s="195">
        <v>60881</v>
      </c>
      <c r="H18" s="195">
        <v>57082</v>
      </c>
      <c r="I18" s="196">
        <f t="shared" si="1"/>
        <v>-6.2400420492436104E-2</v>
      </c>
      <c r="J18" s="195"/>
      <c r="K18" s="196">
        <f t="shared" si="2"/>
        <v>2.000895954952675E-2</v>
      </c>
      <c r="L18" s="103"/>
    </row>
    <row r="19" spans="1:12" x14ac:dyDescent="0.25">
      <c r="A19" s="193" t="s">
        <v>147</v>
      </c>
      <c r="B19" s="194" t="s">
        <v>134</v>
      </c>
      <c r="C19" s="195">
        <v>5352</v>
      </c>
      <c r="D19" s="195">
        <v>63983</v>
      </c>
      <c r="E19" s="195">
        <v>88432</v>
      </c>
      <c r="F19" s="195">
        <v>93431</v>
      </c>
      <c r="G19" s="195">
        <v>83807</v>
      </c>
      <c r="H19" s="195">
        <v>79879</v>
      </c>
      <c r="I19" s="196">
        <f t="shared" si="1"/>
        <v>-4.6869593232068962E-2</v>
      </c>
      <c r="J19" s="195">
        <f t="shared" si="0"/>
        <v>-3928</v>
      </c>
      <c r="K19" s="196">
        <f t="shared" si="2"/>
        <v>2.7999994391518294E-2</v>
      </c>
      <c r="L19" s="103"/>
    </row>
    <row r="20" spans="1:12" x14ac:dyDescent="0.25">
      <c r="A20" s="193" t="s">
        <v>148</v>
      </c>
      <c r="B20" s="199" t="s">
        <v>148</v>
      </c>
      <c r="C20" s="200">
        <f t="shared" ref="C20" si="3">C12-SUM(C13:C19)</f>
        <v>93303</v>
      </c>
      <c r="D20" s="200">
        <f t="shared" ref="D20:H20" si="4">D12-SUM(D13:D19)</f>
        <v>535202</v>
      </c>
      <c r="E20" s="200">
        <f t="shared" si="4"/>
        <v>679054</v>
      </c>
      <c r="F20" s="200">
        <f t="shared" si="4"/>
        <v>711754</v>
      </c>
      <c r="G20" s="200">
        <f t="shared" si="4"/>
        <v>732065</v>
      </c>
      <c r="H20" s="200">
        <f t="shared" si="4"/>
        <v>727652</v>
      </c>
      <c r="I20" s="201">
        <f t="shared" si="1"/>
        <v>-6.0281532377589597E-3</v>
      </c>
      <c r="J20" s="200">
        <f>H20-G20</f>
        <v>-4413</v>
      </c>
      <c r="K20" s="201">
        <f t="shared" si="2"/>
        <v>0.25506393318615744</v>
      </c>
      <c r="L20" s="103"/>
    </row>
    <row r="21" spans="1:12" s="177" customFormat="1" x14ac:dyDescent="0.25">
      <c r="A21" s="193"/>
      <c r="B21" s="186" t="s">
        <v>47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71</v>
      </c>
      <c r="C22" s="209">
        <v>196628</v>
      </c>
      <c r="D22" s="209">
        <v>829853</v>
      </c>
      <c r="E22" s="209">
        <v>1109322</v>
      </c>
      <c r="F22" s="209">
        <v>1155840</v>
      </c>
      <c r="G22" s="209">
        <v>1140612</v>
      </c>
      <c r="H22" s="209">
        <v>1104771</v>
      </c>
      <c r="I22" s="210">
        <f>IFERROR(H22/G22-1,"-")</f>
        <v>-3.14226047069468E-2</v>
      </c>
      <c r="J22" s="209">
        <f>H22-G22</f>
        <v>-35841</v>
      </c>
      <c r="K22" s="210">
        <f>H22/H$8</f>
        <v>0.38725549648733781</v>
      </c>
      <c r="L22" s="103"/>
    </row>
    <row r="23" spans="1:12" x14ac:dyDescent="0.25">
      <c r="A23" s="193" t="s">
        <v>99</v>
      </c>
      <c r="B23" s="190" t="s">
        <v>100</v>
      </c>
      <c r="C23" s="191">
        <v>21994</v>
      </c>
      <c r="D23" s="191">
        <v>59976</v>
      </c>
      <c r="E23" s="191">
        <v>69802</v>
      </c>
      <c r="F23" s="191">
        <v>58414</v>
      </c>
      <c r="G23" s="191">
        <v>51791</v>
      </c>
      <c r="H23" s="191">
        <v>49469</v>
      </c>
      <c r="I23" s="192">
        <f>IFERROR(H23/G23-1,"-")</f>
        <v>-4.4834044525110528E-2</v>
      </c>
      <c r="J23" s="191">
        <f t="shared" ref="J23:J33" si="5">H23-G23</f>
        <v>-2322</v>
      </c>
      <c r="K23" s="192">
        <f>H23/H$8</f>
        <v>1.7340373847369375E-2</v>
      </c>
      <c r="L23" s="103"/>
    </row>
    <row r="24" spans="1:12" x14ac:dyDescent="0.25">
      <c r="A24" s="193" t="s">
        <v>106</v>
      </c>
      <c r="B24" s="194" t="s">
        <v>106</v>
      </c>
      <c r="C24" s="195">
        <v>8943</v>
      </c>
      <c r="D24" s="195">
        <v>17534</v>
      </c>
      <c r="E24" s="195">
        <v>24371</v>
      </c>
      <c r="F24" s="195">
        <v>17678</v>
      </c>
      <c r="G24" s="195">
        <v>12305</v>
      </c>
      <c r="H24" s="195">
        <v>11783</v>
      </c>
      <c r="I24" s="196">
        <f>IFERROR(H24/G24-1,"-")</f>
        <v>-4.2421779764323486E-2</v>
      </c>
      <c r="J24" s="195">
        <f t="shared" si="5"/>
        <v>-522</v>
      </c>
      <c r="K24" s="196">
        <f>H24/H$8</f>
        <v>4.1302962470143598E-3</v>
      </c>
      <c r="L24" s="103"/>
    </row>
    <row r="25" spans="1:12" x14ac:dyDescent="0.25">
      <c r="A25" s="193" t="s">
        <v>103</v>
      </c>
      <c r="B25" s="194" t="s">
        <v>12</v>
      </c>
      <c r="C25" s="195">
        <v>13051</v>
      </c>
      <c r="D25" s="195">
        <v>42442</v>
      </c>
      <c r="E25" s="195">
        <v>45431</v>
      </c>
      <c r="F25" s="195">
        <v>40736</v>
      </c>
      <c r="G25" s="195">
        <v>39486</v>
      </c>
      <c r="H25" s="195">
        <v>37686</v>
      </c>
      <c r="I25" s="196">
        <f>IFERROR(H25/G25-1,"-")</f>
        <v>-4.5585777237501901E-2</v>
      </c>
      <c r="J25" s="195">
        <f t="shared" si="5"/>
        <v>-1800</v>
      </c>
      <c r="K25" s="196">
        <f>H25/H$8</f>
        <v>1.3210077600355016E-2</v>
      </c>
      <c r="L25" s="103"/>
    </row>
    <row r="26" spans="1:12" x14ac:dyDescent="0.25">
      <c r="A26" s="193"/>
      <c r="B26" s="190" t="s">
        <v>110</v>
      </c>
      <c r="C26" s="191">
        <v>174634</v>
      </c>
      <c r="D26" s="191">
        <v>769877</v>
      </c>
      <c r="E26" s="191">
        <v>1039520</v>
      </c>
      <c r="F26" s="191">
        <v>1097426</v>
      </c>
      <c r="G26" s="191">
        <v>1088821</v>
      </c>
      <c r="H26" s="191">
        <v>1055302</v>
      </c>
      <c r="I26" s="192">
        <f>IFERROR(H26/G26-1,"-")</f>
        <v>-3.0784674432252856E-2</v>
      </c>
      <c r="J26" s="191">
        <f t="shared" si="5"/>
        <v>-33519</v>
      </c>
      <c r="K26" s="192">
        <f>H26/H$8</f>
        <v>0.3699151226399684</v>
      </c>
      <c r="L26" s="103"/>
    </row>
    <row r="27" spans="1:12" s="76" customFormat="1" x14ac:dyDescent="0.25">
      <c r="A27" s="193"/>
      <c r="B27" s="194" t="s">
        <v>113</v>
      </c>
      <c r="C27" s="195">
        <v>85691</v>
      </c>
      <c r="D27" s="195">
        <v>283867</v>
      </c>
      <c r="E27" s="195">
        <v>489037</v>
      </c>
      <c r="F27" s="195">
        <v>512982</v>
      </c>
      <c r="G27" s="195">
        <v>516610</v>
      </c>
      <c r="H27" s="195">
        <v>490018</v>
      </c>
      <c r="I27" s="196">
        <f t="shared" ref="I27:I34" si="6">IFERROR(H27/G27-1,"-")</f>
        <v>-5.1474032635837497E-2</v>
      </c>
      <c r="J27" s="195">
        <f t="shared" si="5"/>
        <v>-26592</v>
      </c>
      <c r="K27" s="196">
        <f t="shared" ref="K27:K34" si="7">H27/H$8</f>
        <v>0.17176606181528326</v>
      </c>
      <c r="L27" s="197"/>
    </row>
    <row r="28" spans="1:12" s="76" customFormat="1" x14ac:dyDescent="0.25">
      <c r="A28" s="193"/>
      <c r="B28" s="194" t="s">
        <v>116</v>
      </c>
      <c r="C28" s="195">
        <v>28095</v>
      </c>
      <c r="D28" s="195">
        <v>120676</v>
      </c>
      <c r="E28" s="195">
        <v>129270</v>
      </c>
      <c r="F28" s="195">
        <v>136539</v>
      </c>
      <c r="G28" s="195">
        <v>136566</v>
      </c>
      <c r="H28" s="195">
        <v>127525</v>
      </c>
      <c r="I28" s="196">
        <f t="shared" si="6"/>
        <v>-6.6202422272015005E-2</v>
      </c>
      <c r="J28" s="195">
        <f t="shared" si="5"/>
        <v>-9041</v>
      </c>
      <c r="K28" s="196">
        <f t="shared" si="7"/>
        <v>4.4701351854409425E-2</v>
      </c>
      <c r="L28" s="197"/>
    </row>
    <row r="29" spans="1:12" x14ac:dyDescent="0.25">
      <c r="A29" s="193"/>
      <c r="B29" s="194" t="s">
        <v>119</v>
      </c>
      <c r="C29" s="195">
        <v>11448</v>
      </c>
      <c r="D29" s="195">
        <v>37306</v>
      </c>
      <c r="E29" s="195">
        <v>40785</v>
      </c>
      <c r="F29" s="195">
        <v>34236</v>
      </c>
      <c r="G29" s="195">
        <v>31889</v>
      </c>
      <c r="H29" s="195">
        <v>31631</v>
      </c>
      <c r="I29" s="196">
        <f t="shared" si="6"/>
        <v>-8.0905641443758114E-3</v>
      </c>
      <c r="J29" s="195">
        <f t="shared" si="5"/>
        <v>-258</v>
      </c>
      <c r="K29" s="196">
        <f t="shared" si="7"/>
        <v>1.1087617804405602E-2</v>
      </c>
      <c r="L29" s="103"/>
    </row>
    <row r="30" spans="1:12" x14ac:dyDescent="0.25">
      <c r="A30" s="193"/>
      <c r="B30" s="194" t="s">
        <v>126</v>
      </c>
      <c r="C30" s="195">
        <v>3619</v>
      </c>
      <c r="D30" s="195">
        <v>40632</v>
      </c>
      <c r="E30" s="195">
        <v>35693</v>
      </c>
      <c r="F30" s="195">
        <v>40203</v>
      </c>
      <c r="G30" s="195">
        <v>41998</v>
      </c>
      <c r="H30" s="195">
        <v>41791</v>
      </c>
      <c r="I30" s="196">
        <f t="shared" si="6"/>
        <v>-4.9288061336254518E-3</v>
      </c>
      <c r="J30" s="195">
        <f t="shared" si="5"/>
        <v>-207</v>
      </c>
      <c r="K30" s="196">
        <f t="shared" si="7"/>
        <v>1.4649003688277783E-2</v>
      </c>
      <c r="L30" s="103"/>
    </row>
    <row r="31" spans="1:12" x14ac:dyDescent="0.25">
      <c r="A31" s="193"/>
      <c r="B31" s="194" t="s">
        <v>122</v>
      </c>
      <c r="C31" s="195">
        <v>11833</v>
      </c>
      <c r="D31" s="195">
        <v>63614</v>
      </c>
      <c r="E31" s="195">
        <v>56047</v>
      </c>
      <c r="F31" s="195">
        <v>60367</v>
      </c>
      <c r="G31" s="195">
        <v>60564</v>
      </c>
      <c r="H31" s="195">
        <v>65718</v>
      </c>
      <c r="I31" s="196">
        <f t="shared" si="6"/>
        <v>8.5100059441252318E-2</v>
      </c>
      <c r="J31" s="195">
        <f t="shared" si="5"/>
        <v>5154</v>
      </c>
      <c r="K31" s="196">
        <f t="shared" si="7"/>
        <v>2.3036137550818101E-2</v>
      </c>
      <c r="L31" s="103"/>
    </row>
    <row r="32" spans="1:12" x14ac:dyDescent="0.25">
      <c r="A32" s="193"/>
      <c r="B32" s="194" t="s">
        <v>131</v>
      </c>
      <c r="C32" s="195">
        <v>185</v>
      </c>
      <c r="D32" s="195">
        <v>19240</v>
      </c>
      <c r="E32" s="195">
        <v>20337</v>
      </c>
      <c r="F32" s="195">
        <v>18652</v>
      </c>
      <c r="G32" s="195">
        <v>18647</v>
      </c>
      <c r="H32" s="195">
        <v>21603</v>
      </c>
      <c r="I32" s="196">
        <f t="shared" si="6"/>
        <v>0.15852415938220621</v>
      </c>
      <c r="J32" s="195">
        <f t="shared" si="5"/>
        <v>2956</v>
      </c>
      <c r="K32" s="196">
        <f t="shared" si="7"/>
        <v>7.5725018946152262E-3</v>
      </c>
      <c r="L32" s="103"/>
    </row>
    <row r="33" spans="1:12" x14ac:dyDescent="0.25">
      <c r="A33" s="193" t="s">
        <v>147</v>
      </c>
      <c r="B33" s="194" t="s">
        <v>134</v>
      </c>
      <c r="C33" s="195">
        <v>625</v>
      </c>
      <c r="D33" s="195">
        <v>17228</v>
      </c>
      <c r="E33" s="195">
        <v>31233</v>
      </c>
      <c r="F33" s="195">
        <v>33233</v>
      </c>
      <c r="G33" s="195">
        <v>24573</v>
      </c>
      <c r="H33" s="195">
        <v>28967</v>
      </c>
      <c r="I33" s="196">
        <f t="shared" si="6"/>
        <v>0.17881414560696696</v>
      </c>
      <c r="J33" s="195">
        <f t="shared" si="5"/>
        <v>4394</v>
      </c>
      <c r="K33" s="196">
        <f t="shared" si="7"/>
        <v>1.0153805600209197E-2</v>
      </c>
      <c r="L33" s="103"/>
    </row>
    <row r="34" spans="1:12" x14ac:dyDescent="0.25">
      <c r="A34" s="193" t="s">
        <v>148</v>
      </c>
      <c r="B34" s="199" t="s">
        <v>148</v>
      </c>
      <c r="C34" s="200">
        <f t="shared" ref="C34" si="8">C26-SUM(C27:C33)</f>
        <v>33138</v>
      </c>
      <c r="D34" s="200">
        <f t="shared" ref="D34:H34" si="9">D26-SUM(D27:D33)</f>
        <v>187314</v>
      </c>
      <c r="E34" s="200">
        <f t="shared" si="9"/>
        <v>237118</v>
      </c>
      <c r="F34" s="200">
        <f t="shared" si="9"/>
        <v>261214</v>
      </c>
      <c r="G34" s="200">
        <f t="shared" si="9"/>
        <v>257974</v>
      </c>
      <c r="H34" s="200">
        <f t="shared" si="9"/>
        <v>248049</v>
      </c>
      <c r="I34" s="201">
        <f t="shared" si="6"/>
        <v>-3.8472869358927686E-2</v>
      </c>
      <c r="J34" s="200">
        <f>H34-G34</f>
        <v>-9925</v>
      </c>
      <c r="K34" s="201">
        <f t="shared" si="7"/>
        <v>8.6948642431949844E-2</v>
      </c>
      <c r="L34" s="103"/>
    </row>
    <row r="35" spans="1:12" s="177" customFormat="1" x14ac:dyDescent="0.25">
      <c r="A35" s="193"/>
      <c r="B35" s="186" t="s">
        <v>48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71</v>
      </c>
      <c r="C36" s="209">
        <v>118240</v>
      </c>
      <c r="D36" s="209">
        <v>579557</v>
      </c>
      <c r="E36" s="209">
        <v>790311</v>
      </c>
      <c r="F36" s="209">
        <v>831777</v>
      </c>
      <c r="G36" s="209">
        <v>834955</v>
      </c>
      <c r="H36" s="209">
        <v>802051</v>
      </c>
      <c r="I36" s="210">
        <f>IFERROR(H36/G36-1,"-")</f>
        <v>-3.9408111814409175E-2</v>
      </c>
      <c r="J36" s="209">
        <f>H36-G36</f>
        <v>-32904</v>
      </c>
      <c r="K36" s="210">
        <f>H36/H$8</f>
        <v>0.2811430225930675</v>
      </c>
      <c r="L36" s="103"/>
    </row>
    <row r="37" spans="1:12" x14ac:dyDescent="0.25">
      <c r="A37" s="193" t="s">
        <v>99</v>
      </c>
      <c r="B37" s="190" t="s">
        <v>100</v>
      </c>
      <c r="C37" s="191">
        <v>8464</v>
      </c>
      <c r="D37" s="191">
        <v>32687</v>
      </c>
      <c r="E37" s="191">
        <v>36689</v>
      </c>
      <c r="F37" s="191">
        <v>45648</v>
      </c>
      <c r="G37" s="191">
        <v>41448</v>
      </c>
      <c r="H37" s="191">
        <v>40323</v>
      </c>
      <c r="I37" s="192">
        <f>IFERROR(H37/G37-1,"-")</f>
        <v>-2.7142443543717421E-2</v>
      </c>
      <c r="J37" s="191">
        <f t="shared" ref="J37:J47" si="10">H37-G37</f>
        <v>-1125</v>
      </c>
      <c r="K37" s="192">
        <f>H37/H$8</f>
        <v>1.4134425491671054E-2</v>
      </c>
      <c r="L37" s="103"/>
    </row>
    <row r="38" spans="1:12" x14ac:dyDescent="0.25">
      <c r="A38" s="193" t="s">
        <v>106</v>
      </c>
      <c r="B38" s="194" t="s">
        <v>106</v>
      </c>
      <c r="C38" s="195">
        <v>3690</v>
      </c>
      <c r="D38" s="195">
        <v>8475</v>
      </c>
      <c r="E38" s="195">
        <v>6329</v>
      </c>
      <c r="F38" s="195">
        <v>14489</v>
      </c>
      <c r="G38" s="195">
        <v>16652</v>
      </c>
      <c r="H38" s="195">
        <v>16418</v>
      </c>
      <c r="I38" s="196">
        <f>IFERROR(H38/G38-1,"-")</f>
        <v>-1.4052366082152323E-2</v>
      </c>
      <c r="J38" s="195">
        <f t="shared" si="10"/>
        <v>-234</v>
      </c>
      <c r="K38" s="196">
        <f>H38/H$8</f>
        <v>5.7550032914777021E-3</v>
      </c>
      <c r="L38" s="103"/>
    </row>
    <row r="39" spans="1:12" x14ac:dyDescent="0.25">
      <c r="A39" s="193" t="s">
        <v>103</v>
      </c>
      <c r="B39" s="194" t="s">
        <v>103</v>
      </c>
      <c r="C39" s="195">
        <v>4774</v>
      </c>
      <c r="D39" s="195">
        <v>24212</v>
      </c>
      <c r="E39" s="195">
        <v>30360</v>
      </c>
      <c r="F39" s="195">
        <v>31159</v>
      </c>
      <c r="G39" s="195">
        <v>24796</v>
      </c>
      <c r="H39" s="195">
        <v>23905</v>
      </c>
      <c r="I39" s="196">
        <f>IFERROR(H39/G39-1,"-")</f>
        <v>-3.5933215034683053E-2</v>
      </c>
      <c r="J39" s="195">
        <f t="shared" si="10"/>
        <v>-891</v>
      </c>
      <c r="K39" s="196">
        <f>H39/H$8</f>
        <v>8.3794222001933524E-3</v>
      </c>
      <c r="L39" s="103"/>
    </row>
    <row r="40" spans="1:12" x14ac:dyDescent="0.25">
      <c r="A40" s="193"/>
      <c r="B40" s="190" t="s">
        <v>110</v>
      </c>
      <c r="C40" s="191">
        <v>109776</v>
      </c>
      <c r="D40" s="191">
        <v>546870</v>
      </c>
      <c r="E40" s="191">
        <v>753622</v>
      </c>
      <c r="F40" s="191">
        <v>786129</v>
      </c>
      <c r="G40" s="191">
        <v>793507</v>
      </c>
      <c r="H40" s="191">
        <v>761728</v>
      </c>
      <c r="I40" s="192">
        <f>IFERROR(H40/G40-1,"-")</f>
        <v>-4.0048796040866641E-2</v>
      </c>
      <c r="J40" s="191">
        <f t="shared" si="10"/>
        <v>-31779</v>
      </c>
      <c r="K40" s="192">
        <f>H40/H$8</f>
        <v>0.26700859710139646</v>
      </c>
      <c r="L40" s="103"/>
    </row>
    <row r="41" spans="1:12" s="76" customFormat="1" x14ac:dyDescent="0.25">
      <c r="A41" s="193"/>
      <c r="B41" s="194" t="s">
        <v>113</v>
      </c>
      <c r="C41" s="195">
        <v>59517</v>
      </c>
      <c r="D41" s="195">
        <v>187921</v>
      </c>
      <c r="E41" s="195">
        <v>335204</v>
      </c>
      <c r="F41" s="195">
        <v>352959</v>
      </c>
      <c r="G41" s="195">
        <v>347949</v>
      </c>
      <c r="H41" s="195">
        <v>338110</v>
      </c>
      <c r="I41" s="196">
        <f t="shared" ref="I41:I48" si="11">IFERROR(H41/G41-1,"-")</f>
        <v>-2.8277132568278684E-2</v>
      </c>
      <c r="J41" s="195">
        <f t="shared" si="10"/>
        <v>-9839</v>
      </c>
      <c r="K41" s="196">
        <f t="shared" ref="K41:K48" si="12">H41/H$8</f>
        <v>0.11851773436968728</v>
      </c>
      <c r="L41" s="197"/>
    </row>
    <row r="42" spans="1:12" s="76" customFormat="1" x14ac:dyDescent="0.25">
      <c r="A42" s="193"/>
      <c r="B42" s="194" t="s">
        <v>116</v>
      </c>
      <c r="C42" s="195">
        <v>7245</v>
      </c>
      <c r="D42" s="195">
        <v>32431</v>
      </c>
      <c r="E42" s="195">
        <v>35573</v>
      </c>
      <c r="F42" s="195">
        <v>37684</v>
      </c>
      <c r="G42" s="195">
        <v>41905</v>
      </c>
      <c r="H42" s="195">
        <v>42165</v>
      </c>
      <c r="I42" s="196">
        <f t="shared" si="11"/>
        <v>6.2045102016465847E-3</v>
      </c>
      <c r="J42" s="195">
        <f t="shared" si="10"/>
        <v>260</v>
      </c>
      <c r="K42" s="196">
        <f t="shared" si="12"/>
        <v>1.4780101948176227E-2</v>
      </c>
      <c r="L42" s="197"/>
    </row>
    <row r="43" spans="1:12" x14ac:dyDescent="0.25">
      <c r="A43" s="193"/>
      <c r="B43" s="194" t="s">
        <v>119</v>
      </c>
      <c r="C43" s="195">
        <v>3667</v>
      </c>
      <c r="D43" s="195">
        <v>15332</v>
      </c>
      <c r="E43" s="195">
        <v>20052</v>
      </c>
      <c r="F43" s="195">
        <v>19000</v>
      </c>
      <c r="G43" s="195">
        <v>19682</v>
      </c>
      <c r="H43" s="195">
        <v>19820</v>
      </c>
      <c r="I43" s="196">
        <f t="shared" si="11"/>
        <v>7.0114825729092889E-3</v>
      </c>
      <c r="J43" s="195">
        <f t="shared" si="10"/>
        <v>138</v>
      </c>
      <c r="K43" s="196">
        <f t="shared" si="12"/>
        <v>6.9475067144041938E-3</v>
      </c>
      <c r="L43" s="103"/>
    </row>
    <row r="44" spans="1:12" x14ac:dyDescent="0.25">
      <c r="A44" s="193"/>
      <c r="B44" s="194" t="s">
        <v>126</v>
      </c>
      <c r="C44" s="195">
        <v>4288</v>
      </c>
      <c r="D44" s="195">
        <v>34190</v>
      </c>
      <c r="E44" s="195">
        <v>34614</v>
      </c>
      <c r="F44" s="195">
        <v>39875</v>
      </c>
      <c r="G44" s="195">
        <v>39037</v>
      </c>
      <c r="H44" s="195">
        <v>35841</v>
      </c>
      <c r="I44" s="196">
        <f t="shared" si="11"/>
        <v>-8.187104541844914E-2</v>
      </c>
      <c r="J44" s="195">
        <f t="shared" si="10"/>
        <v>-3196</v>
      </c>
      <c r="K44" s="196">
        <f t="shared" si="12"/>
        <v>1.2563349553529803E-2</v>
      </c>
      <c r="L44" s="103"/>
    </row>
    <row r="45" spans="1:12" x14ac:dyDescent="0.25">
      <c r="A45" s="193"/>
      <c r="B45" s="194" t="s">
        <v>122</v>
      </c>
      <c r="C45" s="195">
        <v>4175</v>
      </c>
      <c r="D45" s="195">
        <v>33539</v>
      </c>
      <c r="E45" s="195">
        <v>36172</v>
      </c>
      <c r="F45" s="195">
        <v>39946</v>
      </c>
      <c r="G45" s="195">
        <v>40752</v>
      </c>
      <c r="H45" s="195">
        <v>34793</v>
      </c>
      <c r="I45" s="196">
        <f t="shared" si="11"/>
        <v>-0.14622595210051037</v>
      </c>
      <c r="J45" s="195">
        <f t="shared" si="10"/>
        <v>-5959</v>
      </c>
      <c r="K45" s="196">
        <f t="shared" si="12"/>
        <v>1.2195994001728815E-2</v>
      </c>
      <c r="L45" s="103"/>
    </row>
    <row r="46" spans="1:12" x14ac:dyDescent="0.25">
      <c r="A46" s="193"/>
      <c r="B46" s="194" t="s">
        <v>131</v>
      </c>
      <c r="C46" s="195">
        <v>305</v>
      </c>
      <c r="D46" s="195">
        <v>22805</v>
      </c>
      <c r="E46" s="195">
        <v>22903</v>
      </c>
      <c r="F46" s="195">
        <v>21949</v>
      </c>
      <c r="G46" s="195">
        <v>25573</v>
      </c>
      <c r="H46" s="195">
        <v>20916</v>
      </c>
      <c r="I46" s="196">
        <f t="shared" si="11"/>
        <v>-0.18210612755640709</v>
      </c>
      <c r="J46" s="195">
        <f t="shared" si="10"/>
        <v>-4657</v>
      </c>
      <c r="K46" s="196">
        <f t="shared" si="12"/>
        <v>7.3316877113258384E-3</v>
      </c>
      <c r="L46" s="103"/>
    </row>
    <row r="47" spans="1:12" x14ac:dyDescent="0.25">
      <c r="A47" s="193" t="s">
        <v>147</v>
      </c>
      <c r="B47" s="194" t="s">
        <v>134</v>
      </c>
      <c r="C47" s="195">
        <v>3934</v>
      </c>
      <c r="D47" s="195">
        <v>31477</v>
      </c>
      <c r="E47" s="195">
        <v>35181</v>
      </c>
      <c r="F47" s="195">
        <v>38319</v>
      </c>
      <c r="G47" s="195">
        <v>34431</v>
      </c>
      <c r="H47" s="195">
        <v>29558</v>
      </c>
      <c r="I47" s="196">
        <f t="shared" si="11"/>
        <v>-0.14152943568296017</v>
      </c>
      <c r="J47" s="195">
        <f t="shared" si="10"/>
        <v>-4873</v>
      </c>
      <c r="K47" s="196">
        <f t="shared" si="12"/>
        <v>1.0360968893257274E-2</v>
      </c>
      <c r="L47" s="103"/>
    </row>
    <row r="48" spans="1:12" x14ac:dyDescent="0.25">
      <c r="A48" s="193" t="s">
        <v>148</v>
      </c>
      <c r="B48" s="199" t="s">
        <v>148</v>
      </c>
      <c r="C48" s="200">
        <f t="shared" ref="C48" si="13">C40-SUM(C41:C47)</f>
        <v>26645</v>
      </c>
      <c r="D48" s="200">
        <f t="shared" ref="D48:H48" si="14">D40-SUM(D41:D47)</f>
        <v>189175</v>
      </c>
      <c r="E48" s="200">
        <f t="shared" si="14"/>
        <v>233923</v>
      </c>
      <c r="F48" s="200">
        <f t="shared" si="14"/>
        <v>236397</v>
      </c>
      <c r="G48" s="200">
        <f t="shared" si="14"/>
        <v>244178</v>
      </c>
      <c r="H48" s="200">
        <f t="shared" si="14"/>
        <v>240525</v>
      </c>
      <c r="I48" s="201">
        <f t="shared" si="11"/>
        <v>-1.496039774263036E-2</v>
      </c>
      <c r="J48" s="200">
        <f>H48-G48</f>
        <v>-3653</v>
      </c>
      <c r="K48" s="201">
        <f t="shared" si="12"/>
        <v>8.4311253909287009E-2</v>
      </c>
      <c r="L48" s="103"/>
    </row>
    <row r="49" spans="1:12" s="177" customFormat="1" x14ac:dyDescent="0.25">
      <c r="A49" s="193"/>
      <c r="B49" s="186" t="s">
        <v>49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71</v>
      </c>
      <c r="C50" s="209">
        <v>3004</v>
      </c>
      <c r="D50" s="209">
        <v>14831</v>
      </c>
      <c r="E50" s="209">
        <v>18070</v>
      </c>
      <c r="F50" s="209">
        <v>19927</v>
      </c>
      <c r="G50" s="209">
        <v>18514</v>
      </c>
      <c r="H50" s="209">
        <v>17246</v>
      </c>
      <c r="I50" s="210">
        <f>IFERROR(H50/G50-1,"-")</f>
        <v>-6.8488711245543898E-2</v>
      </c>
      <c r="J50" s="209">
        <f>H50-G50</f>
        <v>-1268</v>
      </c>
      <c r="K50" s="210">
        <f>H50/H$8</f>
        <v>6.0452422198090175E-3</v>
      </c>
      <c r="L50" s="103"/>
    </row>
    <row r="51" spans="1:12" x14ac:dyDescent="0.25">
      <c r="A51" s="193" t="s">
        <v>99</v>
      </c>
      <c r="B51" s="190" t="s">
        <v>100</v>
      </c>
      <c r="C51" s="191">
        <v>9</v>
      </c>
      <c r="D51" s="191">
        <v>1060</v>
      </c>
      <c r="E51" s="191">
        <v>2919</v>
      </c>
      <c r="F51" s="191">
        <v>4029</v>
      </c>
      <c r="G51" s="191">
        <v>2061</v>
      </c>
      <c r="H51" s="191">
        <v>1808</v>
      </c>
      <c r="I51" s="192">
        <f>IFERROR(H51/G51-1,"-")</f>
        <v>-0.12275594371664245</v>
      </c>
      <c r="J51" s="191">
        <f t="shared" ref="J51:J61" si="15">H51-G51</f>
        <v>-253</v>
      </c>
      <c r="K51" s="192">
        <f>H51/H$8</f>
        <v>6.3375843287804146E-4</v>
      </c>
      <c r="L51" s="103"/>
    </row>
    <row r="52" spans="1:12" x14ac:dyDescent="0.25">
      <c r="A52" s="193" t="s">
        <v>106</v>
      </c>
      <c r="B52" s="194" t="s">
        <v>106</v>
      </c>
      <c r="C52" s="195">
        <v>0</v>
      </c>
      <c r="D52" s="195">
        <v>222</v>
      </c>
      <c r="E52" s="195">
        <v>1307</v>
      </c>
      <c r="F52" s="195">
        <v>2341</v>
      </c>
      <c r="G52" s="195">
        <v>988</v>
      </c>
      <c r="H52" s="195">
        <v>838</v>
      </c>
      <c r="I52" s="196">
        <f>IFERROR(H52/G52-1,"-")</f>
        <v>-0.15182186234817818</v>
      </c>
      <c r="J52" s="195">
        <f t="shared" si="15"/>
        <v>-150</v>
      </c>
      <c r="K52" s="196">
        <f>H52/H$8</f>
        <v>2.937442293981188E-4</v>
      </c>
      <c r="L52" s="103"/>
    </row>
    <row r="53" spans="1:12" x14ac:dyDescent="0.25">
      <c r="A53" s="193" t="s">
        <v>103</v>
      </c>
      <c r="B53" s="194" t="s">
        <v>103</v>
      </c>
      <c r="C53" s="195">
        <v>9</v>
      </c>
      <c r="D53" s="195">
        <v>838</v>
      </c>
      <c r="E53" s="195">
        <v>1612</v>
      </c>
      <c r="F53" s="195">
        <v>1688</v>
      </c>
      <c r="G53" s="195">
        <v>1073</v>
      </c>
      <c r="H53" s="195">
        <v>970</v>
      </c>
      <c r="I53" s="196">
        <f>IFERROR(H53/G53-1,"-")</f>
        <v>-9.599254426840631E-2</v>
      </c>
      <c r="J53" s="195">
        <f t="shared" si="15"/>
        <v>-103</v>
      </c>
      <c r="K53" s="196">
        <f>H53/H$8</f>
        <v>3.4001420347992266E-4</v>
      </c>
      <c r="L53" s="103"/>
    </row>
    <row r="54" spans="1:12" x14ac:dyDescent="0.25">
      <c r="A54" s="193"/>
      <c r="B54" s="190" t="s">
        <v>110</v>
      </c>
      <c r="C54" s="191">
        <v>2995</v>
      </c>
      <c r="D54" s="191">
        <v>13771</v>
      </c>
      <c r="E54" s="191">
        <v>15151</v>
      </c>
      <c r="F54" s="191">
        <v>15898</v>
      </c>
      <c r="G54" s="191">
        <v>16453</v>
      </c>
      <c r="H54" s="191">
        <v>15438</v>
      </c>
      <c r="I54" s="192">
        <f>IFERROR(H54/G54-1,"-")</f>
        <v>-6.1690877043700243E-2</v>
      </c>
      <c r="J54" s="191">
        <f t="shared" si="15"/>
        <v>-1015</v>
      </c>
      <c r="K54" s="192">
        <f>H54/H$8</f>
        <v>5.411483786930976E-3</v>
      </c>
      <c r="L54" s="103"/>
    </row>
    <row r="55" spans="1:12" s="76" customFormat="1" x14ac:dyDescent="0.25">
      <c r="A55" s="193"/>
      <c r="B55" s="194" t="s">
        <v>113</v>
      </c>
      <c r="C55" s="195">
        <v>350</v>
      </c>
      <c r="D55" s="195">
        <v>3721</v>
      </c>
      <c r="E55" s="195">
        <v>5200</v>
      </c>
      <c r="F55" s="195">
        <v>5463</v>
      </c>
      <c r="G55" s="195">
        <v>5875</v>
      </c>
      <c r="H55" s="195">
        <v>5604</v>
      </c>
      <c r="I55" s="196">
        <f t="shared" ref="I55:I62" si="16">IFERROR(H55/G55-1,"-")</f>
        <v>-4.6127659574468072E-2</v>
      </c>
      <c r="J55" s="195">
        <f t="shared" si="15"/>
        <v>-271</v>
      </c>
      <c r="K55" s="196">
        <f t="shared" ref="K55:K62" si="17">H55/H$8</f>
        <v>1.9643707178365844E-3</v>
      </c>
      <c r="L55" s="197"/>
    </row>
    <row r="56" spans="1:12" s="76" customFormat="1" x14ac:dyDescent="0.25">
      <c r="A56" s="193"/>
      <c r="B56" s="194" t="s">
        <v>116</v>
      </c>
      <c r="C56" s="195">
        <v>1915</v>
      </c>
      <c r="D56" s="195">
        <v>6300</v>
      </c>
      <c r="E56" s="195">
        <v>4554</v>
      </c>
      <c r="F56" s="195">
        <v>4805</v>
      </c>
      <c r="G56" s="195">
        <v>4165</v>
      </c>
      <c r="H56" s="195">
        <v>4237</v>
      </c>
      <c r="I56" s="196">
        <f t="shared" si="16"/>
        <v>1.7286914765906269E-2</v>
      </c>
      <c r="J56" s="195">
        <f t="shared" si="15"/>
        <v>72</v>
      </c>
      <c r="K56" s="196">
        <f t="shared" si="17"/>
        <v>1.4851960620045695E-3</v>
      </c>
      <c r="L56" s="197"/>
    </row>
    <row r="57" spans="1:12" x14ac:dyDescent="0.25">
      <c r="A57" s="193"/>
      <c r="B57" s="194" t="s">
        <v>119</v>
      </c>
      <c r="C57" s="195">
        <v>42</v>
      </c>
      <c r="D57" s="195">
        <v>310</v>
      </c>
      <c r="E57" s="195">
        <v>830</v>
      </c>
      <c r="F57" s="195">
        <v>599</v>
      </c>
      <c r="G57" s="195">
        <v>475</v>
      </c>
      <c r="H57" s="195">
        <v>487</v>
      </c>
      <c r="I57" s="196">
        <f t="shared" si="16"/>
        <v>2.5263157894736876E-2</v>
      </c>
      <c r="J57" s="195">
        <f t="shared" si="15"/>
        <v>12</v>
      </c>
      <c r="K57" s="196">
        <f t="shared" si="17"/>
        <v>1.70708161953322E-4</v>
      </c>
      <c r="L57" s="103"/>
    </row>
    <row r="58" spans="1:12" x14ac:dyDescent="0.25">
      <c r="A58" s="193"/>
      <c r="B58" s="194" t="s">
        <v>126</v>
      </c>
      <c r="C58" s="195">
        <v>45</v>
      </c>
      <c r="D58" s="195">
        <v>328</v>
      </c>
      <c r="E58" s="195">
        <v>267</v>
      </c>
      <c r="F58" s="195">
        <v>264</v>
      </c>
      <c r="G58" s="195">
        <v>470</v>
      </c>
      <c r="H58" s="195">
        <v>399</v>
      </c>
      <c r="I58" s="196">
        <f t="shared" si="16"/>
        <v>-0.15106382978723409</v>
      </c>
      <c r="J58" s="195">
        <f t="shared" si="15"/>
        <v>-71</v>
      </c>
      <c r="K58" s="196">
        <f t="shared" si="17"/>
        <v>1.3986151256545272E-4</v>
      </c>
      <c r="L58" s="103"/>
    </row>
    <row r="59" spans="1:12" x14ac:dyDescent="0.25">
      <c r="A59" s="193"/>
      <c r="B59" s="194" t="s">
        <v>122</v>
      </c>
      <c r="C59" s="195">
        <v>213</v>
      </c>
      <c r="D59" s="195">
        <v>147</v>
      </c>
      <c r="E59" s="195">
        <v>223</v>
      </c>
      <c r="F59" s="195">
        <v>254</v>
      </c>
      <c r="G59" s="195">
        <v>363</v>
      </c>
      <c r="H59" s="195">
        <v>476</v>
      </c>
      <c r="I59" s="196">
        <f t="shared" si="16"/>
        <v>0.31129476584022031</v>
      </c>
      <c r="J59" s="195">
        <f t="shared" si="15"/>
        <v>113</v>
      </c>
      <c r="K59" s="196">
        <f t="shared" si="17"/>
        <v>1.6685233077983836E-4</v>
      </c>
      <c r="L59" s="103"/>
    </row>
    <row r="60" spans="1:12" x14ac:dyDescent="0.25">
      <c r="A60" s="193"/>
      <c r="B60" s="194" t="s">
        <v>131</v>
      </c>
      <c r="C60" s="195">
        <v>0</v>
      </c>
      <c r="D60" s="195">
        <v>105</v>
      </c>
      <c r="E60" s="195">
        <v>177</v>
      </c>
      <c r="F60" s="195">
        <v>139</v>
      </c>
      <c r="G60" s="195">
        <v>145</v>
      </c>
      <c r="H60" s="195">
        <v>104</v>
      </c>
      <c r="I60" s="196">
        <f t="shared" si="16"/>
        <v>-0.28275862068965518</v>
      </c>
      <c r="J60" s="195">
        <f t="shared" si="15"/>
        <v>-41</v>
      </c>
      <c r="K60" s="196">
        <f t="shared" si="17"/>
        <v>3.6455131094754595E-5</v>
      </c>
      <c r="L60" s="103"/>
    </row>
    <row r="61" spans="1:12" x14ac:dyDescent="0.25">
      <c r="A61" s="193" t="s">
        <v>147</v>
      </c>
      <c r="B61" s="194" t="s">
        <v>134</v>
      </c>
      <c r="C61" s="195">
        <v>19</v>
      </c>
      <c r="D61" s="195">
        <v>111</v>
      </c>
      <c r="E61" s="195">
        <v>131</v>
      </c>
      <c r="F61" s="195">
        <v>73</v>
      </c>
      <c r="G61" s="195">
        <v>164</v>
      </c>
      <c r="H61" s="195">
        <v>115</v>
      </c>
      <c r="I61" s="196">
        <f t="shared" si="16"/>
        <v>-0.29878048780487809</v>
      </c>
      <c r="J61" s="195">
        <f t="shared" si="15"/>
        <v>-49</v>
      </c>
      <c r="K61" s="196">
        <f t="shared" si="17"/>
        <v>4.0310962268238255E-5</v>
      </c>
      <c r="L61" s="103"/>
    </row>
    <row r="62" spans="1:12" x14ac:dyDescent="0.25">
      <c r="A62" s="193" t="s">
        <v>148</v>
      </c>
      <c r="B62" s="199" t="s">
        <v>148</v>
      </c>
      <c r="C62" s="200">
        <f t="shared" ref="C62" si="18">C54-SUM(C55:C61)</f>
        <v>411</v>
      </c>
      <c r="D62" s="200">
        <f t="shared" ref="D62:H62" si="19">D54-SUM(D55:D61)</f>
        <v>2749</v>
      </c>
      <c r="E62" s="200">
        <f t="shared" si="19"/>
        <v>3769</v>
      </c>
      <c r="F62" s="200">
        <f t="shared" si="19"/>
        <v>4301</v>
      </c>
      <c r="G62" s="200">
        <f t="shared" si="19"/>
        <v>4796</v>
      </c>
      <c r="H62" s="200">
        <f t="shared" si="19"/>
        <v>4016</v>
      </c>
      <c r="I62" s="201">
        <f t="shared" si="16"/>
        <v>-0.16263552960800665</v>
      </c>
      <c r="J62" s="200">
        <f>H62-G62</f>
        <v>-780</v>
      </c>
      <c r="K62" s="201">
        <f t="shared" si="17"/>
        <v>1.4077289084282159E-3</v>
      </c>
      <c r="L62" s="103"/>
    </row>
    <row r="63" spans="1:12" s="177" customFormat="1" x14ac:dyDescent="0.25">
      <c r="A63" s="193"/>
      <c r="B63" s="186" t="s">
        <v>50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71</v>
      </c>
      <c r="C64" s="209">
        <v>61856</v>
      </c>
      <c r="D64" s="209">
        <v>57766</v>
      </c>
      <c r="E64" s="209">
        <v>92826</v>
      </c>
      <c r="F64" s="209">
        <v>71642</v>
      </c>
      <c r="G64" s="209">
        <v>86200</v>
      </c>
      <c r="H64" s="209">
        <v>85017</v>
      </c>
      <c r="I64" s="210">
        <f>IFERROR(H64/G64-1,"-")</f>
        <v>-1.3723897911832927E-2</v>
      </c>
      <c r="J64" s="209">
        <f>H64-G64</f>
        <v>-1183</v>
      </c>
      <c r="K64" s="210">
        <f>H64/H$8</f>
        <v>2.9801018079641844E-2</v>
      </c>
      <c r="L64" s="103"/>
    </row>
    <row r="65" spans="1:12" x14ac:dyDescent="0.25">
      <c r="A65" s="193" t="s">
        <v>99</v>
      </c>
      <c r="B65" s="190" t="s">
        <v>100</v>
      </c>
      <c r="C65" s="191">
        <v>8944</v>
      </c>
      <c r="D65" s="191">
        <v>3534</v>
      </c>
      <c r="E65" s="191">
        <v>4602</v>
      </c>
      <c r="F65" s="191">
        <v>15115</v>
      </c>
      <c r="G65" s="191">
        <v>16204</v>
      </c>
      <c r="H65" s="191">
        <v>11818</v>
      </c>
      <c r="I65" s="192">
        <f>IFERROR(H65/G65-1,"-")</f>
        <v>-0.27067390767711674</v>
      </c>
      <c r="J65" s="191">
        <f t="shared" ref="J65:J75" si="20">H65-G65</f>
        <v>-4386</v>
      </c>
      <c r="K65" s="192">
        <f>H65/H$8</f>
        <v>4.1425648007481714E-3</v>
      </c>
      <c r="L65" s="103"/>
    </row>
    <row r="66" spans="1:12" x14ac:dyDescent="0.25">
      <c r="A66" s="193" t="s">
        <v>106</v>
      </c>
      <c r="B66" s="194" t="s">
        <v>106</v>
      </c>
      <c r="C66" s="195">
        <v>1121</v>
      </c>
      <c r="D66" s="195">
        <v>592</v>
      </c>
      <c r="E66" s="195">
        <v>969</v>
      </c>
      <c r="F66" s="195">
        <v>6204</v>
      </c>
      <c r="G66" s="195">
        <v>4275</v>
      </c>
      <c r="H66" s="195">
        <v>3723</v>
      </c>
      <c r="I66" s="196">
        <f>IFERROR(H66/G66-1,"-")</f>
        <v>-0.12912280701754386</v>
      </c>
      <c r="J66" s="195">
        <f t="shared" si="20"/>
        <v>-552</v>
      </c>
      <c r="K66" s="196">
        <f>H66/H$8</f>
        <v>1.3050235871708785E-3</v>
      </c>
      <c r="L66" s="103"/>
    </row>
    <row r="67" spans="1:12" x14ac:dyDescent="0.25">
      <c r="A67" s="193" t="s">
        <v>103</v>
      </c>
      <c r="B67" s="194" t="s">
        <v>103</v>
      </c>
      <c r="C67" s="195">
        <v>7823</v>
      </c>
      <c r="D67" s="195">
        <v>2942</v>
      </c>
      <c r="E67" s="195">
        <v>3633</v>
      </c>
      <c r="F67" s="195">
        <v>8911</v>
      </c>
      <c r="G67" s="195">
        <v>11929</v>
      </c>
      <c r="H67" s="195">
        <v>8095</v>
      </c>
      <c r="I67" s="196">
        <f>IFERROR(H67/G67-1,"-")</f>
        <v>-0.32140162628887581</v>
      </c>
      <c r="J67" s="195">
        <f t="shared" si="20"/>
        <v>-3834</v>
      </c>
      <c r="K67" s="196">
        <f>H67/H$8</f>
        <v>2.8375412135772929E-3</v>
      </c>
      <c r="L67" s="103"/>
    </row>
    <row r="68" spans="1:12" x14ac:dyDescent="0.25">
      <c r="A68" s="193"/>
      <c r="B68" s="190" t="s">
        <v>110</v>
      </c>
      <c r="C68" s="191">
        <v>52912</v>
      </c>
      <c r="D68" s="191">
        <v>54232</v>
      </c>
      <c r="E68" s="191">
        <v>88224</v>
      </c>
      <c r="F68" s="191">
        <v>56527</v>
      </c>
      <c r="G68" s="191">
        <v>69996</v>
      </c>
      <c r="H68" s="191">
        <v>73199</v>
      </c>
      <c r="I68" s="192">
        <f>IFERROR(H68/G68-1,"-")</f>
        <v>4.5759757700440051E-2</v>
      </c>
      <c r="J68" s="191">
        <f t="shared" si="20"/>
        <v>3203</v>
      </c>
      <c r="K68" s="192">
        <f>H68/H$8</f>
        <v>2.565845327889367E-2</v>
      </c>
      <c r="L68" s="103"/>
    </row>
    <row r="69" spans="1:12" s="76" customFormat="1" x14ac:dyDescent="0.25">
      <c r="A69" s="193"/>
      <c r="B69" s="194" t="s">
        <v>113</v>
      </c>
      <c r="C69" s="195">
        <v>35775</v>
      </c>
      <c r="D69" s="195">
        <v>10966</v>
      </c>
      <c r="E69" s="195">
        <v>29417</v>
      </c>
      <c r="F69" s="195">
        <v>25945</v>
      </c>
      <c r="G69" s="195">
        <v>25089</v>
      </c>
      <c r="H69" s="195">
        <v>31444</v>
      </c>
      <c r="I69" s="196">
        <f t="shared" ref="I69:I76" si="21">IFERROR(H69/G69-1,"-")</f>
        <v>0.2532982582008052</v>
      </c>
      <c r="J69" s="195">
        <f t="shared" si="20"/>
        <v>6355</v>
      </c>
      <c r="K69" s="196">
        <f t="shared" ref="K69:K76" si="22">H69/H$8</f>
        <v>1.1022068674456381E-2</v>
      </c>
      <c r="L69" s="197"/>
    </row>
    <row r="70" spans="1:12" s="76" customFormat="1" x14ac:dyDescent="0.25">
      <c r="A70" s="193"/>
      <c r="B70" s="194" t="s">
        <v>116</v>
      </c>
      <c r="C70" s="195">
        <v>3201</v>
      </c>
      <c r="D70" s="195">
        <v>2579</v>
      </c>
      <c r="E70" s="195">
        <v>3771</v>
      </c>
      <c r="F70" s="195">
        <v>8580</v>
      </c>
      <c r="G70" s="195">
        <v>7575</v>
      </c>
      <c r="H70" s="195">
        <v>6302</v>
      </c>
      <c r="I70" s="196">
        <f t="shared" si="21"/>
        <v>-0.16805280528052802</v>
      </c>
      <c r="J70" s="195">
        <f t="shared" si="20"/>
        <v>-1273</v>
      </c>
      <c r="K70" s="196">
        <f t="shared" si="22"/>
        <v>2.2090407322994565E-3</v>
      </c>
      <c r="L70" s="197"/>
    </row>
    <row r="71" spans="1:12" x14ac:dyDescent="0.25">
      <c r="A71" s="193"/>
      <c r="B71" s="194" t="s">
        <v>119</v>
      </c>
      <c r="C71" s="195">
        <v>3211</v>
      </c>
      <c r="D71" s="195">
        <v>7122</v>
      </c>
      <c r="E71" s="195">
        <v>13150</v>
      </c>
      <c r="F71" s="195">
        <v>3264</v>
      </c>
      <c r="G71" s="195">
        <v>4141</v>
      </c>
      <c r="H71" s="195">
        <v>3930</v>
      </c>
      <c r="I71" s="196">
        <f t="shared" si="21"/>
        <v>-5.0953875875392463E-2</v>
      </c>
      <c r="J71" s="195">
        <f t="shared" si="20"/>
        <v>-211</v>
      </c>
      <c r="K71" s="196">
        <f t="shared" si="22"/>
        <v>1.3775833192537074E-3</v>
      </c>
      <c r="L71" s="103"/>
    </row>
    <row r="72" spans="1:12" x14ac:dyDescent="0.25">
      <c r="A72" s="193"/>
      <c r="B72" s="194" t="s">
        <v>126</v>
      </c>
      <c r="C72" s="195">
        <v>1850</v>
      </c>
      <c r="D72" s="195">
        <v>6479</v>
      </c>
      <c r="E72" s="195">
        <v>2289</v>
      </c>
      <c r="F72" s="195">
        <v>2188</v>
      </c>
      <c r="G72" s="195">
        <v>3001</v>
      </c>
      <c r="H72" s="195">
        <v>2826</v>
      </c>
      <c r="I72" s="196">
        <f t="shared" si="21"/>
        <v>-5.8313895368210633E-2</v>
      </c>
      <c r="J72" s="195">
        <f t="shared" si="20"/>
        <v>-175</v>
      </c>
      <c r="K72" s="196">
        <f t="shared" si="22"/>
        <v>9.9059808147862016E-4</v>
      </c>
      <c r="L72" s="103"/>
    </row>
    <row r="73" spans="1:12" x14ac:dyDescent="0.25">
      <c r="A73" s="193"/>
      <c r="B73" s="194" t="s">
        <v>122</v>
      </c>
      <c r="C73" s="195">
        <v>1687</v>
      </c>
      <c r="D73" s="195">
        <v>1782</v>
      </c>
      <c r="E73" s="195">
        <v>1644</v>
      </c>
      <c r="F73" s="195">
        <v>698</v>
      </c>
      <c r="G73" s="195">
        <v>1706</v>
      </c>
      <c r="H73" s="195">
        <v>2338</v>
      </c>
      <c r="I73" s="196">
        <f t="shared" si="21"/>
        <v>0.37045720984759667</v>
      </c>
      <c r="J73" s="195">
        <f t="shared" si="20"/>
        <v>632</v>
      </c>
      <c r="K73" s="196">
        <f t="shared" si="22"/>
        <v>8.1953938941861778E-4</v>
      </c>
      <c r="L73" s="103"/>
    </row>
    <row r="74" spans="1:12" x14ac:dyDescent="0.25">
      <c r="A74" s="193"/>
      <c r="B74" s="194" t="s">
        <v>131</v>
      </c>
      <c r="C74" s="195">
        <v>60</v>
      </c>
      <c r="D74" s="195">
        <v>4569</v>
      </c>
      <c r="E74" s="195">
        <v>5705</v>
      </c>
      <c r="F74" s="195">
        <v>1190</v>
      </c>
      <c r="G74" s="195">
        <v>2710</v>
      </c>
      <c r="H74" s="195">
        <v>1974</v>
      </c>
      <c r="I74" s="196">
        <f t="shared" si="21"/>
        <v>-0.27158671586715866</v>
      </c>
      <c r="J74" s="195">
        <f t="shared" si="20"/>
        <v>-736</v>
      </c>
      <c r="K74" s="196">
        <f t="shared" si="22"/>
        <v>6.919464305869767E-4</v>
      </c>
      <c r="L74" s="103"/>
    </row>
    <row r="75" spans="1:12" x14ac:dyDescent="0.25">
      <c r="A75" s="193" t="s">
        <v>147</v>
      </c>
      <c r="B75" s="194" t="s">
        <v>134</v>
      </c>
      <c r="C75" s="195">
        <v>132</v>
      </c>
      <c r="D75" s="195">
        <v>919</v>
      </c>
      <c r="E75" s="195">
        <v>1948</v>
      </c>
      <c r="F75" s="195">
        <v>291</v>
      </c>
      <c r="G75" s="195">
        <v>5685</v>
      </c>
      <c r="H75" s="195">
        <v>3867</v>
      </c>
      <c r="I75" s="196">
        <f t="shared" si="21"/>
        <v>-0.3197889182058048</v>
      </c>
      <c r="J75" s="195">
        <f t="shared" si="20"/>
        <v>-1818</v>
      </c>
      <c r="K75" s="196">
        <f t="shared" si="22"/>
        <v>1.3554999225328464E-3</v>
      </c>
      <c r="L75" s="103"/>
    </row>
    <row r="76" spans="1:12" x14ac:dyDescent="0.25">
      <c r="A76" s="193" t="s">
        <v>148</v>
      </c>
      <c r="B76" s="199" t="s">
        <v>148</v>
      </c>
      <c r="C76" s="200">
        <f t="shared" ref="C76" si="23">C68-SUM(C69:C75)</f>
        <v>6996</v>
      </c>
      <c r="D76" s="200">
        <f t="shared" ref="D76:H76" si="24">D68-SUM(D69:D75)</f>
        <v>19816</v>
      </c>
      <c r="E76" s="200">
        <f t="shared" si="24"/>
        <v>30300</v>
      </c>
      <c r="F76" s="200">
        <f t="shared" si="24"/>
        <v>14371</v>
      </c>
      <c r="G76" s="200">
        <f t="shared" si="24"/>
        <v>20089</v>
      </c>
      <c r="H76" s="200">
        <f t="shared" si="24"/>
        <v>20518</v>
      </c>
      <c r="I76" s="201">
        <f t="shared" si="21"/>
        <v>2.1354970381801008E-2</v>
      </c>
      <c r="J76" s="200">
        <f>H76-G76</f>
        <v>429</v>
      </c>
      <c r="K76" s="201">
        <f t="shared" si="22"/>
        <v>7.1921767288670654E-3</v>
      </c>
      <c r="L76" s="103"/>
    </row>
    <row r="77" spans="1:12" s="177" customFormat="1" x14ac:dyDescent="0.25">
      <c r="A77" s="193"/>
      <c r="B77" s="186" t="s">
        <v>51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71</v>
      </c>
      <c r="C78" s="209">
        <v>44846</v>
      </c>
      <c r="D78" s="209">
        <v>284082</v>
      </c>
      <c r="E78" s="209">
        <v>410037</v>
      </c>
      <c r="F78" s="209">
        <v>440835</v>
      </c>
      <c r="G78" s="209">
        <v>468874</v>
      </c>
      <c r="H78" s="209">
        <v>456509</v>
      </c>
      <c r="I78" s="210">
        <f>IFERROR(H78/G78-1,"-")</f>
        <v>-2.6371690475479603E-2</v>
      </c>
      <c r="J78" s="209">
        <f>H78-G78</f>
        <v>-12365</v>
      </c>
      <c r="K78" s="210">
        <f>H78/H$8</f>
        <v>0.16002014847053198</v>
      </c>
      <c r="L78" s="103"/>
    </row>
    <row r="79" spans="1:12" x14ac:dyDescent="0.25">
      <c r="A79" s="193" t="s">
        <v>99</v>
      </c>
      <c r="B79" s="190" t="s">
        <v>100</v>
      </c>
      <c r="C79" s="191">
        <v>14280</v>
      </c>
      <c r="D79" s="191">
        <v>61877</v>
      </c>
      <c r="E79" s="191">
        <v>109752</v>
      </c>
      <c r="F79" s="191">
        <v>84951</v>
      </c>
      <c r="G79" s="191">
        <v>89457</v>
      </c>
      <c r="H79" s="191">
        <v>98952</v>
      </c>
      <c r="I79" s="192">
        <f>IFERROR(H79/G79-1,"-")</f>
        <v>0.10614038029444317</v>
      </c>
      <c r="J79" s="191">
        <f t="shared" ref="J79:J89" si="25">H79-G79</f>
        <v>9495</v>
      </c>
      <c r="K79" s="192">
        <f>H79/H$8</f>
        <v>3.4685655116232277E-2</v>
      </c>
      <c r="L79" s="103"/>
    </row>
    <row r="80" spans="1:12" x14ac:dyDescent="0.25">
      <c r="A80" s="193" t="s">
        <v>106</v>
      </c>
      <c r="B80" s="194" t="s">
        <v>106</v>
      </c>
      <c r="C80" s="195">
        <v>7287</v>
      </c>
      <c r="D80" s="195">
        <v>15618</v>
      </c>
      <c r="E80" s="195">
        <v>14999</v>
      </c>
      <c r="F80" s="195">
        <v>13117</v>
      </c>
      <c r="G80" s="195">
        <v>15554</v>
      </c>
      <c r="H80" s="195">
        <v>13875</v>
      </c>
      <c r="I80" s="196">
        <f>IFERROR(H80/G80-1,"-")</f>
        <v>-0.10794650893660795</v>
      </c>
      <c r="J80" s="195">
        <f t="shared" si="25"/>
        <v>-1679</v>
      </c>
      <c r="K80" s="196">
        <f>H80/H$8</f>
        <v>4.8636052301896156E-3</v>
      </c>
      <c r="L80" s="103"/>
    </row>
    <row r="81" spans="1:12" x14ac:dyDescent="0.25">
      <c r="A81" s="193" t="s">
        <v>103</v>
      </c>
      <c r="B81" s="194" t="s">
        <v>103</v>
      </c>
      <c r="C81" s="195">
        <v>6993</v>
      </c>
      <c r="D81" s="195">
        <v>46259</v>
      </c>
      <c r="E81" s="195">
        <v>94753</v>
      </c>
      <c r="F81" s="195">
        <v>71834</v>
      </c>
      <c r="G81" s="195">
        <v>73903</v>
      </c>
      <c r="H81" s="195">
        <v>85077</v>
      </c>
      <c r="I81" s="196">
        <f>IFERROR(H81/G81-1,"-")</f>
        <v>0.15119819222494346</v>
      </c>
      <c r="J81" s="195">
        <f t="shared" si="25"/>
        <v>11174</v>
      </c>
      <c r="K81" s="196">
        <f>H81/H$8</f>
        <v>2.9822049886042663E-2</v>
      </c>
      <c r="L81" s="103"/>
    </row>
    <row r="82" spans="1:12" x14ac:dyDescent="0.25">
      <c r="A82" s="193"/>
      <c r="B82" s="190" t="s">
        <v>110</v>
      </c>
      <c r="C82" s="191">
        <v>30566</v>
      </c>
      <c r="D82" s="191">
        <v>222205</v>
      </c>
      <c r="E82" s="191">
        <v>300285</v>
      </c>
      <c r="F82" s="191">
        <v>355884</v>
      </c>
      <c r="G82" s="191">
        <v>379417</v>
      </c>
      <c r="H82" s="191">
        <v>357557</v>
      </c>
      <c r="I82" s="192">
        <f>IFERROR(H82/G82-1,"-")</f>
        <v>-5.7614708882311572E-2</v>
      </c>
      <c r="J82" s="191">
        <f t="shared" si="25"/>
        <v>-21860</v>
      </c>
      <c r="K82" s="192">
        <f>H82/H$8</f>
        <v>0.12533449335429972</v>
      </c>
      <c r="L82" s="103"/>
    </row>
    <row r="83" spans="1:12" s="76" customFormat="1" x14ac:dyDescent="0.25">
      <c r="A83" s="193"/>
      <c r="B83" s="194" t="s">
        <v>113</v>
      </c>
      <c r="C83" s="195">
        <v>6245</v>
      </c>
      <c r="D83" s="195">
        <v>20997</v>
      </c>
      <c r="E83" s="195">
        <v>47781</v>
      </c>
      <c r="F83" s="195">
        <v>62747</v>
      </c>
      <c r="G83" s="195">
        <v>67375</v>
      </c>
      <c r="H83" s="195">
        <v>61503</v>
      </c>
      <c r="I83" s="196">
        <f t="shared" ref="I83:I90" si="26">IFERROR(H83/G83-1,"-")</f>
        <v>-8.7153988868274634E-2</v>
      </c>
      <c r="J83" s="195">
        <f t="shared" si="25"/>
        <v>-5872</v>
      </c>
      <c r="K83" s="196">
        <f t="shared" ref="K83:K90" si="27">H83/H$8</f>
        <v>2.1558653151160501E-2</v>
      </c>
      <c r="L83" s="197"/>
    </row>
    <row r="84" spans="1:12" s="76" customFormat="1" x14ac:dyDescent="0.25">
      <c r="A84" s="193"/>
      <c r="B84" s="194" t="s">
        <v>116</v>
      </c>
      <c r="C84" s="195">
        <v>12813</v>
      </c>
      <c r="D84" s="195">
        <v>100325</v>
      </c>
      <c r="E84" s="195">
        <v>120073</v>
      </c>
      <c r="F84" s="195">
        <v>136634</v>
      </c>
      <c r="G84" s="195">
        <v>141819</v>
      </c>
      <c r="H84" s="195">
        <v>131688</v>
      </c>
      <c r="I84" s="196">
        <f t="shared" si="26"/>
        <v>-7.1436126330040373E-2</v>
      </c>
      <c r="J84" s="195">
        <f t="shared" si="25"/>
        <v>-10131</v>
      </c>
      <c r="K84" s="196">
        <f t="shared" si="27"/>
        <v>4.616060868851965E-2</v>
      </c>
      <c r="L84" s="197"/>
    </row>
    <row r="85" spans="1:12" x14ac:dyDescent="0.25">
      <c r="A85" s="193"/>
      <c r="B85" s="194" t="s">
        <v>119</v>
      </c>
      <c r="C85" s="195">
        <v>2033</v>
      </c>
      <c r="D85" s="195">
        <v>11502</v>
      </c>
      <c r="E85" s="195">
        <v>14877</v>
      </c>
      <c r="F85" s="195">
        <v>23544</v>
      </c>
      <c r="G85" s="195">
        <v>25480</v>
      </c>
      <c r="H85" s="195">
        <v>24411</v>
      </c>
      <c r="I85" s="196">
        <f t="shared" si="26"/>
        <v>-4.1954474097331218E-2</v>
      </c>
      <c r="J85" s="195">
        <f t="shared" si="25"/>
        <v>-1069</v>
      </c>
      <c r="K85" s="196">
        <f t="shared" si="27"/>
        <v>8.5567904341736015E-3</v>
      </c>
      <c r="L85" s="103"/>
    </row>
    <row r="86" spans="1:12" x14ac:dyDescent="0.25">
      <c r="A86" s="193"/>
      <c r="B86" s="194" t="s">
        <v>126</v>
      </c>
      <c r="C86" s="195">
        <v>553</v>
      </c>
      <c r="D86" s="195">
        <v>7042</v>
      </c>
      <c r="E86" s="195">
        <v>6873</v>
      </c>
      <c r="F86" s="195">
        <v>7535</v>
      </c>
      <c r="G86" s="195">
        <v>12303</v>
      </c>
      <c r="H86" s="195">
        <v>8571</v>
      </c>
      <c r="I86" s="196">
        <f t="shared" si="26"/>
        <v>-0.30334064862228727</v>
      </c>
      <c r="J86" s="195">
        <f t="shared" si="25"/>
        <v>-3732</v>
      </c>
      <c r="K86" s="196">
        <f t="shared" si="27"/>
        <v>3.0043935443571312E-3</v>
      </c>
      <c r="L86" s="103"/>
    </row>
    <row r="87" spans="1:12" x14ac:dyDescent="0.25">
      <c r="A87" s="193"/>
      <c r="B87" s="194" t="s">
        <v>122</v>
      </c>
      <c r="C87" s="195">
        <v>337</v>
      </c>
      <c r="D87" s="195">
        <v>3911</v>
      </c>
      <c r="E87" s="195">
        <v>3870</v>
      </c>
      <c r="F87" s="195">
        <v>3615</v>
      </c>
      <c r="G87" s="195">
        <v>4832</v>
      </c>
      <c r="H87" s="195">
        <v>6070</v>
      </c>
      <c r="I87" s="196">
        <f t="shared" si="26"/>
        <v>0.25620860927152322</v>
      </c>
      <c r="J87" s="195">
        <f t="shared" si="25"/>
        <v>1238</v>
      </c>
      <c r="K87" s="196">
        <f t="shared" si="27"/>
        <v>2.1277177475496193E-3</v>
      </c>
      <c r="L87" s="103"/>
    </row>
    <row r="88" spans="1:12" x14ac:dyDescent="0.25">
      <c r="A88" s="193"/>
      <c r="B88" s="194" t="s">
        <v>131</v>
      </c>
      <c r="C88" s="195">
        <v>120</v>
      </c>
      <c r="D88" s="195">
        <v>6253</v>
      </c>
      <c r="E88" s="195">
        <v>10183</v>
      </c>
      <c r="F88" s="195">
        <v>9612</v>
      </c>
      <c r="G88" s="195">
        <v>6874</v>
      </c>
      <c r="H88" s="195">
        <v>6958</v>
      </c>
      <c r="I88" s="196">
        <f t="shared" si="26"/>
        <v>1.2219959266802416E-2</v>
      </c>
      <c r="J88" s="195">
        <f t="shared" si="25"/>
        <v>84</v>
      </c>
      <c r="K88" s="196">
        <f t="shared" si="27"/>
        <v>2.4389884822817549E-3</v>
      </c>
      <c r="L88" s="103"/>
    </row>
    <row r="89" spans="1:12" x14ac:dyDescent="0.25">
      <c r="A89" s="193" t="s">
        <v>147</v>
      </c>
      <c r="B89" s="194" t="s">
        <v>134</v>
      </c>
      <c r="C89" s="195">
        <v>490</v>
      </c>
      <c r="D89" s="195">
        <v>8622</v>
      </c>
      <c r="E89" s="195">
        <v>13657</v>
      </c>
      <c r="F89" s="195">
        <v>14110</v>
      </c>
      <c r="G89" s="195">
        <v>12135</v>
      </c>
      <c r="H89" s="195">
        <v>11722</v>
      </c>
      <c r="I89" s="196">
        <f t="shared" si="26"/>
        <v>-3.4033786567779112E-2</v>
      </c>
      <c r="J89" s="195">
        <f t="shared" si="25"/>
        <v>-413</v>
      </c>
      <c r="K89" s="196">
        <f t="shared" si="27"/>
        <v>4.1089139105068596E-3</v>
      </c>
      <c r="L89" s="103"/>
    </row>
    <row r="90" spans="1:12" x14ac:dyDescent="0.25">
      <c r="A90" s="193" t="s">
        <v>148</v>
      </c>
      <c r="B90" s="199" t="s">
        <v>148</v>
      </c>
      <c r="C90" s="200">
        <f t="shared" ref="C90" si="28">C82-SUM(C83:C89)</f>
        <v>7975</v>
      </c>
      <c r="D90" s="200">
        <f t="shared" ref="D90:H90" si="29">D82-SUM(D83:D89)</f>
        <v>63553</v>
      </c>
      <c r="E90" s="200">
        <f t="shared" si="29"/>
        <v>82971</v>
      </c>
      <c r="F90" s="200">
        <f t="shared" si="29"/>
        <v>98087</v>
      </c>
      <c r="G90" s="200">
        <f t="shared" si="29"/>
        <v>108599</v>
      </c>
      <c r="H90" s="200">
        <f t="shared" si="29"/>
        <v>106634</v>
      </c>
      <c r="I90" s="201">
        <f t="shared" si="26"/>
        <v>-1.8094089264173663E-2</v>
      </c>
      <c r="J90" s="200">
        <f>H90-G90</f>
        <v>-1965</v>
      </c>
      <c r="K90" s="201">
        <f t="shared" si="27"/>
        <v>3.7378427395750591E-2</v>
      </c>
      <c r="L90" s="103"/>
    </row>
    <row r="91" spans="1:12" s="177" customFormat="1" x14ac:dyDescent="0.25">
      <c r="A91" s="193"/>
      <c r="B91" s="186" t="s">
        <v>52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71</v>
      </c>
      <c r="C92" s="209">
        <v>4049</v>
      </c>
      <c r="D92" s="209">
        <v>11200</v>
      </c>
      <c r="E92" s="209">
        <v>12114</v>
      </c>
      <c r="F92" s="209">
        <v>11864</v>
      </c>
      <c r="G92" s="209">
        <v>13319</v>
      </c>
      <c r="H92" s="209">
        <v>13103</v>
      </c>
      <c r="I92" s="210">
        <f>IFERROR(H92/G92-1,"-")</f>
        <v>-1.6217433741271825E-2</v>
      </c>
      <c r="J92" s="209">
        <f>H92-G92</f>
        <v>-216</v>
      </c>
      <c r="K92" s="210">
        <f>H92/H$8</f>
        <v>4.5929959878323991E-3</v>
      </c>
      <c r="L92" s="103"/>
    </row>
    <row r="93" spans="1:12" x14ac:dyDescent="0.25">
      <c r="A93" s="193" t="s">
        <v>99</v>
      </c>
      <c r="B93" s="190" t="s">
        <v>100</v>
      </c>
      <c r="C93" s="191">
        <v>2474</v>
      </c>
      <c r="D93" s="191">
        <v>5677</v>
      </c>
      <c r="E93" s="191">
        <v>6120</v>
      </c>
      <c r="F93" s="191">
        <v>4800</v>
      </c>
      <c r="G93" s="191">
        <v>6283</v>
      </c>
      <c r="H93" s="191">
        <v>6261</v>
      </c>
      <c r="I93" s="192">
        <f>IFERROR(H93/G93-1,"-")</f>
        <v>-3.501512016552577E-3</v>
      </c>
      <c r="J93" s="191">
        <f t="shared" ref="J93:J103" si="30">H93-G93</f>
        <v>-22</v>
      </c>
      <c r="K93" s="192">
        <f>H93/H$8</f>
        <v>2.1946689979255628E-3</v>
      </c>
      <c r="L93" s="103"/>
    </row>
    <row r="94" spans="1:12" x14ac:dyDescent="0.25">
      <c r="A94" s="193" t="s">
        <v>106</v>
      </c>
      <c r="B94" s="194" t="s">
        <v>106</v>
      </c>
      <c r="C94" s="195">
        <v>1793</v>
      </c>
      <c r="D94" s="195">
        <v>2488</v>
      </c>
      <c r="E94" s="195">
        <v>2999</v>
      </c>
      <c r="F94" s="195">
        <v>1914</v>
      </c>
      <c r="G94" s="195">
        <v>2574</v>
      </c>
      <c r="H94" s="195">
        <v>3015</v>
      </c>
      <c r="I94" s="196">
        <f>IFERROR(H94/G94-1,"-")</f>
        <v>0.17132867132867124</v>
      </c>
      <c r="J94" s="195">
        <f t="shared" si="30"/>
        <v>441</v>
      </c>
      <c r="K94" s="196">
        <f>H94/H$8</f>
        <v>1.056848271641203E-3</v>
      </c>
      <c r="L94" s="103"/>
    </row>
    <row r="95" spans="1:12" x14ac:dyDescent="0.25">
      <c r="A95" s="193" t="s">
        <v>103</v>
      </c>
      <c r="B95" s="194" t="s">
        <v>103</v>
      </c>
      <c r="C95" s="195">
        <v>681</v>
      </c>
      <c r="D95" s="195">
        <v>3189</v>
      </c>
      <c r="E95" s="195">
        <v>3121</v>
      </c>
      <c r="F95" s="195">
        <v>2886</v>
      </c>
      <c r="G95" s="195">
        <v>3709</v>
      </c>
      <c r="H95" s="195">
        <v>3246</v>
      </c>
      <c r="I95" s="196">
        <f>IFERROR(H95/G95-1,"-")</f>
        <v>-0.1248314909679159</v>
      </c>
      <c r="J95" s="195">
        <f t="shared" si="30"/>
        <v>-463</v>
      </c>
      <c r="K95" s="196">
        <f>H95/H$8</f>
        <v>1.1378207262843598E-3</v>
      </c>
      <c r="L95" s="103"/>
    </row>
    <row r="96" spans="1:12" x14ac:dyDescent="0.25">
      <c r="A96" s="193"/>
      <c r="B96" s="190" t="s">
        <v>110</v>
      </c>
      <c r="C96" s="191">
        <v>1575</v>
      </c>
      <c r="D96" s="191">
        <v>5523</v>
      </c>
      <c r="E96" s="191">
        <v>5994</v>
      </c>
      <c r="F96" s="191">
        <v>7064</v>
      </c>
      <c r="G96" s="191">
        <v>7036</v>
      </c>
      <c r="H96" s="191">
        <v>6842</v>
      </c>
      <c r="I96" s="192">
        <f>IFERROR(H96/G96-1,"-")</f>
        <v>-2.7572484366117145E-2</v>
      </c>
      <c r="J96" s="191">
        <f t="shared" si="30"/>
        <v>-194</v>
      </c>
      <c r="K96" s="192">
        <f>H96/H$8</f>
        <v>2.3983269899068363E-3</v>
      </c>
      <c r="L96" s="103"/>
    </row>
    <row r="97" spans="1:12" s="76" customFormat="1" x14ac:dyDescent="0.25">
      <c r="A97" s="193"/>
      <c r="B97" s="194" t="s">
        <v>113</v>
      </c>
      <c r="C97" s="195">
        <v>136</v>
      </c>
      <c r="D97" s="195">
        <v>680</v>
      </c>
      <c r="E97" s="195">
        <v>948</v>
      </c>
      <c r="F97" s="195">
        <v>1233</v>
      </c>
      <c r="G97" s="195">
        <v>859</v>
      </c>
      <c r="H97" s="195">
        <v>836</v>
      </c>
      <c r="I97" s="196">
        <f t="shared" ref="I97:I104" si="31">IFERROR(H97/G97-1,"-")</f>
        <v>-2.6775320139697301E-2</v>
      </c>
      <c r="J97" s="195">
        <f t="shared" si="30"/>
        <v>-23</v>
      </c>
      <c r="K97" s="196">
        <f t="shared" ref="K97:K104" si="32">H97/H$8</f>
        <v>2.930431691847581E-4</v>
      </c>
      <c r="L97" s="197"/>
    </row>
    <row r="98" spans="1:12" s="76" customFormat="1" x14ac:dyDescent="0.25">
      <c r="A98" s="193"/>
      <c r="B98" s="194" t="s">
        <v>116</v>
      </c>
      <c r="C98" s="195">
        <v>199</v>
      </c>
      <c r="D98" s="195">
        <v>1924</v>
      </c>
      <c r="E98" s="195">
        <v>1833</v>
      </c>
      <c r="F98" s="195">
        <v>2036</v>
      </c>
      <c r="G98" s="195">
        <v>2476</v>
      </c>
      <c r="H98" s="195">
        <v>2474</v>
      </c>
      <c r="I98" s="196">
        <f t="shared" si="31"/>
        <v>-8.077544426494665E-4</v>
      </c>
      <c r="J98" s="195">
        <f t="shared" si="30"/>
        <v>-2</v>
      </c>
      <c r="K98" s="196">
        <f t="shared" si="32"/>
        <v>8.6721148392714304E-4</v>
      </c>
      <c r="L98" s="197"/>
    </row>
    <row r="99" spans="1:12" x14ac:dyDescent="0.25">
      <c r="A99" s="193"/>
      <c r="B99" s="194" t="s">
        <v>119</v>
      </c>
      <c r="C99" s="195">
        <v>445</v>
      </c>
      <c r="D99" s="195">
        <v>799</v>
      </c>
      <c r="E99" s="195">
        <v>717</v>
      </c>
      <c r="F99" s="195">
        <v>679</v>
      </c>
      <c r="G99" s="195">
        <v>714</v>
      </c>
      <c r="H99" s="195">
        <v>914</v>
      </c>
      <c r="I99" s="196">
        <f t="shared" si="31"/>
        <v>0.28011204481792706</v>
      </c>
      <c r="J99" s="195">
        <f t="shared" si="30"/>
        <v>200</v>
      </c>
      <c r="K99" s="196">
        <f t="shared" si="32"/>
        <v>3.2038451750582406E-4</v>
      </c>
      <c r="L99" s="103"/>
    </row>
    <row r="100" spans="1:12" x14ac:dyDescent="0.25">
      <c r="A100" s="193"/>
      <c r="B100" s="194" t="s">
        <v>126</v>
      </c>
      <c r="C100" s="195">
        <v>14</v>
      </c>
      <c r="D100" s="195">
        <v>348</v>
      </c>
      <c r="E100" s="195">
        <v>374</v>
      </c>
      <c r="F100" s="195">
        <v>365</v>
      </c>
      <c r="G100" s="195">
        <v>215</v>
      </c>
      <c r="H100" s="195">
        <v>239</v>
      </c>
      <c r="I100" s="196">
        <f t="shared" si="31"/>
        <v>0.1116279069767443</v>
      </c>
      <c r="J100" s="195">
        <f t="shared" si="30"/>
        <v>24</v>
      </c>
      <c r="K100" s="196">
        <f t="shared" si="32"/>
        <v>8.3776695496599513E-5</v>
      </c>
      <c r="L100" s="103"/>
    </row>
    <row r="101" spans="1:12" x14ac:dyDescent="0.25">
      <c r="A101" s="193"/>
      <c r="B101" s="194" t="s">
        <v>122</v>
      </c>
      <c r="C101" s="195">
        <v>36</v>
      </c>
      <c r="D101" s="195">
        <v>167</v>
      </c>
      <c r="E101" s="195">
        <v>112</v>
      </c>
      <c r="F101" s="195">
        <v>162</v>
      </c>
      <c r="G101" s="195">
        <v>348</v>
      </c>
      <c r="H101" s="195">
        <v>293</v>
      </c>
      <c r="I101" s="196">
        <f t="shared" si="31"/>
        <v>-0.15804597701149425</v>
      </c>
      <c r="J101" s="195">
        <f t="shared" si="30"/>
        <v>-55</v>
      </c>
      <c r="K101" s="196">
        <f t="shared" si="32"/>
        <v>1.0270532125733748E-4</v>
      </c>
      <c r="L101" s="103"/>
    </row>
    <row r="102" spans="1:12" x14ac:dyDescent="0.25">
      <c r="A102" s="193"/>
      <c r="B102" s="194" t="s">
        <v>131</v>
      </c>
      <c r="C102" s="195">
        <v>2</v>
      </c>
      <c r="D102" s="195">
        <v>77</v>
      </c>
      <c r="E102" s="195">
        <v>101</v>
      </c>
      <c r="F102" s="195">
        <v>34</v>
      </c>
      <c r="G102" s="195">
        <v>10</v>
      </c>
      <c r="H102" s="195">
        <v>26</v>
      </c>
      <c r="I102" s="196">
        <f t="shared" si="31"/>
        <v>1.6</v>
      </c>
      <c r="J102" s="195">
        <f t="shared" si="30"/>
        <v>16</v>
      </c>
      <c r="K102" s="196">
        <f t="shared" si="32"/>
        <v>9.1137827736886488E-6</v>
      </c>
      <c r="L102" s="103"/>
    </row>
    <row r="103" spans="1:12" x14ac:dyDescent="0.25">
      <c r="A103" s="193" t="s">
        <v>147</v>
      </c>
      <c r="B103" s="194" t="s">
        <v>134</v>
      </c>
      <c r="C103" s="195">
        <v>10</v>
      </c>
      <c r="D103" s="195">
        <v>42</v>
      </c>
      <c r="E103" s="195">
        <v>94</v>
      </c>
      <c r="F103" s="195">
        <v>147</v>
      </c>
      <c r="G103" s="195">
        <v>160</v>
      </c>
      <c r="H103" s="195">
        <v>18</v>
      </c>
      <c r="I103" s="196">
        <f t="shared" si="31"/>
        <v>-0.88749999999999996</v>
      </c>
      <c r="J103" s="195">
        <f t="shared" si="30"/>
        <v>-142</v>
      </c>
      <c r="K103" s="196">
        <f t="shared" si="32"/>
        <v>6.3095419202459876E-6</v>
      </c>
      <c r="L103" s="103"/>
    </row>
    <row r="104" spans="1:12" x14ac:dyDescent="0.25">
      <c r="A104" s="193" t="s">
        <v>148</v>
      </c>
      <c r="B104" s="199" t="s">
        <v>148</v>
      </c>
      <c r="C104" s="200">
        <f t="shared" ref="C104" si="33">C96-SUM(C97:C103)</f>
        <v>733</v>
      </c>
      <c r="D104" s="200">
        <f t="shared" ref="D104:H104" si="34">D96-SUM(D97:D103)</f>
        <v>1486</v>
      </c>
      <c r="E104" s="200">
        <f t="shared" si="34"/>
        <v>1815</v>
      </c>
      <c r="F104" s="200">
        <f t="shared" si="34"/>
        <v>2408</v>
      </c>
      <c r="G104" s="200">
        <f t="shared" si="34"/>
        <v>2254</v>
      </c>
      <c r="H104" s="200">
        <f t="shared" si="34"/>
        <v>2042</v>
      </c>
      <c r="I104" s="201">
        <f t="shared" si="31"/>
        <v>-9.4055013309671698E-2</v>
      </c>
      <c r="J104" s="200">
        <f>H104-G104</f>
        <v>-212</v>
      </c>
      <c r="K104" s="201">
        <f t="shared" si="32"/>
        <v>7.1578247784123933E-4</v>
      </c>
      <c r="L104" s="103"/>
    </row>
    <row r="105" spans="1:12" s="177" customFormat="1" x14ac:dyDescent="0.25">
      <c r="A105" s="193"/>
      <c r="B105" s="186" t="s">
        <v>53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71</v>
      </c>
      <c r="C106" s="209">
        <v>41809</v>
      </c>
      <c r="D106" s="209">
        <v>96818</v>
      </c>
      <c r="E106" s="209">
        <v>108987</v>
      </c>
      <c r="F106" s="209">
        <v>119696</v>
      </c>
      <c r="G106" s="209">
        <v>97837</v>
      </c>
      <c r="H106" s="209">
        <v>108317</v>
      </c>
      <c r="I106" s="210">
        <f>IFERROR(H106/G106-1,"-")</f>
        <v>0.10711693939920486</v>
      </c>
      <c r="J106" s="209">
        <f>H106-G106</f>
        <v>10480</v>
      </c>
      <c r="K106" s="210">
        <f>H106/H$8</f>
        <v>3.7968369565293592E-2</v>
      </c>
      <c r="L106" s="103"/>
    </row>
    <row r="107" spans="1:12" x14ac:dyDescent="0.25">
      <c r="A107" s="193" t="s">
        <v>99</v>
      </c>
      <c r="B107" s="190" t="s">
        <v>100</v>
      </c>
      <c r="C107" s="191">
        <v>7870</v>
      </c>
      <c r="D107" s="191">
        <v>16269</v>
      </c>
      <c r="E107" s="191">
        <v>21520</v>
      </c>
      <c r="F107" s="191">
        <v>15397</v>
      </c>
      <c r="G107" s="191">
        <v>13481</v>
      </c>
      <c r="H107" s="191">
        <v>12024</v>
      </c>
      <c r="I107" s="192">
        <f>IFERROR(H107/G107-1,"-")</f>
        <v>-0.10807803575402419</v>
      </c>
      <c r="J107" s="191">
        <f t="shared" ref="J107:J117" si="35">H107-G107</f>
        <v>-1457</v>
      </c>
      <c r="K107" s="192">
        <f>H107/H$8</f>
        <v>4.21477400272432E-3</v>
      </c>
      <c r="L107" s="103"/>
    </row>
    <row r="108" spans="1:12" x14ac:dyDescent="0.25">
      <c r="A108" s="193" t="s">
        <v>106</v>
      </c>
      <c r="B108" s="194" t="s">
        <v>106</v>
      </c>
      <c r="C108" s="195">
        <v>5267</v>
      </c>
      <c r="D108" s="195">
        <v>6615</v>
      </c>
      <c r="E108" s="195">
        <v>5365</v>
      </c>
      <c r="F108" s="195">
        <v>2175</v>
      </c>
      <c r="G108" s="195">
        <v>3501</v>
      </c>
      <c r="H108" s="195">
        <v>4696</v>
      </c>
      <c r="I108" s="196">
        <f>IFERROR(H108/G108-1,"-")</f>
        <v>0.34133104827192229</v>
      </c>
      <c r="J108" s="195">
        <f t="shared" si="35"/>
        <v>1195</v>
      </c>
      <c r="K108" s="196">
        <f>H108/H$8</f>
        <v>1.6460893809708422E-3</v>
      </c>
      <c r="L108" s="103"/>
    </row>
    <row r="109" spans="1:12" x14ac:dyDescent="0.25">
      <c r="A109" s="193" t="s">
        <v>103</v>
      </c>
      <c r="B109" s="194" t="s">
        <v>103</v>
      </c>
      <c r="C109" s="195">
        <v>2603</v>
      </c>
      <c r="D109" s="195">
        <v>9654</v>
      </c>
      <c r="E109" s="195">
        <v>16155</v>
      </c>
      <c r="F109" s="195">
        <v>13222</v>
      </c>
      <c r="G109" s="195">
        <v>9980</v>
      </c>
      <c r="H109" s="195">
        <v>7328</v>
      </c>
      <c r="I109" s="196">
        <f>IFERROR(H109/G109-1,"-")</f>
        <v>-0.2657314629258517</v>
      </c>
      <c r="J109" s="195">
        <f t="shared" si="35"/>
        <v>-2652</v>
      </c>
      <c r="K109" s="196">
        <f>H109/H$8</f>
        <v>2.5686846217534776E-3</v>
      </c>
      <c r="L109" s="103"/>
    </row>
    <row r="110" spans="1:12" x14ac:dyDescent="0.25">
      <c r="A110" s="193"/>
      <c r="B110" s="190" t="s">
        <v>110</v>
      </c>
      <c r="C110" s="191">
        <v>33939</v>
      </c>
      <c r="D110" s="191">
        <v>80549</v>
      </c>
      <c r="E110" s="191">
        <v>87467</v>
      </c>
      <c r="F110" s="191">
        <v>104299</v>
      </c>
      <c r="G110" s="191">
        <v>84356</v>
      </c>
      <c r="H110" s="191">
        <v>96293</v>
      </c>
      <c r="I110" s="192">
        <f>IFERROR(H110/G110-1,"-")</f>
        <v>0.14150742093034285</v>
      </c>
      <c r="J110" s="191">
        <f t="shared" si="35"/>
        <v>11937</v>
      </c>
      <c r="K110" s="192">
        <f>H110/H$8</f>
        <v>3.3753595562569273E-2</v>
      </c>
      <c r="L110" s="103"/>
    </row>
    <row r="111" spans="1:12" s="76" customFormat="1" x14ac:dyDescent="0.25">
      <c r="A111" s="193"/>
      <c r="B111" s="194" t="s">
        <v>113</v>
      </c>
      <c r="C111" s="195">
        <v>28677</v>
      </c>
      <c r="D111" s="195">
        <v>48685</v>
      </c>
      <c r="E111" s="195">
        <v>53949</v>
      </c>
      <c r="F111" s="195">
        <v>62797</v>
      </c>
      <c r="G111" s="195">
        <v>44607</v>
      </c>
      <c r="H111" s="195">
        <v>42625</v>
      </c>
      <c r="I111" s="196">
        <f t="shared" ref="I111:I118" si="36">IFERROR(H111/G111-1,"-")</f>
        <v>-4.4432488174501739E-2</v>
      </c>
      <c r="J111" s="195">
        <f t="shared" si="35"/>
        <v>-1982</v>
      </c>
      <c r="K111" s="196">
        <f t="shared" ref="K111:K118" si="37">H111/H$8</f>
        <v>1.494134579724918E-2</v>
      </c>
      <c r="L111" s="197"/>
    </row>
    <row r="112" spans="1:12" s="76" customFormat="1" x14ac:dyDescent="0.25">
      <c r="A112" s="193"/>
      <c r="B112" s="194" t="s">
        <v>116</v>
      </c>
      <c r="C112" s="195">
        <v>1685</v>
      </c>
      <c r="D112" s="195">
        <v>5141</v>
      </c>
      <c r="E112" s="195">
        <v>4905</v>
      </c>
      <c r="F112" s="195">
        <v>6500</v>
      </c>
      <c r="G112" s="195">
        <v>6382</v>
      </c>
      <c r="H112" s="195">
        <v>5797</v>
      </c>
      <c r="I112" s="196">
        <f t="shared" si="36"/>
        <v>-9.1664055155123769E-2</v>
      </c>
      <c r="J112" s="195">
        <f t="shared" si="35"/>
        <v>-585</v>
      </c>
      <c r="K112" s="196">
        <f t="shared" si="37"/>
        <v>2.0320230284258884E-3</v>
      </c>
      <c r="L112" s="197"/>
    </row>
    <row r="113" spans="1:12" x14ac:dyDescent="0.25">
      <c r="A113" s="193"/>
      <c r="B113" s="194" t="s">
        <v>119</v>
      </c>
      <c r="C113" s="195">
        <v>803</v>
      </c>
      <c r="D113" s="195">
        <v>4121</v>
      </c>
      <c r="E113" s="195">
        <v>4838</v>
      </c>
      <c r="F113" s="195">
        <v>4128</v>
      </c>
      <c r="G113" s="195">
        <v>6510</v>
      </c>
      <c r="H113" s="195">
        <v>8720</v>
      </c>
      <c r="I113" s="196">
        <f t="shared" si="36"/>
        <v>0.33947772657450082</v>
      </c>
      <c r="J113" s="195">
        <f t="shared" si="35"/>
        <v>2210</v>
      </c>
      <c r="K113" s="196">
        <f t="shared" si="37"/>
        <v>3.0566225302525009E-3</v>
      </c>
      <c r="L113" s="103"/>
    </row>
    <row r="114" spans="1:12" x14ac:dyDescent="0.25">
      <c r="A114" s="193"/>
      <c r="B114" s="194" t="s">
        <v>126</v>
      </c>
      <c r="C114" s="195">
        <v>466</v>
      </c>
      <c r="D114" s="195">
        <v>3062</v>
      </c>
      <c r="E114" s="195">
        <v>2693</v>
      </c>
      <c r="F114" s="195">
        <v>3659</v>
      </c>
      <c r="G114" s="195">
        <v>3130</v>
      </c>
      <c r="H114" s="195">
        <v>2597</v>
      </c>
      <c r="I114" s="196">
        <f t="shared" si="36"/>
        <v>-0.17028753993610224</v>
      </c>
      <c r="J114" s="195">
        <f t="shared" si="35"/>
        <v>-533</v>
      </c>
      <c r="K114" s="196">
        <f t="shared" si="37"/>
        <v>9.103266870488239E-4</v>
      </c>
      <c r="L114" s="103"/>
    </row>
    <row r="115" spans="1:12" x14ac:dyDescent="0.25">
      <c r="A115" s="193"/>
      <c r="B115" s="194" t="s">
        <v>122</v>
      </c>
      <c r="C115" s="195">
        <v>447</v>
      </c>
      <c r="D115" s="195">
        <v>3489</v>
      </c>
      <c r="E115" s="195">
        <v>2033</v>
      </c>
      <c r="F115" s="195">
        <v>3386</v>
      </c>
      <c r="G115" s="195">
        <v>2445</v>
      </c>
      <c r="H115" s="195">
        <v>2427</v>
      </c>
      <c r="I115" s="196">
        <f t="shared" si="36"/>
        <v>-7.3619631901840066E-3</v>
      </c>
      <c r="J115" s="195">
        <f t="shared" si="35"/>
        <v>-18</v>
      </c>
      <c r="K115" s="196">
        <f t="shared" si="37"/>
        <v>8.5073656891316738E-4</v>
      </c>
      <c r="L115" s="103"/>
    </row>
    <row r="116" spans="1:12" x14ac:dyDescent="0.25">
      <c r="A116" s="193"/>
      <c r="B116" s="194" t="s">
        <v>131</v>
      </c>
      <c r="C116" s="195">
        <v>14</v>
      </c>
      <c r="D116" s="195">
        <v>729</v>
      </c>
      <c r="E116" s="195">
        <v>835</v>
      </c>
      <c r="F116" s="195">
        <v>2134</v>
      </c>
      <c r="G116" s="195">
        <v>883</v>
      </c>
      <c r="H116" s="195">
        <v>1054</v>
      </c>
      <c r="I116" s="196">
        <f t="shared" si="36"/>
        <v>0.19365798414496038</v>
      </c>
      <c r="J116" s="195">
        <f t="shared" si="35"/>
        <v>171</v>
      </c>
      <c r="K116" s="196">
        <f t="shared" si="37"/>
        <v>3.6945873244107066E-4</v>
      </c>
      <c r="L116" s="103"/>
    </row>
    <row r="117" spans="1:12" x14ac:dyDescent="0.25">
      <c r="A117" s="193" t="s">
        <v>147</v>
      </c>
      <c r="B117" s="194" t="s">
        <v>134</v>
      </c>
      <c r="C117" s="195">
        <v>32</v>
      </c>
      <c r="D117" s="195">
        <v>1211</v>
      </c>
      <c r="E117" s="195">
        <v>908</v>
      </c>
      <c r="F117" s="195">
        <v>1500</v>
      </c>
      <c r="G117" s="195">
        <v>1223</v>
      </c>
      <c r="H117" s="195">
        <v>960</v>
      </c>
      <c r="I117" s="196">
        <f t="shared" si="36"/>
        <v>-0.21504497138184786</v>
      </c>
      <c r="J117" s="195">
        <f t="shared" si="35"/>
        <v>-263</v>
      </c>
      <c r="K117" s="196">
        <f t="shared" si="37"/>
        <v>3.3650890241311934E-4</v>
      </c>
      <c r="L117" s="103"/>
    </row>
    <row r="118" spans="1:12" x14ac:dyDescent="0.25">
      <c r="A118" s="193" t="s">
        <v>148</v>
      </c>
      <c r="B118" s="199" t="s">
        <v>148</v>
      </c>
      <c r="C118" s="200">
        <f t="shared" ref="C118" si="38">C110-SUM(C111:C117)</f>
        <v>1815</v>
      </c>
      <c r="D118" s="200">
        <f t="shared" ref="D118:H118" si="39">D110-SUM(D111:D117)</f>
        <v>14111</v>
      </c>
      <c r="E118" s="200">
        <f t="shared" si="39"/>
        <v>17306</v>
      </c>
      <c r="F118" s="200">
        <f t="shared" si="39"/>
        <v>20195</v>
      </c>
      <c r="G118" s="200">
        <f t="shared" si="39"/>
        <v>19176</v>
      </c>
      <c r="H118" s="200">
        <f t="shared" si="39"/>
        <v>32113</v>
      </c>
      <c r="I118" s="201">
        <f t="shared" si="36"/>
        <v>0.67464539007092195</v>
      </c>
      <c r="J118" s="200">
        <f>H118-G118</f>
        <v>12937</v>
      </c>
      <c r="K118" s="201">
        <f t="shared" si="37"/>
        <v>1.1256573315825523E-2</v>
      </c>
      <c r="L118" s="103"/>
    </row>
    <row r="119" spans="1:12" s="177" customFormat="1" x14ac:dyDescent="0.25">
      <c r="A119" s="193"/>
      <c r="B119" s="186" t="s">
        <v>54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71</v>
      </c>
      <c r="C120" s="209">
        <v>13546</v>
      </c>
      <c r="D120" s="209">
        <v>46745</v>
      </c>
      <c r="E120" s="209">
        <v>54058</v>
      </c>
      <c r="F120" s="209">
        <v>53126</v>
      </c>
      <c r="G120" s="209">
        <v>55215</v>
      </c>
      <c r="H120" s="209">
        <v>54945</v>
      </c>
      <c r="I120" s="210">
        <f>IFERROR(H120/G120-1,"-")</f>
        <v>-4.8899755501222719E-3</v>
      </c>
      <c r="J120" s="209">
        <f>H120-G120</f>
        <v>-270</v>
      </c>
      <c r="K120" s="210">
        <f>H120/H$8</f>
        <v>1.9259876711550879E-2</v>
      </c>
      <c r="L120" s="103"/>
    </row>
    <row r="121" spans="1:12" x14ac:dyDescent="0.25">
      <c r="A121" s="193" t="s">
        <v>99</v>
      </c>
      <c r="B121" s="190" t="s">
        <v>100</v>
      </c>
      <c r="C121" s="191">
        <v>7829</v>
      </c>
      <c r="D121" s="191">
        <v>21342</v>
      </c>
      <c r="E121" s="191">
        <v>20862</v>
      </c>
      <c r="F121" s="191">
        <v>22180</v>
      </c>
      <c r="G121" s="191">
        <v>25047</v>
      </c>
      <c r="H121" s="191">
        <v>24284</v>
      </c>
      <c r="I121" s="192">
        <f>IFERROR(H121/G121-1,"-")</f>
        <v>-3.0462730067473132E-2</v>
      </c>
      <c r="J121" s="191">
        <f t="shared" ref="J121:J131" si="40">H121-G121</f>
        <v>-763</v>
      </c>
      <c r="K121" s="192">
        <f>H121/H$8</f>
        <v>8.512273110625199E-3</v>
      </c>
      <c r="L121" s="103"/>
    </row>
    <row r="122" spans="1:12" x14ac:dyDescent="0.25">
      <c r="A122" s="193" t="s">
        <v>106</v>
      </c>
      <c r="B122" s="194" t="s">
        <v>106</v>
      </c>
      <c r="C122" s="195">
        <v>3366</v>
      </c>
      <c r="D122" s="195">
        <v>10970</v>
      </c>
      <c r="E122" s="195">
        <v>10227</v>
      </c>
      <c r="F122" s="195">
        <v>10477</v>
      </c>
      <c r="G122" s="195">
        <v>11822</v>
      </c>
      <c r="H122" s="195">
        <v>12721</v>
      </c>
      <c r="I122" s="196">
        <f>IFERROR(H122/G122-1,"-")</f>
        <v>7.6044662493655935E-2</v>
      </c>
      <c r="J122" s="195">
        <f t="shared" si="40"/>
        <v>899</v>
      </c>
      <c r="K122" s="196">
        <f>H122/H$8</f>
        <v>4.4590934870805121E-3</v>
      </c>
      <c r="L122" s="103"/>
    </row>
    <row r="123" spans="1:12" x14ac:dyDescent="0.25">
      <c r="A123" s="193" t="s">
        <v>103</v>
      </c>
      <c r="B123" s="194" t="s">
        <v>103</v>
      </c>
      <c r="C123" s="195">
        <v>4463</v>
      </c>
      <c r="D123" s="195">
        <v>10372</v>
      </c>
      <c r="E123" s="195">
        <v>10635</v>
      </c>
      <c r="F123" s="195">
        <v>11703</v>
      </c>
      <c r="G123" s="195">
        <v>13225</v>
      </c>
      <c r="H123" s="195">
        <v>11563</v>
      </c>
      <c r="I123" s="196">
        <f>IFERROR(H123/G123-1,"-")</f>
        <v>-0.12567107750472595</v>
      </c>
      <c r="J123" s="195">
        <f t="shared" si="40"/>
        <v>-1662</v>
      </c>
      <c r="K123" s="196">
        <f>H123/H$8</f>
        <v>4.0531796235446869E-3</v>
      </c>
      <c r="L123" s="103"/>
    </row>
    <row r="124" spans="1:12" x14ac:dyDescent="0.25">
      <c r="A124" s="193"/>
      <c r="B124" s="190" t="s">
        <v>110</v>
      </c>
      <c r="C124" s="191">
        <v>5717</v>
      </c>
      <c r="D124" s="191">
        <v>25403</v>
      </c>
      <c r="E124" s="191">
        <v>33196</v>
      </c>
      <c r="F124" s="191">
        <v>30946</v>
      </c>
      <c r="G124" s="191">
        <v>30168</v>
      </c>
      <c r="H124" s="191">
        <v>30661</v>
      </c>
      <c r="I124" s="192">
        <f>IFERROR(H124/G124-1,"-")</f>
        <v>1.63418191461151E-2</v>
      </c>
      <c r="J124" s="191">
        <f t="shared" si="40"/>
        <v>493</v>
      </c>
      <c r="K124" s="192">
        <f>H124/H$8</f>
        <v>1.074760360092568E-2</v>
      </c>
      <c r="L124" s="103"/>
    </row>
    <row r="125" spans="1:12" s="76" customFormat="1" x14ac:dyDescent="0.25">
      <c r="A125" s="193"/>
      <c r="B125" s="194" t="s">
        <v>113</v>
      </c>
      <c r="C125" s="195">
        <v>669</v>
      </c>
      <c r="D125" s="195">
        <v>2281</v>
      </c>
      <c r="E125" s="195">
        <v>3617</v>
      </c>
      <c r="F125" s="195">
        <v>3687</v>
      </c>
      <c r="G125" s="195">
        <v>3685</v>
      </c>
      <c r="H125" s="195">
        <v>3162</v>
      </c>
      <c r="I125" s="196">
        <f t="shared" ref="I125:I132" si="41">IFERROR(H125/G125-1,"-")</f>
        <v>-0.14192672998643152</v>
      </c>
      <c r="J125" s="195">
        <f t="shared" si="40"/>
        <v>-523</v>
      </c>
      <c r="K125" s="196">
        <f t="shared" ref="K125:K132" si="42">H125/H$8</f>
        <v>1.1083761973232119E-3</v>
      </c>
      <c r="L125" s="197"/>
    </row>
    <row r="126" spans="1:12" s="76" customFormat="1" x14ac:dyDescent="0.25">
      <c r="A126" s="193"/>
      <c r="B126" s="194" t="s">
        <v>116</v>
      </c>
      <c r="C126" s="195">
        <v>611</v>
      </c>
      <c r="D126" s="195">
        <v>6016</v>
      </c>
      <c r="E126" s="195">
        <v>5291</v>
      </c>
      <c r="F126" s="195">
        <v>6047</v>
      </c>
      <c r="G126" s="195">
        <v>5549</v>
      </c>
      <c r="H126" s="195">
        <v>6551</v>
      </c>
      <c r="I126" s="196">
        <f t="shared" si="41"/>
        <v>0.18057307622995133</v>
      </c>
      <c r="J126" s="195">
        <f t="shared" si="40"/>
        <v>1002</v>
      </c>
      <c r="K126" s="196">
        <f t="shared" si="42"/>
        <v>2.2963227288628593E-3</v>
      </c>
      <c r="L126" s="197"/>
    </row>
    <row r="127" spans="1:12" x14ac:dyDescent="0.25">
      <c r="A127" s="193"/>
      <c r="B127" s="194" t="s">
        <v>119</v>
      </c>
      <c r="C127" s="195">
        <v>597</v>
      </c>
      <c r="D127" s="195">
        <v>2122</v>
      </c>
      <c r="E127" s="195">
        <v>2595</v>
      </c>
      <c r="F127" s="195">
        <v>2270</v>
      </c>
      <c r="G127" s="195">
        <v>2368</v>
      </c>
      <c r="H127" s="195">
        <v>2523</v>
      </c>
      <c r="I127" s="196">
        <f t="shared" si="41"/>
        <v>6.5456081081081141E-2</v>
      </c>
      <c r="J127" s="195">
        <f t="shared" si="40"/>
        <v>155</v>
      </c>
      <c r="K127" s="196">
        <f t="shared" si="42"/>
        <v>8.8438745915447935E-4</v>
      </c>
      <c r="L127" s="103"/>
    </row>
    <row r="128" spans="1:12" x14ac:dyDescent="0.25">
      <c r="A128" s="193"/>
      <c r="B128" s="194" t="s">
        <v>126</v>
      </c>
      <c r="C128" s="195">
        <v>101</v>
      </c>
      <c r="D128" s="195">
        <v>771</v>
      </c>
      <c r="E128" s="195">
        <v>835</v>
      </c>
      <c r="F128" s="195">
        <v>981</v>
      </c>
      <c r="G128" s="195">
        <v>744</v>
      </c>
      <c r="H128" s="195">
        <v>814</v>
      </c>
      <c r="I128" s="196">
        <f t="shared" si="41"/>
        <v>9.4086021505376261E-2</v>
      </c>
      <c r="J128" s="195">
        <f t="shared" si="40"/>
        <v>70</v>
      </c>
      <c r="K128" s="196">
        <f t="shared" si="42"/>
        <v>2.8533150683779081E-4</v>
      </c>
      <c r="L128" s="103"/>
    </row>
    <row r="129" spans="1:12" x14ac:dyDescent="0.25">
      <c r="A129" s="193"/>
      <c r="B129" s="194" t="s">
        <v>122</v>
      </c>
      <c r="C129" s="195">
        <v>193</v>
      </c>
      <c r="D129" s="195">
        <v>547</v>
      </c>
      <c r="E129" s="195">
        <v>662</v>
      </c>
      <c r="F129" s="195">
        <v>674</v>
      </c>
      <c r="G129" s="195">
        <v>812</v>
      </c>
      <c r="H129" s="195">
        <v>797</v>
      </c>
      <c r="I129" s="196">
        <f t="shared" si="41"/>
        <v>-1.8472906403940836E-2</v>
      </c>
      <c r="J129" s="195">
        <f t="shared" si="40"/>
        <v>-15</v>
      </c>
      <c r="K129" s="196">
        <f t="shared" si="42"/>
        <v>2.7937249502422512E-4</v>
      </c>
      <c r="L129" s="103"/>
    </row>
    <row r="130" spans="1:12" x14ac:dyDescent="0.25">
      <c r="A130" s="193"/>
      <c r="B130" s="194" t="s">
        <v>131</v>
      </c>
      <c r="C130" s="195">
        <v>13</v>
      </c>
      <c r="D130" s="195">
        <v>464</v>
      </c>
      <c r="E130" s="195">
        <v>400</v>
      </c>
      <c r="F130" s="195">
        <v>442</v>
      </c>
      <c r="G130" s="195">
        <v>377</v>
      </c>
      <c r="H130" s="195">
        <v>459</v>
      </c>
      <c r="I130" s="196">
        <f t="shared" si="41"/>
        <v>0.21750663129973469</v>
      </c>
      <c r="J130" s="195">
        <f t="shared" si="40"/>
        <v>82</v>
      </c>
      <c r="K130" s="196">
        <f t="shared" si="42"/>
        <v>1.608933189662727E-4</v>
      </c>
      <c r="L130" s="103"/>
    </row>
    <row r="131" spans="1:12" x14ac:dyDescent="0.25">
      <c r="A131" s="193" t="s">
        <v>147</v>
      </c>
      <c r="B131" s="194" t="s">
        <v>134</v>
      </c>
      <c r="C131" s="195">
        <v>47</v>
      </c>
      <c r="D131" s="195">
        <v>727</v>
      </c>
      <c r="E131" s="195">
        <v>662</v>
      </c>
      <c r="F131" s="195">
        <v>656</v>
      </c>
      <c r="G131" s="195">
        <v>889</v>
      </c>
      <c r="H131" s="195">
        <v>775</v>
      </c>
      <c r="I131" s="196">
        <f t="shared" si="41"/>
        <v>-0.12823397075365583</v>
      </c>
      <c r="J131" s="195">
        <f t="shared" si="40"/>
        <v>-114</v>
      </c>
      <c r="K131" s="196">
        <f t="shared" si="42"/>
        <v>2.7166083267725783E-4</v>
      </c>
      <c r="L131" s="103"/>
    </row>
    <row r="132" spans="1:12" x14ac:dyDescent="0.25">
      <c r="A132" s="193" t="s">
        <v>148</v>
      </c>
      <c r="B132" s="199" t="s">
        <v>148</v>
      </c>
      <c r="C132" s="200">
        <f t="shared" ref="C132" si="43">C124-SUM(C125:C131)</f>
        <v>3486</v>
      </c>
      <c r="D132" s="200">
        <f t="shared" ref="D132:H132" si="44">D124-SUM(D125:D131)</f>
        <v>12475</v>
      </c>
      <c r="E132" s="200">
        <f t="shared" si="44"/>
        <v>19134</v>
      </c>
      <c r="F132" s="200">
        <f t="shared" si="44"/>
        <v>16189</v>
      </c>
      <c r="G132" s="200">
        <f t="shared" si="44"/>
        <v>15744</v>
      </c>
      <c r="H132" s="200">
        <f t="shared" si="44"/>
        <v>15580</v>
      </c>
      <c r="I132" s="201">
        <f t="shared" si="41"/>
        <v>-1.041666666666663E-2</v>
      </c>
      <c r="J132" s="200">
        <f>H132-G132</f>
        <v>-164</v>
      </c>
      <c r="K132" s="201">
        <f t="shared" si="42"/>
        <v>5.4612590620795832E-3</v>
      </c>
      <c r="L132" s="103"/>
    </row>
    <row r="133" spans="1:12" s="177" customFormat="1" x14ac:dyDescent="0.25">
      <c r="A133" s="193"/>
      <c r="B133" s="186" t="s">
        <v>55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71</v>
      </c>
      <c r="C134" s="209">
        <v>33192</v>
      </c>
      <c r="D134" s="209">
        <v>123213</v>
      </c>
      <c r="E134" s="209">
        <v>156141</v>
      </c>
      <c r="F134" s="209">
        <v>158524</v>
      </c>
      <c r="G134" s="209">
        <v>160539</v>
      </c>
      <c r="H134" s="209">
        <v>163498</v>
      </c>
      <c r="I134" s="210">
        <f>IFERROR(H134/G134-1,"-")</f>
        <v>1.8431658350930302E-2</v>
      </c>
      <c r="J134" s="209">
        <f>H134-G134</f>
        <v>2959</v>
      </c>
      <c r="K134" s="210">
        <f>H134/H$8</f>
        <v>5.7310971382021028E-2</v>
      </c>
      <c r="L134" s="103"/>
    </row>
    <row r="135" spans="1:12" x14ac:dyDescent="0.25">
      <c r="A135" s="193" t="s">
        <v>99</v>
      </c>
      <c r="B135" s="190" t="s">
        <v>100</v>
      </c>
      <c r="C135" s="191">
        <v>4505</v>
      </c>
      <c r="D135" s="191">
        <v>6454</v>
      </c>
      <c r="E135" s="191">
        <v>7585</v>
      </c>
      <c r="F135" s="191">
        <v>6411</v>
      </c>
      <c r="G135" s="191">
        <v>5544</v>
      </c>
      <c r="H135" s="191">
        <v>7404</v>
      </c>
      <c r="I135" s="192">
        <f>IFERROR(H135/G135-1,"-")</f>
        <v>0.33549783549783552</v>
      </c>
      <c r="J135" s="191">
        <f t="shared" ref="J135:J145" si="45">H135-G135</f>
        <v>1860</v>
      </c>
      <c r="K135" s="192">
        <f>H135/H$8</f>
        <v>2.5953249098611829E-3</v>
      </c>
      <c r="L135" s="103"/>
    </row>
    <row r="136" spans="1:12" x14ac:dyDescent="0.25">
      <c r="A136" s="193" t="s">
        <v>106</v>
      </c>
      <c r="B136" s="194" t="s">
        <v>106</v>
      </c>
      <c r="C136" s="195">
        <v>3275</v>
      </c>
      <c r="D136" s="195">
        <v>3577</v>
      </c>
      <c r="E136" s="195">
        <v>3782</v>
      </c>
      <c r="F136" s="195">
        <v>2294</v>
      </c>
      <c r="G136" s="195">
        <v>954</v>
      </c>
      <c r="H136" s="195">
        <v>2380</v>
      </c>
      <c r="I136" s="196">
        <f>IFERROR(H136/G136-1,"-")</f>
        <v>1.4947589098532497</v>
      </c>
      <c r="J136" s="195">
        <f t="shared" si="45"/>
        <v>1426</v>
      </c>
      <c r="K136" s="196">
        <f>H136/H$8</f>
        <v>8.3426165389919173E-4</v>
      </c>
      <c r="L136" s="103"/>
    </row>
    <row r="137" spans="1:12" x14ac:dyDescent="0.25">
      <c r="A137" s="193" t="s">
        <v>103</v>
      </c>
      <c r="B137" s="194" t="s">
        <v>103</v>
      </c>
      <c r="C137" s="195">
        <v>1230</v>
      </c>
      <c r="D137" s="195">
        <v>2877</v>
      </c>
      <c r="E137" s="195">
        <v>3803</v>
      </c>
      <c r="F137" s="195">
        <v>4117</v>
      </c>
      <c r="G137" s="195">
        <v>4590</v>
      </c>
      <c r="H137" s="195">
        <v>5024</v>
      </c>
      <c r="I137" s="196">
        <f>IFERROR(H137/G137-1,"-")</f>
        <v>9.4553376906318043E-2</v>
      </c>
      <c r="J137" s="195">
        <f t="shared" si="45"/>
        <v>434</v>
      </c>
      <c r="K137" s="196">
        <f>H137/H$8</f>
        <v>1.7610632559619914E-3</v>
      </c>
      <c r="L137" s="103"/>
    </row>
    <row r="138" spans="1:12" x14ac:dyDescent="0.25">
      <c r="A138" s="193"/>
      <c r="B138" s="190" t="s">
        <v>110</v>
      </c>
      <c r="C138" s="191">
        <v>28687</v>
      </c>
      <c r="D138" s="191">
        <v>116759</v>
      </c>
      <c r="E138" s="191">
        <v>148556</v>
      </c>
      <c r="F138" s="191">
        <v>152113</v>
      </c>
      <c r="G138" s="191">
        <v>154995</v>
      </c>
      <c r="H138" s="191">
        <v>156094</v>
      </c>
      <c r="I138" s="192">
        <f>IFERROR(H138/G138-1,"-")</f>
        <v>7.0905513081067628E-3</v>
      </c>
      <c r="J138" s="191">
        <f t="shared" si="45"/>
        <v>1099</v>
      </c>
      <c r="K138" s="192">
        <f>H138/H$8</f>
        <v>5.4715646472159846E-2</v>
      </c>
      <c r="L138" s="103"/>
    </row>
    <row r="139" spans="1:12" s="76" customFormat="1" x14ac:dyDescent="0.25">
      <c r="A139" s="193"/>
      <c r="B139" s="194" t="s">
        <v>113</v>
      </c>
      <c r="C139" s="195">
        <v>8843</v>
      </c>
      <c r="D139" s="195">
        <v>38812</v>
      </c>
      <c r="E139" s="195">
        <v>61422</v>
      </c>
      <c r="F139" s="195">
        <v>58399</v>
      </c>
      <c r="G139" s="195">
        <v>63488</v>
      </c>
      <c r="H139" s="195">
        <v>63934</v>
      </c>
      <c r="I139" s="196">
        <f t="shared" ref="I139:I146" si="46">IFERROR(H139/G139-1,"-")</f>
        <v>7.0249495967742437E-3</v>
      </c>
      <c r="J139" s="195">
        <f t="shared" si="45"/>
        <v>446</v>
      </c>
      <c r="K139" s="196">
        <f t="shared" ref="K139:K146" si="47">H139/H$8</f>
        <v>2.2410791840500387E-2</v>
      </c>
      <c r="L139" s="197"/>
    </row>
    <row r="140" spans="1:12" s="76" customFormat="1" x14ac:dyDescent="0.25">
      <c r="A140" s="193"/>
      <c r="B140" s="194" t="s">
        <v>116</v>
      </c>
      <c r="C140" s="195">
        <v>3478</v>
      </c>
      <c r="D140" s="195">
        <v>12912</v>
      </c>
      <c r="E140" s="195">
        <v>13422</v>
      </c>
      <c r="F140" s="195">
        <v>16292</v>
      </c>
      <c r="G140" s="195">
        <v>15069</v>
      </c>
      <c r="H140" s="195">
        <v>16167</v>
      </c>
      <c r="I140" s="196">
        <f t="shared" si="46"/>
        <v>7.2864821819629721E-2</v>
      </c>
      <c r="J140" s="195">
        <f t="shared" si="45"/>
        <v>1098</v>
      </c>
      <c r="K140" s="196">
        <f t="shared" si="47"/>
        <v>5.6670202347009384E-3</v>
      </c>
      <c r="L140" s="197"/>
    </row>
    <row r="141" spans="1:12" x14ac:dyDescent="0.25">
      <c r="A141" s="193"/>
      <c r="B141" s="194" t="s">
        <v>119</v>
      </c>
      <c r="C141" s="195">
        <v>3888</v>
      </c>
      <c r="D141" s="195">
        <v>11942</v>
      </c>
      <c r="E141" s="195">
        <v>11919</v>
      </c>
      <c r="F141" s="195">
        <v>10446</v>
      </c>
      <c r="G141" s="195">
        <v>9423</v>
      </c>
      <c r="H141" s="195">
        <v>10324</v>
      </c>
      <c r="I141" s="196">
        <f t="shared" si="46"/>
        <v>9.5617107078425079E-2</v>
      </c>
      <c r="J141" s="195">
        <f t="shared" si="45"/>
        <v>901</v>
      </c>
      <c r="K141" s="196">
        <f t="shared" si="47"/>
        <v>3.6188728213677546E-3</v>
      </c>
      <c r="L141" s="103"/>
    </row>
    <row r="142" spans="1:12" x14ac:dyDescent="0.25">
      <c r="A142" s="193"/>
      <c r="B142" s="194" t="s">
        <v>126</v>
      </c>
      <c r="C142" s="195">
        <v>515</v>
      </c>
      <c r="D142" s="195">
        <v>4373</v>
      </c>
      <c r="E142" s="195">
        <v>3879</v>
      </c>
      <c r="F142" s="195">
        <v>5808</v>
      </c>
      <c r="G142" s="195">
        <v>3856</v>
      </c>
      <c r="H142" s="195">
        <v>4138</v>
      </c>
      <c r="I142" s="196">
        <f t="shared" si="46"/>
        <v>7.3132780082987514E-2</v>
      </c>
      <c r="J142" s="195">
        <f t="shared" si="45"/>
        <v>282</v>
      </c>
      <c r="K142" s="196">
        <f t="shared" si="47"/>
        <v>1.4504935814432167E-3</v>
      </c>
      <c r="L142" s="103"/>
    </row>
    <row r="143" spans="1:12" x14ac:dyDescent="0.25">
      <c r="A143" s="193"/>
      <c r="B143" s="194" t="s">
        <v>122</v>
      </c>
      <c r="C143" s="195">
        <v>659</v>
      </c>
      <c r="D143" s="195">
        <v>3131</v>
      </c>
      <c r="E143" s="195">
        <v>3054</v>
      </c>
      <c r="F143" s="195">
        <v>3610</v>
      </c>
      <c r="G143" s="195">
        <v>3325</v>
      </c>
      <c r="H143" s="195">
        <v>3493</v>
      </c>
      <c r="I143" s="196">
        <f t="shared" si="46"/>
        <v>5.0526315789473752E-2</v>
      </c>
      <c r="J143" s="195">
        <f t="shared" si="45"/>
        <v>168</v>
      </c>
      <c r="K143" s="196">
        <f t="shared" si="47"/>
        <v>1.224401662634402E-3</v>
      </c>
      <c r="L143" s="103"/>
    </row>
    <row r="144" spans="1:12" x14ac:dyDescent="0.25">
      <c r="A144" s="193"/>
      <c r="B144" s="194" t="s">
        <v>131</v>
      </c>
      <c r="C144" s="195">
        <v>51</v>
      </c>
      <c r="D144" s="195">
        <v>3914</v>
      </c>
      <c r="E144" s="195">
        <v>4094</v>
      </c>
      <c r="F144" s="195">
        <v>4075</v>
      </c>
      <c r="G144" s="195">
        <v>4912</v>
      </c>
      <c r="H144" s="195">
        <v>3725</v>
      </c>
      <c r="I144" s="196">
        <f t="shared" si="46"/>
        <v>-0.24165309446254069</v>
      </c>
      <c r="J144" s="195">
        <f t="shared" si="45"/>
        <v>-1187</v>
      </c>
      <c r="K144" s="196">
        <f t="shared" si="47"/>
        <v>1.3057246473842392E-3</v>
      </c>
      <c r="L144" s="103"/>
    </row>
    <row r="145" spans="1:12" x14ac:dyDescent="0.25">
      <c r="A145" s="193" t="s">
        <v>147</v>
      </c>
      <c r="B145" s="194" t="s">
        <v>134</v>
      </c>
      <c r="C145" s="195">
        <v>55</v>
      </c>
      <c r="D145" s="195">
        <v>2732</v>
      </c>
      <c r="E145" s="195">
        <v>4086</v>
      </c>
      <c r="F145" s="195">
        <v>3911</v>
      </c>
      <c r="G145" s="195">
        <v>3681</v>
      </c>
      <c r="H145" s="195">
        <v>3291</v>
      </c>
      <c r="I145" s="196">
        <f t="shared" si="46"/>
        <v>-0.10594947025264878</v>
      </c>
      <c r="J145" s="195">
        <f t="shared" si="45"/>
        <v>-390</v>
      </c>
      <c r="K145" s="196">
        <f t="shared" si="47"/>
        <v>1.1535945810849748E-3</v>
      </c>
      <c r="L145" s="103"/>
    </row>
    <row r="146" spans="1:12" x14ac:dyDescent="0.25">
      <c r="A146" s="193" t="s">
        <v>148</v>
      </c>
      <c r="B146" s="199" t="s">
        <v>148</v>
      </c>
      <c r="C146" s="200">
        <f t="shared" ref="C146" si="48">C138-SUM(C139:C145)</f>
        <v>11198</v>
      </c>
      <c r="D146" s="200">
        <f t="shared" ref="D146:H146" si="49">D138-SUM(D139:D145)</f>
        <v>38943</v>
      </c>
      <c r="E146" s="200">
        <f t="shared" si="49"/>
        <v>46680</v>
      </c>
      <c r="F146" s="200">
        <f t="shared" si="49"/>
        <v>49572</v>
      </c>
      <c r="G146" s="200">
        <f t="shared" si="49"/>
        <v>51241</v>
      </c>
      <c r="H146" s="200">
        <f t="shared" si="49"/>
        <v>51022</v>
      </c>
      <c r="I146" s="201">
        <f t="shared" si="46"/>
        <v>-4.2739212739798527E-3</v>
      </c>
      <c r="J146" s="200">
        <f>H146-G146</f>
        <v>-219</v>
      </c>
      <c r="K146" s="201">
        <f t="shared" si="47"/>
        <v>1.7884747103043934E-2</v>
      </c>
      <c r="L146" s="103"/>
    </row>
    <row r="147" spans="1:12" s="177" customFormat="1" x14ac:dyDescent="0.25">
      <c r="A147" s="193"/>
      <c r="B147" s="186" t="s">
        <v>56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71</v>
      </c>
      <c r="C148" s="209">
        <v>9201</v>
      </c>
      <c r="D148" s="209">
        <v>49273</v>
      </c>
      <c r="E148" s="209">
        <v>67054</v>
      </c>
      <c r="F148" s="209">
        <v>69277</v>
      </c>
      <c r="G148" s="209">
        <v>57912</v>
      </c>
      <c r="H148" s="209">
        <v>47365</v>
      </c>
      <c r="I148" s="210">
        <f>IFERROR(H148/G148-1,"-")</f>
        <v>-0.182121149330018</v>
      </c>
      <c r="J148" s="209">
        <f>H148-G148</f>
        <v>-10547</v>
      </c>
      <c r="K148" s="210">
        <f>H148/H$8</f>
        <v>1.6602858502913955E-2</v>
      </c>
      <c r="L148" s="103"/>
    </row>
    <row r="149" spans="1:12" x14ac:dyDescent="0.25">
      <c r="A149" s="193" t="s">
        <v>99</v>
      </c>
      <c r="B149" s="190" t="s">
        <v>100</v>
      </c>
      <c r="C149" s="191">
        <v>4341</v>
      </c>
      <c r="D149" s="191">
        <v>12149</v>
      </c>
      <c r="E149" s="191">
        <v>22325</v>
      </c>
      <c r="F149" s="191">
        <v>20535</v>
      </c>
      <c r="G149" s="191">
        <v>14679</v>
      </c>
      <c r="H149" s="191">
        <v>9482</v>
      </c>
      <c r="I149" s="192">
        <f>IFERROR(H149/G149-1,"-")</f>
        <v>-0.35404319095306225</v>
      </c>
      <c r="J149" s="191">
        <f t="shared" ref="J149:J159" si="50">H149-G149</f>
        <v>-5197</v>
      </c>
      <c r="K149" s="192">
        <f>H149/H$8</f>
        <v>3.3237264715429145E-3</v>
      </c>
      <c r="L149" s="103"/>
    </row>
    <row r="150" spans="1:12" x14ac:dyDescent="0.25">
      <c r="A150" s="193" t="s">
        <v>106</v>
      </c>
      <c r="B150" s="194" t="s">
        <v>106</v>
      </c>
      <c r="C150" s="195">
        <v>3687</v>
      </c>
      <c r="D150" s="195">
        <v>9173</v>
      </c>
      <c r="E150" s="195">
        <v>15069</v>
      </c>
      <c r="F150" s="195">
        <v>15996</v>
      </c>
      <c r="G150" s="195">
        <v>9408</v>
      </c>
      <c r="H150" s="195">
        <v>2996</v>
      </c>
      <c r="I150" s="196">
        <f>IFERROR(H150/G150-1,"-")</f>
        <v>-0.68154761904761907</v>
      </c>
      <c r="J150" s="195">
        <f t="shared" si="50"/>
        <v>-6412</v>
      </c>
      <c r="K150" s="196">
        <f>H150/H$8</f>
        <v>1.0501881996142766E-3</v>
      </c>
      <c r="L150" s="103"/>
    </row>
    <row r="151" spans="1:12" x14ac:dyDescent="0.25">
      <c r="A151" s="193" t="s">
        <v>103</v>
      </c>
      <c r="B151" s="194" t="s">
        <v>103</v>
      </c>
      <c r="C151" s="195">
        <v>654</v>
      </c>
      <c r="D151" s="195">
        <v>2976</v>
      </c>
      <c r="E151" s="195">
        <v>7256</v>
      </c>
      <c r="F151" s="195">
        <v>4539</v>
      </c>
      <c r="G151" s="195">
        <v>5271</v>
      </c>
      <c r="H151" s="195">
        <v>6486</v>
      </c>
      <c r="I151" s="196">
        <f>IFERROR(H151/G151-1,"-")</f>
        <v>0.23050654524758118</v>
      </c>
      <c r="J151" s="195">
        <f t="shared" si="50"/>
        <v>1215</v>
      </c>
      <c r="K151" s="196">
        <f>H151/H$8</f>
        <v>2.2735382719286379E-3</v>
      </c>
      <c r="L151" s="103"/>
    </row>
    <row r="152" spans="1:12" x14ac:dyDescent="0.25">
      <c r="A152" s="193"/>
      <c r="B152" s="190" t="s">
        <v>110</v>
      </c>
      <c r="C152" s="191">
        <v>4860</v>
      </c>
      <c r="D152" s="191">
        <v>37124</v>
      </c>
      <c r="E152" s="191">
        <v>44729</v>
      </c>
      <c r="F152" s="191">
        <v>48742</v>
      </c>
      <c r="G152" s="191">
        <v>43233</v>
      </c>
      <c r="H152" s="191">
        <v>37883</v>
      </c>
      <c r="I152" s="192">
        <f>IFERROR(H152/G152-1,"-")</f>
        <v>-0.12374806282238104</v>
      </c>
      <c r="J152" s="191">
        <f t="shared" si="50"/>
        <v>-5350</v>
      </c>
      <c r="K152" s="192">
        <f>H152/H$8</f>
        <v>1.3279132031371042E-2</v>
      </c>
      <c r="L152" s="103"/>
    </row>
    <row r="153" spans="1:12" s="76" customFormat="1" x14ac:dyDescent="0.25">
      <c r="A153" s="193"/>
      <c r="B153" s="194" t="s">
        <v>113</v>
      </c>
      <c r="C153" s="195">
        <v>1172</v>
      </c>
      <c r="D153" s="195">
        <v>10207</v>
      </c>
      <c r="E153" s="195">
        <v>16435</v>
      </c>
      <c r="F153" s="195">
        <v>16781</v>
      </c>
      <c r="G153" s="195">
        <v>8810</v>
      </c>
      <c r="H153" s="195">
        <v>11343</v>
      </c>
      <c r="I153" s="196">
        <f t="shared" ref="I153:I160" si="51">IFERROR(H153/G153-1,"-")</f>
        <v>0.28751418842224741</v>
      </c>
      <c r="J153" s="195">
        <f t="shared" si="50"/>
        <v>2533</v>
      </c>
      <c r="K153" s="196">
        <f t="shared" ref="K153:K160" si="52">H153/H$8</f>
        <v>3.9760630000750131E-3</v>
      </c>
      <c r="L153" s="197"/>
    </row>
    <row r="154" spans="1:12" s="76" customFormat="1" x14ac:dyDescent="0.25">
      <c r="A154" s="193"/>
      <c r="B154" s="194" t="s">
        <v>116</v>
      </c>
      <c r="C154" s="195">
        <v>1924</v>
      </c>
      <c r="D154" s="195">
        <v>14832</v>
      </c>
      <c r="E154" s="195">
        <v>12087</v>
      </c>
      <c r="F154" s="195">
        <v>12106</v>
      </c>
      <c r="G154" s="195">
        <v>11872</v>
      </c>
      <c r="H154" s="195">
        <v>11204</v>
      </c>
      <c r="I154" s="196">
        <f t="shared" si="51"/>
        <v>-5.6266846361185952E-2</v>
      </c>
      <c r="J154" s="195">
        <f t="shared" si="50"/>
        <v>-668</v>
      </c>
      <c r="K154" s="196">
        <f t="shared" si="52"/>
        <v>3.9273393152464472E-3</v>
      </c>
      <c r="L154" s="197"/>
    </row>
    <row r="155" spans="1:12" x14ac:dyDescent="0.25">
      <c r="A155" s="193"/>
      <c r="B155" s="194" t="s">
        <v>119</v>
      </c>
      <c r="C155" s="195">
        <v>708</v>
      </c>
      <c r="D155" s="195">
        <v>2476</v>
      </c>
      <c r="E155" s="195">
        <v>5916</v>
      </c>
      <c r="F155" s="195">
        <v>6319</v>
      </c>
      <c r="G155" s="195">
        <v>10132</v>
      </c>
      <c r="H155" s="195">
        <v>4916</v>
      </c>
      <c r="I155" s="196">
        <f t="shared" si="51"/>
        <v>-0.51480457954994074</v>
      </c>
      <c r="J155" s="195">
        <f t="shared" si="50"/>
        <v>-5216</v>
      </c>
      <c r="K155" s="196">
        <f t="shared" si="52"/>
        <v>1.7232060044405154E-3</v>
      </c>
      <c r="L155" s="103"/>
    </row>
    <row r="156" spans="1:12" x14ac:dyDescent="0.25">
      <c r="A156" s="193"/>
      <c r="B156" s="194" t="s">
        <v>126</v>
      </c>
      <c r="C156" s="195">
        <v>39</v>
      </c>
      <c r="D156" s="195">
        <v>726</v>
      </c>
      <c r="E156" s="195">
        <v>1552</v>
      </c>
      <c r="F156" s="195">
        <v>1272</v>
      </c>
      <c r="G156" s="195">
        <v>1178</v>
      </c>
      <c r="H156" s="195">
        <v>1277</v>
      </c>
      <c r="I156" s="196">
        <f t="shared" si="51"/>
        <v>8.4040747028862439E-2</v>
      </c>
      <c r="J156" s="195">
        <f t="shared" si="50"/>
        <v>99</v>
      </c>
      <c r="K156" s="196">
        <f t="shared" si="52"/>
        <v>4.4762694623078482E-4</v>
      </c>
      <c r="L156" s="103"/>
    </row>
    <row r="157" spans="1:12" x14ac:dyDescent="0.25">
      <c r="A157" s="193"/>
      <c r="B157" s="194" t="s">
        <v>122</v>
      </c>
      <c r="C157" s="195">
        <v>84</v>
      </c>
      <c r="D157" s="195">
        <v>2086</v>
      </c>
      <c r="E157" s="195">
        <v>1815</v>
      </c>
      <c r="F157" s="195">
        <v>1323</v>
      </c>
      <c r="G157" s="195">
        <v>1611</v>
      </c>
      <c r="H157" s="195">
        <v>1121</v>
      </c>
      <c r="I157" s="196">
        <f t="shared" si="51"/>
        <v>-0.30415890751086283</v>
      </c>
      <c r="J157" s="195">
        <f t="shared" si="50"/>
        <v>-490</v>
      </c>
      <c r="K157" s="196">
        <f t="shared" si="52"/>
        <v>3.9294424958865291E-4</v>
      </c>
      <c r="L157" s="103"/>
    </row>
    <row r="158" spans="1:12" x14ac:dyDescent="0.25">
      <c r="A158" s="193"/>
      <c r="B158" s="194" t="s">
        <v>131</v>
      </c>
      <c r="C158" s="195">
        <v>19</v>
      </c>
      <c r="D158" s="195">
        <v>303</v>
      </c>
      <c r="E158" s="195">
        <v>354</v>
      </c>
      <c r="F158" s="195">
        <v>730</v>
      </c>
      <c r="G158" s="195">
        <v>750</v>
      </c>
      <c r="H158" s="195">
        <v>263</v>
      </c>
      <c r="I158" s="196">
        <f t="shared" si="51"/>
        <v>-0.64933333333333332</v>
      </c>
      <c r="J158" s="195">
        <f t="shared" si="50"/>
        <v>-487</v>
      </c>
      <c r="K158" s="196">
        <f t="shared" si="52"/>
        <v>9.218941805692749E-5</v>
      </c>
      <c r="L158" s="103"/>
    </row>
    <row r="159" spans="1:12" x14ac:dyDescent="0.25">
      <c r="A159" s="193" t="s">
        <v>147</v>
      </c>
      <c r="B159" s="194" t="s">
        <v>134</v>
      </c>
      <c r="C159" s="195">
        <v>8</v>
      </c>
      <c r="D159" s="195">
        <v>914</v>
      </c>
      <c r="E159" s="195">
        <v>532</v>
      </c>
      <c r="F159" s="195">
        <v>1191</v>
      </c>
      <c r="G159" s="195">
        <v>866</v>
      </c>
      <c r="H159" s="195">
        <v>606</v>
      </c>
      <c r="I159" s="196">
        <f t="shared" si="51"/>
        <v>-0.30023094688221708</v>
      </c>
      <c r="J159" s="195">
        <f t="shared" si="50"/>
        <v>-260</v>
      </c>
      <c r="K159" s="196">
        <f t="shared" si="52"/>
        <v>2.124212446482816E-4</v>
      </c>
      <c r="L159" s="103"/>
    </row>
    <row r="160" spans="1:12" x14ac:dyDescent="0.25">
      <c r="A160" s="193" t="s">
        <v>148</v>
      </c>
      <c r="B160" s="199" t="s">
        <v>148</v>
      </c>
      <c r="C160" s="200">
        <f t="shared" ref="C160" si="53">C152-SUM(C153:C159)</f>
        <v>906</v>
      </c>
      <c r="D160" s="200">
        <f t="shared" ref="D160:H160" si="54">D152-SUM(D153:D159)</f>
        <v>5580</v>
      </c>
      <c r="E160" s="200">
        <f t="shared" si="54"/>
        <v>6038</v>
      </c>
      <c r="F160" s="200">
        <f t="shared" si="54"/>
        <v>9020</v>
      </c>
      <c r="G160" s="200">
        <f t="shared" si="54"/>
        <v>8014</v>
      </c>
      <c r="H160" s="200">
        <f t="shared" si="54"/>
        <v>7153</v>
      </c>
      <c r="I160" s="201">
        <f t="shared" si="51"/>
        <v>-0.10743698527576739</v>
      </c>
      <c r="J160" s="200">
        <f>H160-G160</f>
        <v>-861</v>
      </c>
      <c r="K160" s="201">
        <f t="shared" si="52"/>
        <v>2.5073418530844197E-3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58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8451-19DE-4216-8F3E-8C8B300B9533}">
  <sheetPr>
    <tabColor rgb="FFF29140"/>
    <pageSetUpPr fitToPage="1"/>
  </sheetPr>
  <dimension ref="A1:N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46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267</v>
      </c>
      <c r="D6" s="205" t="s">
        <v>268</v>
      </c>
      <c r="E6" s="205" t="s">
        <v>269</v>
      </c>
      <c r="F6" s="205" t="s">
        <v>270</v>
      </c>
      <c r="G6" s="205" t="s">
        <v>271</v>
      </c>
      <c r="H6" s="205" t="s">
        <v>272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46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71</v>
      </c>
      <c r="C8" s="209">
        <v>10242762</v>
      </c>
      <c r="D8" s="209">
        <v>13903380</v>
      </c>
      <c r="E8" s="209">
        <v>31405937</v>
      </c>
      <c r="F8" s="209">
        <v>34492002</v>
      </c>
      <c r="G8" s="209">
        <v>36085760</v>
      </c>
      <c r="H8" s="209">
        <v>34978337</v>
      </c>
      <c r="I8" s="210">
        <f>IFERROR(H8/G8-1,"-")</f>
        <v>-3.0688642833073265E-2</v>
      </c>
      <c r="J8" s="209">
        <f>H8-G8</f>
        <v>-1107423</v>
      </c>
      <c r="K8" s="210">
        <f>H8/H$8</f>
        <v>1</v>
      </c>
      <c r="L8" s="103"/>
    </row>
    <row r="9" spans="1:12" x14ac:dyDescent="0.25">
      <c r="A9" s="1" t="s">
        <v>99</v>
      </c>
      <c r="B9" s="190" t="s">
        <v>100</v>
      </c>
      <c r="C9" s="191">
        <v>1666315</v>
      </c>
      <c r="D9" s="191">
        <v>2851484</v>
      </c>
      <c r="E9" s="191">
        <v>4154268</v>
      </c>
      <c r="F9" s="191">
        <v>4262718</v>
      </c>
      <c r="G9" s="191">
        <v>4222283</v>
      </c>
      <c r="H9" s="191">
        <v>4152241</v>
      </c>
      <c r="I9" s="192">
        <f>IFERROR(H9/G9-1,"-")</f>
        <v>-1.6588655947505138E-2</v>
      </c>
      <c r="J9" s="191">
        <f t="shared" ref="J9:J19" si="0">H9-G9</f>
        <v>-70042</v>
      </c>
      <c r="K9" s="192">
        <f>H9/H$8</f>
        <v>0.11870893118789495</v>
      </c>
      <c r="L9" s="103"/>
    </row>
    <row r="10" spans="1:12" x14ac:dyDescent="0.25">
      <c r="A10" s="193" t="s">
        <v>106</v>
      </c>
      <c r="B10" s="194" t="s">
        <v>106</v>
      </c>
      <c r="C10" s="195">
        <v>564792</v>
      </c>
      <c r="D10" s="195">
        <v>1116779</v>
      </c>
      <c r="E10" s="195">
        <v>1214668</v>
      </c>
      <c r="F10" s="195">
        <v>1323436</v>
      </c>
      <c r="G10" s="195">
        <v>1324542</v>
      </c>
      <c r="H10" s="195">
        <v>1190681</v>
      </c>
      <c r="I10" s="196">
        <f>IFERROR(H10/G10-1,"-")</f>
        <v>-0.10106210297597207</v>
      </c>
      <c r="J10" s="195">
        <f t="shared" si="0"/>
        <v>-133861</v>
      </c>
      <c r="K10" s="196">
        <f>H10/H$8</f>
        <v>3.4040526283453672E-2</v>
      </c>
      <c r="L10" s="103"/>
    </row>
    <row r="11" spans="1:12" x14ac:dyDescent="0.25">
      <c r="A11" s="193" t="s">
        <v>103</v>
      </c>
      <c r="B11" s="194" t="s">
        <v>103</v>
      </c>
      <c r="C11" s="195">
        <v>1101523</v>
      </c>
      <c r="D11" s="195">
        <v>1734705</v>
      </c>
      <c r="E11" s="195">
        <v>2939600</v>
      </c>
      <c r="F11" s="195">
        <v>2939282</v>
      </c>
      <c r="G11" s="195">
        <v>2897741</v>
      </c>
      <c r="H11" s="195">
        <v>2961560</v>
      </c>
      <c r="I11" s="196">
        <f>IFERROR(H11/G11-1,"-")</f>
        <v>2.2023707432789807E-2</v>
      </c>
      <c r="J11" s="195">
        <f t="shared" si="0"/>
        <v>63819</v>
      </c>
      <c r="K11" s="196">
        <f>H11/H$8</f>
        <v>8.4668404904441288E-2</v>
      </c>
      <c r="L11" s="103"/>
    </row>
    <row r="12" spans="1:12" x14ac:dyDescent="0.25">
      <c r="A12" s="1"/>
      <c r="B12" s="190" t="s">
        <v>110</v>
      </c>
      <c r="C12" s="191">
        <v>8576447</v>
      </c>
      <c r="D12" s="191">
        <v>11051896</v>
      </c>
      <c r="E12" s="191">
        <v>27251669</v>
      </c>
      <c r="F12" s="191">
        <v>30229284</v>
      </c>
      <c r="G12" s="191">
        <v>31863477</v>
      </c>
      <c r="H12" s="191">
        <v>30826096</v>
      </c>
      <c r="I12" s="192">
        <f>IFERROR(H12/G12-1,"-")</f>
        <v>-3.2557055841708649E-2</v>
      </c>
      <c r="J12" s="191">
        <f t="shared" si="0"/>
        <v>-1037381</v>
      </c>
      <c r="K12" s="192">
        <f>H12/H$8</f>
        <v>0.88129106881210506</v>
      </c>
      <c r="L12" s="103"/>
    </row>
    <row r="13" spans="1:12" s="76" customFormat="1" x14ac:dyDescent="0.25">
      <c r="A13" s="193"/>
      <c r="B13" s="194" t="s">
        <v>113</v>
      </c>
      <c r="C13" s="195">
        <v>3390676</v>
      </c>
      <c r="D13" s="195">
        <v>3350798</v>
      </c>
      <c r="E13" s="195">
        <v>12657617</v>
      </c>
      <c r="F13" s="195">
        <v>13879437</v>
      </c>
      <c r="G13" s="195">
        <v>14676825</v>
      </c>
      <c r="H13" s="195">
        <v>14264209</v>
      </c>
      <c r="I13" s="196">
        <f t="shared" ref="I13:I20" si="1">IFERROR(H13/G13-1,"-")</f>
        <v>-2.8113437340841818E-2</v>
      </c>
      <c r="J13" s="195">
        <f t="shared" si="0"/>
        <v>-412616</v>
      </c>
      <c r="K13" s="196">
        <f t="shared" ref="K13:K20" si="2">H13/H$8</f>
        <v>0.40780123423249082</v>
      </c>
      <c r="L13" s="197"/>
    </row>
    <row r="14" spans="1:12" s="76" customFormat="1" x14ac:dyDescent="0.25">
      <c r="A14" s="193"/>
      <c r="B14" s="194" t="s">
        <v>116</v>
      </c>
      <c r="C14" s="195">
        <v>1278287</v>
      </c>
      <c r="D14" s="195">
        <v>1806937</v>
      </c>
      <c r="E14" s="195">
        <v>3169256</v>
      </c>
      <c r="F14" s="195">
        <v>3606205</v>
      </c>
      <c r="G14" s="195">
        <v>3758646</v>
      </c>
      <c r="H14" s="195">
        <v>3569778</v>
      </c>
      <c r="I14" s="196">
        <f t="shared" si="1"/>
        <v>-5.0248946030033159E-2</v>
      </c>
      <c r="J14" s="195">
        <f t="shared" si="0"/>
        <v>-188868</v>
      </c>
      <c r="K14" s="196">
        <f t="shared" si="2"/>
        <v>0.10205682448539506</v>
      </c>
      <c r="L14" s="197"/>
    </row>
    <row r="15" spans="1:12" x14ac:dyDescent="0.25">
      <c r="A15" s="193"/>
      <c r="B15" s="194" t="s">
        <v>119</v>
      </c>
      <c r="C15" s="195">
        <v>395218</v>
      </c>
      <c r="D15" s="195">
        <v>815902</v>
      </c>
      <c r="E15" s="195">
        <v>1288352</v>
      </c>
      <c r="F15" s="195">
        <v>1510103</v>
      </c>
      <c r="G15" s="195">
        <v>1590940</v>
      </c>
      <c r="H15" s="195">
        <v>1541951</v>
      </c>
      <c r="I15" s="196">
        <f t="shared" si="1"/>
        <v>-3.0792487460243656E-2</v>
      </c>
      <c r="J15" s="195">
        <f t="shared" si="0"/>
        <v>-48989</v>
      </c>
      <c r="K15" s="196">
        <f t="shared" si="2"/>
        <v>4.4083027732278984E-2</v>
      </c>
      <c r="L15" s="103"/>
    </row>
    <row r="16" spans="1:12" x14ac:dyDescent="0.25">
      <c r="A16" s="193"/>
      <c r="B16" s="194" t="s">
        <v>126</v>
      </c>
      <c r="C16" s="195">
        <v>302671</v>
      </c>
      <c r="D16" s="195">
        <v>691981</v>
      </c>
      <c r="E16" s="195">
        <v>1287744</v>
      </c>
      <c r="F16" s="195">
        <v>1318405</v>
      </c>
      <c r="G16" s="195">
        <v>1376091</v>
      </c>
      <c r="H16" s="195">
        <v>1291992</v>
      </c>
      <c r="I16" s="196">
        <f t="shared" si="1"/>
        <v>-6.1114417578488678E-2</v>
      </c>
      <c r="J16" s="195">
        <f t="shared" si="0"/>
        <v>-84099</v>
      </c>
      <c r="K16" s="196">
        <f t="shared" si="2"/>
        <v>3.6936918985027788E-2</v>
      </c>
      <c r="L16" s="103"/>
    </row>
    <row r="17" spans="1:12" x14ac:dyDescent="0.25">
      <c r="A17" s="193"/>
      <c r="B17" s="194" t="s">
        <v>122</v>
      </c>
      <c r="C17" s="195">
        <v>443709</v>
      </c>
      <c r="D17" s="195">
        <v>726467</v>
      </c>
      <c r="E17" s="195">
        <v>1124652</v>
      </c>
      <c r="F17" s="195">
        <v>1170697</v>
      </c>
      <c r="G17" s="195">
        <v>1202943</v>
      </c>
      <c r="H17" s="195">
        <v>1125010</v>
      </c>
      <c r="I17" s="196">
        <f t="shared" si="1"/>
        <v>-6.4785280765589093E-2</v>
      </c>
      <c r="J17" s="195">
        <f t="shared" si="0"/>
        <v>-77933</v>
      </c>
      <c r="K17" s="196">
        <f t="shared" si="2"/>
        <v>3.216304994717159E-2</v>
      </c>
      <c r="L17" s="103"/>
    </row>
    <row r="18" spans="1:12" x14ac:dyDescent="0.25">
      <c r="A18" s="193"/>
      <c r="B18" s="194" t="s">
        <v>131</v>
      </c>
      <c r="C18" s="195">
        <v>241428</v>
      </c>
      <c r="D18" s="195">
        <v>191434</v>
      </c>
      <c r="E18" s="195">
        <v>491173</v>
      </c>
      <c r="F18" s="195">
        <v>523441</v>
      </c>
      <c r="G18" s="195">
        <v>511222</v>
      </c>
      <c r="H18" s="195">
        <v>496171</v>
      </c>
      <c r="I18" s="196">
        <f t="shared" si="1"/>
        <v>-2.9441221230698256E-2</v>
      </c>
      <c r="J18" s="195"/>
      <c r="K18" s="196">
        <f t="shared" si="2"/>
        <v>1.4185094048353414E-2</v>
      </c>
      <c r="L18" s="103"/>
    </row>
    <row r="19" spans="1:12" x14ac:dyDescent="0.25">
      <c r="A19" s="193" t="s">
        <v>147</v>
      </c>
      <c r="B19" s="194" t="s">
        <v>134</v>
      </c>
      <c r="C19" s="195">
        <v>356220</v>
      </c>
      <c r="D19" s="195">
        <v>171613</v>
      </c>
      <c r="E19" s="195">
        <v>432862</v>
      </c>
      <c r="F19" s="195">
        <v>543161</v>
      </c>
      <c r="G19" s="195">
        <v>529346</v>
      </c>
      <c r="H19" s="195">
        <v>469492</v>
      </c>
      <c r="I19" s="196">
        <f t="shared" si="1"/>
        <v>-0.11307160156117169</v>
      </c>
      <c r="J19" s="195">
        <f t="shared" si="0"/>
        <v>-59854</v>
      </c>
      <c r="K19" s="196">
        <f t="shared" si="2"/>
        <v>1.3422364819688254E-2</v>
      </c>
      <c r="L19" s="103"/>
    </row>
    <row r="20" spans="1:12" x14ac:dyDescent="0.25">
      <c r="A20" s="193" t="s">
        <v>148</v>
      </c>
      <c r="B20" s="199" t="s">
        <v>148</v>
      </c>
      <c r="C20" s="200">
        <f t="shared" ref="C20" si="3">C12-SUM(C13:C19)</f>
        <v>2168238</v>
      </c>
      <c r="D20" s="200">
        <f t="shared" ref="D20:H20" si="4">D12-SUM(D13:D19)</f>
        <v>3296764</v>
      </c>
      <c r="E20" s="200">
        <f t="shared" si="4"/>
        <v>6800013</v>
      </c>
      <c r="F20" s="200">
        <f t="shared" si="4"/>
        <v>7677835</v>
      </c>
      <c r="G20" s="200">
        <f t="shared" si="4"/>
        <v>8217464</v>
      </c>
      <c r="H20" s="200">
        <f t="shared" si="4"/>
        <v>8067493</v>
      </c>
      <c r="I20" s="201">
        <f t="shared" si="1"/>
        <v>-1.8250277701246986E-2</v>
      </c>
      <c r="J20" s="200">
        <f>H20-G20</f>
        <v>-149971</v>
      </c>
      <c r="K20" s="201">
        <f t="shared" si="2"/>
        <v>0.23064255456169916</v>
      </c>
      <c r="L20" s="103"/>
    </row>
    <row r="21" spans="1:12" s="177" customFormat="1" x14ac:dyDescent="0.25">
      <c r="A21" s="193"/>
      <c r="B21" s="186" t="s">
        <v>47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71</v>
      </c>
      <c r="C22" s="209">
        <v>3719501</v>
      </c>
      <c r="D22" s="209">
        <v>5763674</v>
      </c>
      <c r="E22" s="209">
        <v>12632387</v>
      </c>
      <c r="F22" s="209">
        <v>13593290</v>
      </c>
      <c r="G22" s="209">
        <v>13840017</v>
      </c>
      <c r="H22" s="209">
        <v>13113733</v>
      </c>
      <c r="I22" s="210">
        <f>IFERROR(H22/G22-1,"-")</f>
        <v>-5.2477103171188255E-2</v>
      </c>
      <c r="J22" s="209">
        <f>H22-G22</f>
        <v>-726284</v>
      </c>
      <c r="K22" s="210">
        <f>H22/H$8</f>
        <v>0.37491013366358727</v>
      </c>
      <c r="L22" s="103"/>
    </row>
    <row r="23" spans="1:12" x14ac:dyDescent="0.25">
      <c r="A23" s="193" t="s">
        <v>99</v>
      </c>
      <c r="B23" s="190" t="s">
        <v>100</v>
      </c>
      <c r="C23" s="191">
        <v>368684</v>
      </c>
      <c r="D23" s="191">
        <v>926094</v>
      </c>
      <c r="E23" s="191">
        <v>924124</v>
      </c>
      <c r="F23" s="191">
        <v>819722</v>
      </c>
      <c r="G23" s="191">
        <v>742797</v>
      </c>
      <c r="H23" s="191">
        <v>653758</v>
      </c>
      <c r="I23" s="192">
        <f>IFERROR(H23/G23-1,"-")</f>
        <v>-0.11986989715898155</v>
      </c>
      <c r="J23" s="191">
        <f t="shared" ref="J23:J33" si="5">H23-G23</f>
        <v>-89039</v>
      </c>
      <c r="K23" s="192">
        <f>H23/H$8</f>
        <v>1.8690368269938046E-2</v>
      </c>
      <c r="L23" s="103"/>
    </row>
    <row r="24" spans="1:12" x14ac:dyDescent="0.25">
      <c r="A24" s="193" t="s">
        <v>106</v>
      </c>
      <c r="B24" s="194" t="s">
        <v>106</v>
      </c>
      <c r="C24" s="195">
        <v>171857</v>
      </c>
      <c r="D24" s="195">
        <v>341894</v>
      </c>
      <c r="E24" s="195">
        <v>286571</v>
      </c>
      <c r="F24" s="195">
        <v>258252</v>
      </c>
      <c r="G24" s="195">
        <v>219334</v>
      </c>
      <c r="H24" s="195">
        <v>218955</v>
      </c>
      <c r="I24" s="196">
        <f>IFERROR(H24/G24-1,"-")</f>
        <v>-1.7279582736831056E-3</v>
      </c>
      <c r="J24" s="195">
        <f t="shared" si="5"/>
        <v>-379</v>
      </c>
      <c r="K24" s="196">
        <f>H24/H$8</f>
        <v>6.2597315589932138E-3</v>
      </c>
      <c r="L24" s="103"/>
    </row>
    <row r="25" spans="1:12" x14ac:dyDescent="0.25">
      <c r="A25" s="193" t="s">
        <v>103</v>
      </c>
      <c r="B25" s="194" t="s">
        <v>12</v>
      </c>
      <c r="C25" s="195">
        <v>196827</v>
      </c>
      <c r="D25" s="195">
        <v>584200</v>
      </c>
      <c r="E25" s="195">
        <v>637553</v>
      </c>
      <c r="F25" s="195">
        <v>561470</v>
      </c>
      <c r="G25" s="195">
        <v>523463</v>
      </c>
      <c r="H25" s="195">
        <v>434803</v>
      </c>
      <c r="I25" s="196">
        <f>IFERROR(H25/G25-1,"-")</f>
        <v>-0.16937204730802369</v>
      </c>
      <c r="J25" s="195">
        <f t="shared" si="5"/>
        <v>-88660</v>
      </c>
      <c r="K25" s="196">
        <f>H25/H$8</f>
        <v>1.2430636710944834E-2</v>
      </c>
      <c r="L25" s="103"/>
    </row>
    <row r="26" spans="1:12" x14ac:dyDescent="0.25">
      <c r="A26" s="193"/>
      <c r="B26" s="190" t="s">
        <v>110</v>
      </c>
      <c r="C26" s="191">
        <v>3350817</v>
      </c>
      <c r="D26" s="191">
        <v>4837580</v>
      </c>
      <c r="E26" s="191">
        <v>11708263</v>
      </c>
      <c r="F26" s="191">
        <v>12773568</v>
      </c>
      <c r="G26" s="191">
        <v>13097220</v>
      </c>
      <c r="H26" s="191">
        <v>12459975</v>
      </c>
      <c r="I26" s="192">
        <f>IFERROR(H26/G26-1,"-")</f>
        <v>-4.8654981744217451E-2</v>
      </c>
      <c r="J26" s="191">
        <f t="shared" si="5"/>
        <v>-637245</v>
      </c>
      <c r="K26" s="192">
        <f>H26/H$8</f>
        <v>0.35621976539364919</v>
      </c>
      <c r="L26" s="103"/>
    </row>
    <row r="27" spans="1:12" s="76" customFormat="1" x14ac:dyDescent="0.25">
      <c r="A27" s="193"/>
      <c r="B27" s="194" t="s">
        <v>113</v>
      </c>
      <c r="C27" s="195">
        <v>1431730</v>
      </c>
      <c r="D27" s="195">
        <v>1575483</v>
      </c>
      <c r="E27" s="195">
        <v>5839663</v>
      </c>
      <c r="F27" s="195">
        <v>6457010</v>
      </c>
      <c r="G27" s="195">
        <v>6689570</v>
      </c>
      <c r="H27" s="195">
        <v>6403412</v>
      </c>
      <c r="I27" s="196">
        <f t="shared" ref="I27:I34" si="6">IFERROR(H27/G27-1,"-")</f>
        <v>-4.2776740507984856E-2</v>
      </c>
      <c r="J27" s="195">
        <f t="shared" si="5"/>
        <v>-286158</v>
      </c>
      <c r="K27" s="196">
        <f t="shared" ref="K27:K34" si="7">H27/H$8</f>
        <v>0.1830679371635078</v>
      </c>
      <c r="L27" s="197"/>
    </row>
    <row r="28" spans="1:12" s="76" customFormat="1" x14ac:dyDescent="0.25">
      <c r="A28" s="193"/>
      <c r="B28" s="194" t="s">
        <v>116</v>
      </c>
      <c r="C28" s="195">
        <v>473917</v>
      </c>
      <c r="D28" s="195">
        <v>851193</v>
      </c>
      <c r="E28" s="195">
        <v>1420539</v>
      </c>
      <c r="F28" s="195">
        <v>1496166</v>
      </c>
      <c r="G28" s="195">
        <v>1483358</v>
      </c>
      <c r="H28" s="195">
        <v>1371271</v>
      </c>
      <c r="I28" s="196">
        <f t="shared" si="6"/>
        <v>-7.556301310944491E-2</v>
      </c>
      <c r="J28" s="195">
        <f t="shared" si="5"/>
        <v>-112087</v>
      </c>
      <c r="K28" s="196">
        <f t="shared" si="7"/>
        <v>3.9203436115330469E-2</v>
      </c>
      <c r="L28" s="197"/>
    </row>
    <row r="29" spans="1:12" x14ac:dyDescent="0.25">
      <c r="A29" s="193"/>
      <c r="B29" s="194" t="s">
        <v>119</v>
      </c>
      <c r="C29" s="195">
        <v>167803</v>
      </c>
      <c r="D29" s="195">
        <v>321437</v>
      </c>
      <c r="E29" s="195">
        <v>466813</v>
      </c>
      <c r="F29" s="195">
        <v>535892</v>
      </c>
      <c r="G29" s="195">
        <v>462244</v>
      </c>
      <c r="H29" s="195">
        <v>396257</v>
      </c>
      <c r="I29" s="196">
        <f t="shared" si="6"/>
        <v>-0.14275361064719061</v>
      </c>
      <c r="J29" s="195">
        <f t="shared" si="5"/>
        <v>-65987</v>
      </c>
      <c r="K29" s="196">
        <f t="shared" si="7"/>
        <v>1.1328640352455864E-2</v>
      </c>
      <c r="L29" s="103"/>
    </row>
    <row r="30" spans="1:12" x14ac:dyDescent="0.25">
      <c r="A30" s="193"/>
      <c r="B30" s="194" t="s">
        <v>126</v>
      </c>
      <c r="C30" s="195">
        <v>128807</v>
      </c>
      <c r="D30" s="195">
        <v>321774</v>
      </c>
      <c r="E30" s="195">
        <v>583899</v>
      </c>
      <c r="F30" s="195">
        <v>553144</v>
      </c>
      <c r="G30" s="195">
        <v>562616</v>
      </c>
      <c r="H30" s="195">
        <v>539721</v>
      </c>
      <c r="I30" s="196">
        <f t="shared" si="6"/>
        <v>-4.0693830250117302E-2</v>
      </c>
      <c r="J30" s="195">
        <f t="shared" si="5"/>
        <v>-22895</v>
      </c>
      <c r="K30" s="196">
        <f t="shared" si="7"/>
        <v>1.5430150381363184E-2</v>
      </c>
      <c r="L30" s="103"/>
    </row>
    <row r="31" spans="1:12" x14ac:dyDescent="0.25">
      <c r="A31" s="193"/>
      <c r="B31" s="194" t="s">
        <v>122</v>
      </c>
      <c r="C31" s="195">
        <v>224222</v>
      </c>
      <c r="D31" s="195">
        <v>414396</v>
      </c>
      <c r="E31" s="195">
        <v>639629</v>
      </c>
      <c r="F31" s="195">
        <v>620048</v>
      </c>
      <c r="G31" s="195">
        <v>632422</v>
      </c>
      <c r="H31" s="195">
        <v>602571</v>
      </c>
      <c r="I31" s="196">
        <f t="shared" si="6"/>
        <v>-4.7201077761368171E-2</v>
      </c>
      <c r="J31" s="195">
        <f t="shared" si="5"/>
        <v>-29851</v>
      </c>
      <c r="K31" s="196">
        <f t="shared" si="7"/>
        <v>1.7226976799954784E-2</v>
      </c>
      <c r="L31" s="103"/>
    </row>
    <row r="32" spans="1:12" x14ac:dyDescent="0.25">
      <c r="A32" s="193"/>
      <c r="B32" s="194" t="s">
        <v>131</v>
      </c>
      <c r="C32" s="195">
        <v>94786</v>
      </c>
      <c r="D32" s="195">
        <v>58069</v>
      </c>
      <c r="E32" s="195">
        <v>177706</v>
      </c>
      <c r="F32" s="195">
        <v>184397</v>
      </c>
      <c r="G32" s="195">
        <v>184792</v>
      </c>
      <c r="H32" s="195">
        <v>177006</v>
      </c>
      <c r="I32" s="196">
        <f t="shared" si="6"/>
        <v>-4.2133858608597752E-2</v>
      </c>
      <c r="J32" s="195">
        <f t="shared" si="5"/>
        <v>-7786</v>
      </c>
      <c r="K32" s="196">
        <f t="shared" si="7"/>
        <v>5.0604464128754896E-3</v>
      </c>
      <c r="L32" s="103"/>
    </row>
    <row r="33" spans="1:12" x14ac:dyDescent="0.25">
      <c r="A33" s="193" t="s">
        <v>147</v>
      </c>
      <c r="B33" s="194" t="s">
        <v>134</v>
      </c>
      <c r="C33" s="195">
        <v>106541</v>
      </c>
      <c r="D33" s="195">
        <v>43884</v>
      </c>
      <c r="E33" s="195">
        <v>147837</v>
      </c>
      <c r="F33" s="195">
        <v>187523</v>
      </c>
      <c r="G33" s="195">
        <v>166807</v>
      </c>
      <c r="H33" s="195">
        <v>155413</v>
      </c>
      <c r="I33" s="196">
        <f t="shared" si="6"/>
        <v>-6.8306485938839479E-2</v>
      </c>
      <c r="J33" s="195">
        <f t="shared" si="5"/>
        <v>-11394</v>
      </c>
      <c r="K33" s="196">
        <f t="shared" si="7"/>
        <v>4.4431214668667635E-3</v>
      </c>
      <c r="L33" s="103"/>
    </row>
    <row r="34" spans="1:12" x14ac:dyDescent="0.25">
      <c r="A34" s="193" t="s">
        <v>148</v>
      </c>
      <c r="B34" s="199" t="s">
        <v>148</v>
      </c>
      <c r="C34" s="200">
        <f t="shared" ref="C34" si="8">C26-SUM(C27:C33)</f>
        <v>723011</v>
      </c>
      <c r="D34" s="200">
        <f t="shared" ref="D34:H34" si="9">D26-SUM(D27:D33)</f>
        <v>1251344</v>
      </c>
      <c r="E34" s="200">
        <f t="shared" si="9"/>
        <v>2432177</v>
      </c>
      <c r="F34" s="200">
        <f t="shared" si="9"/>
        <v>2739388</v>
      </c>
      <c r="G34" s="200">
        <f t="shared" si="9"/>
        <v>2915411</v>
      </c>
      <c r="H34" s="200">
        <f t="shared" si="9"/>
        <v>2814324</v>
      </c>
      <c r="I34" s="201">
        <f t="shared" si="6"/>
        <v>-3.4673327362762962E-2</v>
      </c>
      <c r="J34" s="200">
        <f>H34-G34</f>
        <v>-101087</v>
      </c>
      <c r="K34" s="201">
        <f t="shared" si="7"/>
        <v>8.0459056701294857E-2</v>
      </c>
      <c r="L34" s="103"/>
    </row>
    <row r="35" spans="1:12" s="177" customFormat="1" x14ac:dyDescent="0.25">
      <c r="A35" s="193"/>
      <c r="B35" s="186" t="s">
        <v>48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71</v>
      </c>
      <c r="C36" s="209">
        <v>2735482</v>
      </c>
      <c r="D36" s="209">
        <v>3367162</v>
      </c>
      <c r="E36" s="209">
        <v>8865243</v>
      </c>
      <c r="F36" s="209">
        <v>9740327</v>
      </c>
      <c r="G36" s="209">
        <v>10013119</v>
      </c>
      <c r="H36" s="209">
        <v>9994134</v>
      </c>
      <c r="I36" s="210">
        <f>IFERROR(H36/G36-1,"-")</f>
        <v>-1.8960126210424422E-3</v>
      </c>
      <c r="J36" s="209">
        <f>H36-G36</f>
        <v>-18985</v>
      </c>
      <c r="K36" s="210">
        <f>H36/H$8</f>
        <v>0.28572353225369174</v>
      </c>
      <c r="L36" s="103"/>
    </row>
    <row r="37" spans="1:12" x14ac:dyDescent="0.25">
      <c r="A37" s="193" t="s">
        <v>99</v>
      </c>
      <c r="B37" s="190" t="s">
        <v>100</v>
      </c>
      <c r="C37" s="191">
        <v>222488</v>
      </c>
      <c r="D37" s="191">
        <v>350874</v>
      </c>
      <c r="E37" s="191">
        <v>513218</v>
      </c>
      <c r="F37" s="191">
        <v>578106</v>
      </c>
      <c r="G37" s="191">
        <v>549885</v>
      </c>
      <c r="H37" s="191">
        <v>574109</v>
      </c>
      <c r="I37" s="192">
        <f>IFERROR(H37/G37-1,"-")</f>
        <v>4.40528474135502E-2</v>
      </c>
      <c r="J37" s="191">
        <f t="shared" ref="J37:J47" si="10">H37-G37</f>
        <v>24224</v>
      </c>
      <c r="K37" s="192">
        <f>H37/H$8</f>
        <v>1.6413273163901416E-2</v>
      </c>
      <c r="L37" s="103"/>
    </row>
    <row r="38" spans="1:12" x14ac:dyDescent="0.25">
      <c r="A38" s="193" t="s">
        <v>106</v>
      </c>
      <c r="B38" s="194" t="s">
        <v>106</v>
      </c>
      <c r="C38" s="195">
        <v>87809</v>
      </c>
      <c r="D38" s="195">
        <v>131066</v>
      </c>
      <c r="E38" s="195">
        <v>155108</v>
      </c>
      <c r="F38" s="195">
        <v>219792</v>
      </c>
      <c r="G38" s="195">
        <v>237231</v>
      </c>
      <c r="H38" s="195">
        <v>221651</v>
      </c>
      <c r="I38" s="196">
        <f>IFERROR(H38/G38-1,"-")</f>
        <v>-6.5674384882245529E-2</v>
      </c>
      <c r="J38" s="195">
        <f t="shared" si="10"/>
        <v>-15580</v>
      </c>
      <c r="K38" s="196">
        <f>H38/H$8</f>
        <v>6.3368078362330375E-3</v>
      </c>
      <c r="L38" s="103"/>
    </row>
    <row r="39" spans="1:12" x14ac:dyDescent="0.25">
      <c r="A39" s="193" t="s">
        <v>103</v>
      </c>
      <c r="B39" s="194" t="s">
        <v>103</v>
      </c>
      <c r="C39" s="195">
        <v>134679</v>
      </c>
      <c r="D39" s="195">
        <v>219808</v>
      </c>
      <c r="E39" s="195">
        <v>358110</v>
      </c>
      <c r="F39" s="195">
        <v>358314</v>
      </c>
      <c r="G39" s="195">
        <v>312654</v>
      </c>
      <c r="H39" s="195">
        <v>352458</v>
      </c>
      <c r="I39" s="196">
        <f>IFERROR(H39/G39-1,"-")</f>
        <v>0.12731006160164271</v>
      </c>
      <c r="J39" s="195">
        <f t="shared" si="10"/>
        <v>39804</v>
      </c>
      <c r="K39" s="196">
        <f>H39/H$8</f>
        <v>1.007646532766838E-2</v>
      </c>
      <c r="L39" s="103"/>
    </row>
    <row r="40" spans="1:12" x14ac:dyDescent="0.25">
      <c r="A40" s="193"/>
      <c r="B40" s="190" t="s">
        <v>110</v>
      </c>
      <c r="C40" s="191">
        <v>2512994</v>
      </c>
      <c r="D40" s="191">
        <v>3016288</v>
      </c>
      <c r="E40" s="191">
        <v>8352025</v>
      </c>
      <c r="F40" s="191">
        <v>9162221</v>
      </c>
      <c r="G40" s="191">
        <v>9463234</v>
      </c>
      <c r="H40" s="191">
        <v>9420025</v>
      </c>
      <c r="I40" s="192">
        <f>IFERROR(H40/G40-1,"-")</f>
        <v>-4.5659866383944703E-3</v>
      </c>
      <c r="J40" s="191">
        <f t="shared" si="10"/>
        <v>-43209</v>
      </c>
      <c r="K40" s="192">
        <f>H40/H$8</f>
        <v>0.26931025908979034</v>
      </c>
      <c r="L40" s="103"/>
    </row>
    <row r="41" spans="1:12" s="76" customFormat="1" x14ac:dyDescent="0.25">
      <c r="A41" s="193"/>
      <c r="B41" s="194" t="s">
        <v>113</v>
      </c>
      <c r="C41" s="195">
        <v>1123413</v>
      </c>
      <c r="D41" s="195">
        <v>1066343</v>
      </c>
      <c r="E41" s="195">
        <v>4256430</v>
      </c>
      <c r="F41" s="195">
        <v>4628132</v>
      </c>
      <c r="G41" s="195">
        <v>4858902</v>
      </c>
      <c r="H41" s="195">
        <v>4850627</v>
      </c>
      <c r="I41" s="196">
        <f t="shared" ref="I41:I48" si="11">IFERROR(H41/G41-1,"-")</f>
        <v>-1.7030596624504346E-3</v>
      </c>
      <c r="J41" s="195">
        <f t="shared" si="10"/>
        <v>-8275</v>
      </c>
      <c r="K41" s="196">
        <f t="shared" ref="K41:K48" si="12">H41/H$8</f>
        <v>0.13867517486608927</v>
      </c>
      <c r="L41" s="197"/>
    </row>
    <row r="42" spans="1:12" s="76" customFormat="1" x14ac:dyDescent="0.25">
      <c r="A42" s="193"/>
      <c r="B42" s="194" t="s">
        <v>116</v>
      </c>
      <c r="C42" s="195">
        <v>132792</v>
      </c>
      <c r="D42" s="195">
        <v>174981</v>
      </c>
      <c r="E42" s="195">
        <v>311196</v>
      </c>
      <c r="F42" s="195">
        <v>358364</v>
      </c>
      <c r="G42" s="195">
        <v>358116</v>
      </c>
      <c r="H42" s="195">
        <v>376020</v>
      </c>
      <c r="I42" s="196">
        <f t="shared" si="11"/>
        <v>4.9994973695673961E-2</v>
      </c>
      <c r="J42" s="195">
        <f t="shared" si="10"/>
        <v>17904</v>
      </c>
      <c r="K42" s="196">
        <f t="shared" si="12"/>
        <v>1.0750082258055894E-2</v>
      </c>
      <c r="L42" s="197"/>
    </row>
    <row r="43" spans="1:12" x14ac:dyDescent="0.25">
      <c r="A43" s="193"/>
      <c r="B43" s="194" t="s">
        <v>119</v>
      </c>
      <c r="C43" s="195">
        <v>66140</v>
      </c>
      <c r="D43" s="195">
        <v>127385</v>
      </c>
      <c r="E43" s="195">
        <v>198903</v>
      </c>
      <c r="F43" s="195">
        <v>247768</v>
      </c>
      <c r="G43" s="195">
        <v>245648</v>
      </c>
      <c r="H43" s="195">
        <v>247430</v>
      </c>
      <c r="I43" s="196">
        <f t="shared" si="11"/>
        <v>7.2542825506416442E-3</v>
      </c>
      <c r="J43" s="195">
        <f t="shared" si="10"/>
        <v>1782</v>
      </c>
      <c r="K43" s="196">
        <f t="shared" si="12"/>
        <v>7.0738068536534485E-3</v>
      </c>
      <c r="L43" s="103"/>
    </row>
    <row r="44" spans="1:12" x14ac:dyDescent="0.25">
      <c r="A44" s="193"/>
      <c r="B44" s="194" t="s">
        <v>126</v>
      </c>
      <c r="C44" s="195">
        <v>111688</v>
      </c>
      <c r="D44" s="195">
        <v>239923</v>
      </c>
      <c r="E44" s="195">
        <v>477050</v>
      </c>
      <c r="F44" s="195">
        <v>501092</v>
      </c>
      <c r="G44" s="195">
        <v>499671</v>
      </c>
      <c r="H44" s="195">
        <v>464546</v>
      </c>
      <c r="I44" s="196">
        <f t="shared" si="11"/>
        <v>-7.029625493574776E-2</v>
      </c>
      <c r="J44" s="195">
        <f t="shared" si="10"/>
        <v>-35125</v>
      </c>
      <c r="K44" s="196">
        <f t="shared" si="12"/>
        <v>1.328096301433656E-2</v>
      </c>
      <c r="L44" s="103"/>
    </row>
    <row r="45" spans="1:12" x14ac:dyDescent="0.25">
      <c r="A45" s="193"/>
      <c r="B45" s="194" t="s">
        <v>122</v>
      </c>
      <c r="C45" s="195">
        <v>124783</v>
      </c>
      <c r="D45" s="195">
        <v>184201</v>
      </c>
      <c r="E45" s="195">
        <v>318686</v>
      </c>
      <c r="F45" s="195">
        <v>374926</v>
      </c>
      <c r="G45" s="195">
        <v>372782</v>
      </c>
      <c r="H45" s="195">
        <v>338874</v>
      </c>
      <c r="I45" s="196">
        <f t="shared" si="11"/>
        <v>-9.0959327435337523E-2</v>
      </c>
      <c r="J45" s="195">
        <f t="shared" si="10"/>
        <v>-33908</v>
      </c>
      <c r="K45" s="196">
        <f t="shared" si="12"/>
        <v>9.6881106726143095E-3</v>
      </c>
      <c r="L45" s="103"/>
    </row>
    <row r="46" spans="1:12" x14ac:dyDescent="0.25">
      <c r="A46" s="193"/>
      <c r="B46" s="194" t="s">
        <v>131</v>
      </c>
      <c r="C46" s="195">
        <v>86530</v>
      </c>
      <c r="D46" s="195">
        <v>81833</v>
      </c>
      <c r="E46" s="195">
        <v>185692</v>
      </c>
      <c r="F46" s="195">
        <v>188338</v>
      </c>
      <c r="G46" s="195">
        <v>187108</v>
      </c>
      <c r="H46" s="195">
        <v>188541</v>
      </c>
      <c r="I46" s="196">
        <f t="shared" si="11"/>
        <v>7.6586784103298555E-3</v>
      </c>
      <c r="J46" s="195">
        <f t="shared" si="10"/>
        <v>1433</v>
      </c>
      <c r="K46" s="196">
        <f t="shared" si="12"/>
        <v>5.3902219536623485E-3</v>
      </c>
      <c r="L46" s="103"/>
    </row>
    <row r="47" spans="1:12" x14ac:dyDescent="0.25">
      <c r="A47" s="193" t="s">
        <v>147</v>
      </c>
      <c r="B47" s="194" t="s">
        <v>134</v>
      </c>
      <c r="C47" s="195">
        <v>149965</v>
      </c>
      <c r="D47" s="195">
        <v>88248</v>
      </c>
      <c r="E47" s="195">
        <v>188228</v>
      </c>
      <c r="F47" s="195">
        <v>224522</v>
      </c>
      <c r="G47" s="195">
        <v>217369</v>
      </c>
      <c r="H47" s="195">
        <v>187855</v>
      </c>
      <c r="I47" s="196">
        <f t="shared" si="11"/>
        <v>-0.13577833085674595</v>
      </c>
      <c r="J47" s="195">
        <f t="shared" si="10"/>
        <v>-29514</v>
      </c>
      <c r="K47" s="196">
        <f t="shared" si="12"/>
        <v>5.3706098148691289E-3</v>
      </c>
      <c r="L47" s="103"/>
    </row>
    <row r="48" spans="1:12" x14ac:dyDescent="0.25">
      <c r="A48" s="193" t="s">
        <v>148</v>
      </c>
      <c r="B48" s="199" t="s">
        <v>148</v>
      </c>
      <c r="C48" s="200">
        <f t="shared" ref="C48" si="13">C40-SUM(C41:C47)</f>
        <v>717683</v>
      </c>
      <c r="D48" s="200">
        <f t="shared" ref="D48:H48" si="14">D40-SUM(D41:D47)</f>
        <v>1053374</v>
      </c>
      <c r="E48" s="200">
        <f t="shared" si="14"/>
        <v>2415840</v>
      </c>
      <c r="F48" s="200">
        <f t="shared" si="14"/>
        <v>2639079</v>
      </c>
      <c r="G48" s="200">
        <f t="shared" si="14"/>
        <v>2723638</v>
      </c>
      <c r="H48" s="200">
        <f t="shared" si="14"/>
        <v>2766132</v>
      </c>
      <c r="I48" s="201">
        <f t="shared" si="11"/>
        <v>1.5601926540898647E-2</v>
      </c>
      <c r="J48" s="200">
        <f>H48-G48</f>
        <v>42494</v>
      </c>
      <c r="K48" s="201">
        <f t="shared" si="12"/>
        <v>7.9081289656509401E-2</v>
      </c>
      <c r="L48" s="103"/>
    </row>
    <row r="49" spans="1:12" s="177" customFormat="1" x14ac:dyDescent="0.25">
      <c r="A49" s="193"/>
      <c r="B49" s="186" t="s">
        <v>49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71</v>
      </c>
      <c r="C50" s="209">
        <v>64896</v>
      </c>
      <c r="D50" s="209">
        <v>98762</v>
      </c>
      <c r="E50" s="209">
        <v>168339</v>
      </c>
      <c r="F50" s="209">
        <v>182130</v>
      </c>
      <c r="G50" s="209">
        <v>192892</v>
      </c>
      <c r="H50" s="209">
        <v>197469</v>
      </c>
      <c r="I50" s="210">
        <f>IFERROR(H50/G50-1,"-")</f>
        <v>2.3728303921365379E-2</v>
      </c>
      <c r="J50" s="209">
        <f>H50-G50</f>
        <v>4577</v>
      </c>
      <c r="K50" s="210">
        <f>H50/H$8</f>
        <v>5.6454656492102529E-3</v>
      </c>
      <c r="L50" s="103"/>
    </row>
    <row r="51" spans="1:12" x14ac:dyDescent="0.25">
      <c r="A51" s="193" t="s">
        <v>99</v>
      </c>
      <c r="B51" s="190" t="s">
        <v>100</v>
      </c>
      <c r="C51" s="191">
        <v>6928</v>
      </c>
      <c r="D51" s="191">
        <v>17286</v>
      </c>
      <c r="E51" s="191">
        <v>21218</v>
      </c>
      <c r="F51" s="191">
        <v>40330</v>
      </c>
      <c r="G51" s="191">
        <v>27801</v>
      </c>
      <c r="H51" s="191">
        <v>27015</v>
      </c>
      <c r="I51" s="192">
        <f>IFERROR(H51/G51-1,"-")</f>
        <v>-2.8272364303442377E-2</v>
      </c>
      <c r="J51" s="191">
        <f t="shared" ref="J51:J61" si="15">H51-G51</f>
        <v>-786</v>
      </c>
      <c r="K51" s="192">
        <f>H51/H$8</f>
        <v>7.7233517419653195E-4</v>
      </c>
      <c r="L51" s="103"/>
    </row>
    <row r="52" spans="1:12" x14ac:dyDescent="0.25">
      <c r="A52" s="193" t="s">
        <v>106</v>
      </c>
      <c r="B52" s="194" t="s">
        <v>106</v>
      </c>
      <c r="C52" s="195">
        <v>4981</v>
      </c>
      <c r="D52" s="195">
        <v>6990</v>
      </c>
      <c r="E52" s="195">
        <v>6990</v>
      </c>
      <c r="F52" s="195">
        <v>25259</v>
      </c>
      <c r="G52" s="195">
        <v>15307</v>
      </c>
      <c r="H52" s="195">
        <v>13767</v>
      </c>
      <c r="I52" s="196">
        <f>IFERROR(H52/G52-1,"-")</f>
        <v>-0.10060756516626379</v>
      </c>
      <c r="J52" s="195">
        <f t="shared" si="15"/>
        <v>-1540</v>
      </c>
      <c r="K52" s="196">
        <f>H52/H$8</f>
        <v>3.9358646467383513E-4</v>
      </c>
      <c r="L52" s="103"/>
    </row>
    <row r="53" spans="1:12" x14ac:dyDescent="0.25">
      <c r="A53" s="193" t="s">
        <v>103</v>
      </c>
      <c r="B53" s="194" t="s">
        <v>103</v>
      </c>
      <c r="C53" s="195">
        <v>1947</v>
      </c>
      <c r="D53" s="195">
        <v>10296</v>
      </c>
      <c r="E53" s="195">
        <v>14228</v>
      </c>
      <c r="F53" s="195">
        <v>15071</v>
      </c>
      <c r="G53" s="195">
        <v>12494</v>
      </c>
      <c r="H53" s="195">
        <v>13248</v>
      </c>
      <c r="I53" s="196">
        <f>IFERROR(H53/G53-1,"-")</f>
        <v>6.0348967504402218E-2</v>
      </c>
      <c r="J53" s="195">
        <f t="shared" si="15"/>
        <v>754</v>
      </c>
      <c r="K53" s="196">
        <f>H53/H$8</f>
        <v>3.7874870952269688E-4</v>
      </c>
      <c r="L53" s="103"/>
    </row>
    <row r="54" spans="1:12" x14ac:dyDescent="0.25">
      <c r="A54" s="193"/>
      <c r="B54" s="190" t="s">
        <v>110</v>
      </c>
      <c r="C54" s="191">
        <v>57968</v>
      </c>
      <c r="D54" s="191">
        <v>81476</v>
      </c>
      <c r="E54" s="191">
        <v>147121</v>
      </c>
      <c r="F54" s="191">
        <v>141800</v>
      </c>
      <c r="G54" s="191">
        <v>165091</v>
      </c>
      <c r="H54" s="191">
        <v>170454</v>
      </c>
      <c r="I54" s="192">
        <f>IFERROR(H54/G54-1,"-")</f>
        <v>3.2485114270311533E-2</v>
      </c>
      <c r="J54" s="191">
        <f t="shared" si="15"/>
        <v>5363</v>
      </c>
      <c r="K54" s="192">
        <f>H54/H$8</f>
        <v>4.8731304750137209E-3</v>
      </c>
      <c r="L54" s="103"/>
    </row>
    <row r="55" spans="1:12" s="76" customFormat="1" x14ac:dyDescent="0.25">
      <c r="A55" s="193"/>
      <c r="B55" s="194" t="s">
        <v>113</v>
      </c>
      <c r="C55" s="195">
        <v>19732</v>
      </c>
      <c r="D55" s="195">
        <v>20693</v>
      </c>
      <c r="E55" s="195">
        <v>65122</v>
      </c>
      <c r="F55" s="195">
        <v>55484</v>
      </c>
      <c r="G55" s="195">
        <v>69307</v>
      </c>
      <c r="H55" s="195">
        <v>68352</v>
      </c>
      <c r="I55" s="196">
        <f t="shared" ref="I55:I62" si="16">IFERROR(H55/G55-1,"-")</f>
        <v>-1.3779271935013826E-2</v>
      </c>
      <c r="J55" s="195">
        <f t="shared" si="15"/>
        <v>-955</v>
      </c>
      <c r="K55" s="196">
        <f t="shared" ref="K55:K62" si="17">H55/H$8</f>
        <v>1.9541237766678272E-3</v>
      </c>
      <c r="L55" s="197"/>
    </row>
    <row r="56" spans="1:12" s="76" customFormat="1" x14ac:dyDescent="0.25">
      <c r="A56" s="193"/>
      <c r="B56" s="194" t="s">
        <v>116</v>
      </c>
      <c r="C56" s="195">
        <v>18588</v>
      </c>
      <c r="D56" s="195">
        <v>31230</v>
      </c>
      <c r="E56" s="195">
        <v>34084</v>
      </c>
      <c r="F56" s="195">
        <v>34465</v>
      </c>
      <c r="G56" s="195">
        <v>35877</v>
      </c>
      <c r="H56" s="195">
        <v>40468</v>
      </c>
      <c r="I56" s="196">
        <f t="shared" si="16"/>
        <v>0.12796499149873175</v>
      </c>
      <c r="J56" s="195">
        <f t="shared" si="15"/>
        <v>4591</v>
      </c>
      <c r="K56" s="196">
        <f t="shared" si="17"/>
        <v>1.1569446540583104E-3</v>
      </c>
      <c r="L56" s="197"/>
    </row>
    <row r="57" spans="1:12" x14ac:dyDescent="0.25">
      <c r="A57" s="193"/>
      <c r="B57" s="194" t="s">
        <v>119</v>
      </c>
      <c r="C57" s="195">
        <v>1474</v>
      </c>
      <c r="D57" s="195">
        <v>3873</v>
      </c>
      <c r="E57" s="195">
        <v>6397</v>
      </c>
      <c r="F57" s="195">
        <v>6784</v>
      </c>
      <c r="G57" s="195">
        <v>6789</v>
      </c>
      <c r="H57" s="195">
        <v>7322</v>
      </c>
      <c r="I57" s="196">
        <f t="shared" si="16"/>
        <v>7.850935336573861E-2</v>
      </c>
      <c r="J57" s="195">
        <f t="shared" si="15"/>
        <v>533</v>
      </c>
      <c r="K57" s="196">
        <f t="shared" si="17"/>
        <v>2.0932956303783111E-4</v>
      </c>
      <c r="L57" s="103"/>
    </row>
    <row r="58" spans="1:12" x14ac:dyDescent="0.25">
      <c r="A58" s="193"/>
      <c r="B58" s="194" t="s">
        <v>126</v>
      </c>
      <c r="C58" s="195">
        <v>975</v>
      </c>
      <c r="D58" s="195">
        <v>2191</v>
      </c>
      <c r="E58" s="195">
        <v>3053</v>
      </c>
      <c r="F58" s="195">
        <v>2811</v>
      </c>
      <c r="G58" s="195">
        <v>4663</v>
      </c>
      <c r="H58" s="195">
        <v>4996</v>
      </c>
      <c r="I58" s="196">
        <f t="shared" si="16"/>
        <v>7.1413253270426802E-2</v>
      </c>
      <c r="J58" s="195">
        <f t="shared" si="15"/>
        <v>333</v>
      </c>
      <c r="K58" s="196">
        <f t="shared" si="17"/>
        <v>1.4283126153195904E-4</v>
      </c>
      <c r="L58" s="103"/>
    </row>
    <row r="59" spans="1:12" x14ac:dyDescent="0.25">
      <c r="A59" s="193"/>
      <c r="B59" s="194" t="s">
        <v>122</v>
      </c>
      <c r="C59" s="195">
        <v>1083</v>
      </c>
      <c r="D59" s="195">
        <v>1459</v>
      </c>
      <c r="E59" s="195">
        <v>2254</v>
      </c>
      <c r="F59" s="195">
        <v>2628</v>
      </c>
      <c r="G59" s="195">
        <v>2985</v>
      </c>
      <c r="H59" s="195">
        <v>3168</v>
      </c>
      <c r="I59" s="196">
        <f t="shared" si="16"/>
        <v>6.1306532663316649E-2</v>
      </c>
      <c r="J59" s="195">
        <f t="shared" si="15"/>
        <v>183</v>
      </c>
      <c r="K59" s="196">
        <f t="shared" si="17"/>
        <v>9.0570343581514471E-5</v>
      </c>
      <c r="L59" s="103"/>
    </row>
    <row r="60" spans="1:12" x14ac:dyDescent="0.25">
      <c r="A60" s="193"/>
      <c r="B60" s="194" t="s">
        <v>131</v>
      </c>
      <c r="C60" s="195">
        <v>713</v>
      </c>
      <c r="D60" s="195">
        <v>445</v>
      </c>
      <c r="E60" s="195">
        <v>554</v>
      </c>
      <c r="F60" s="195">
        <v>804</v>
      </c>
      <c r="G60" s="195">
        <v>604</v>
      </c>
      <c r="H60" s="195">
        <v>842</v>
      </c>
      <c r="I60" s="196">
        <f t="shared" si="16"/>
        <v>0.39403973509933765</v>
      </c>
      <c r="J60" s="195">
        <f t="shared" si="15"/>
        <v>238</v>
      </c>
      <c r="K60" s="196">
        <f t="shared" si="17"/>
        <v>2.4072042075642418E-5</v>
      </c>
      <c r="L60" s="103"/>
    </row>
    <row r="61" spans="1:12" x14ac:dyDescent="0.25">
      <c r="A61" s="193" t="s">
        <v>147</v>
      </c>
      <c r="B61" s="194" t="s">
        <v>134</v>
      </c>
      <c r="C61" s="195">
        <v>1528</v>
      </c>
      <c r="D61" s="195">
        <v>432</v>
      </c>
      <c r="E61" s="195">
        <v>418</v>
      </c>
      <c r="F61" s="195">
        <v>635</v>
      </c>
      <c r="G61" s="195">
        <v>647</v>
      </c>
      <c r="H61" s="195">
        <v>1265</v>
      </c>
      <c r="I61" s="196">
        <f t="shared" si="16"/>
        <v>0.95517774343122097</v>
      </c>
      <c r="J61" s="195">
        <f t="shared" si="15"/>
        <v>618</v>
      </c>
      <c r="K61" s="196">
        <f t="shared" si="17"/>
        <v>3.6165241360674181E-5</v>
      </c>
      <c r="L61" s="103"/>
    </row>
    <row r="62" spans="1:12" x14ac:dyDescent="0.25">
      <c r="A62" s="193" t="s">
        <v>148</v>
      </c>
      <c r="B62" s="199" t="s">
        <v>148</v>
      </c>
      <c r="C62" s="200">
        <f t="shared" ref="C62" si="18">C54-SUM(C55:C61)</f>
        <v>13875</v>
      </c>
      <c r="D62" s="200">
        <f t="shared" ref="D62:H62" si="19">D54-SUM(D55:D61)</f>
        <v>21153</v>
      </c>
      <c r="E62" s="200">
        <f t="shared" si="19"/>
        <v>35239</v>
      </c>
      <c r="F62" s="200">
        <f t="shared" si="19"/>
        <v>38189</v>
      </c>
      <c r="G62" s="200">
        <f t="shared" si="19"/>
        <v>44219</v>
      </c>
      <c r="H62" s="200">
        <f t="shared" si="19"/>
        <v>44041</v>
      </c>
      <c r="I62" s="201">
        <f t="shared" si="16"/>
        <v>-4.0254189375608096E-3</v>
      </c>
      <c r="J62" s="200">
        <f>H62-G62</f>
        <v>-178</v>
      </c>
      <c r="K62" s="201">
        <f t="shared" si="17"/>
        <v>1.2590935926999618E-3</v>
      </c>
      <c r="L62" s="103"/>
    </row>
    <row r="63" spans="1:12" s="177" customFormat="1" x14ac:dyDescent="0.25">
      <c r="A63" s="193"/>
      <c r="B63" s="186" t="s">
        <v>50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71</v>
      </c>
      <c r="C64" s="209">
        <v>287353</v>
      </c>
      <c r="D64" s="209">
        <v>419370</v>
      </c>
      <c r="E64" s="209">
        <v>1014697</v>
      </c>
      <c r="F64" s="209">
        <v>988170</v>
      </c>
      <c r="G64" s="209">
        <v>1361415</v>
      </c>
      <c r="H64" s="209">
        <v>1103359</v>
      </c>
      <c r="I64" s="210">
        <f>IFERROR(H64/G64-1,"-")</f>
        <v>-0.1895498433615026</v>
      </c>
      <c r="J64" s="209">
        <f>H64-G64</f>
        <v>-258056</v>
      </c>
      <c r="K64" s="210">
        <f>H64/H$8</f>
        <v>3.1544066831993754E-2</v>
      </c>
      <c r="L64" s="103"/>
    </row>
    <row r="65" spans="1:12" x14ac:dyDescent="0.25">
      <c r="A65" s="193" t="s">
        <v>99</v>
      </c>
      <c r="B65" s="190" t="s">
        <v>100</v>
      </c>
      <c r="C65" s="191">
        <v>79457</v>
      </c>
      <c r="D65" s="191">
        <v>83752</v>
      </c>
      <c r="E65" s="191">
        <v>119256</v>
      </c>
      <c r="F65" s="191">
        <v>161549</v>
      </c>
      <c r="G65" s="191">
        <v>256345</v>
      </c>
      <c r="H65" s="191">
        <v>183698</v>
      </c>
      <c r="I65" s="192">
        <f>IFERROR(H65/G65-1,"-")</f>
        <v>-0.2833954241354425</v>
      </c>
      <c r="J65" s="191">
        <f t="shared" ref="J65:J75" si="20">H65-G65</f>
        <v>-72647</v>
      </c>
      <c r="K65" s="192">
        <f>H65/H$8</f>
        <v>5.251764828041996E-3</v>
      </c>
      <c r="L65" s="103"/>
    </row>
    <row r="66" spans="1:12" x14ac:dyDescent="0.25">
      <c r="A66" s="193" t="s">
        <v>106</v>
      </c>
      <c r="B66" s="194" t="s">
        <v>106</v>
      </c>
      <c r="C66" s="195">
        <v>21784</v>
      </c>
      <c r="D66" s="195">
        <v>59324</v>
      </c>
      <c r="E66" s="195">
        <v>72718</v>
      </c>
      <c r="F66" s="195">
        <v>83853</v>
      </c>
      <c r="G66" s="195">
        <v>124261</v>
      </c>
      <c r="H66" s="195">
        <v>45282</v>
      </c>
      <c r="I66" s="196">
        <f>IFERROR(H66/G66-1,"-")</f>
        <v>-0.63558960574918921</v>
      </c>
      <c r="J66" s="195">
        <f t="shared" si="20"/>
        <v>-78979</v>
      </c>
      <c r="K66" s="196">
        <f>H66/H$8</f>
        <v>1.2945726950941094E-3</v>
      </c>
      <c r="L66" s="103"/>
    </row>
    <row r="67" spans="1:12" x14ac:dyDescent="0.25">
      <c r="A67" s="193" t="s">
        <v>103</v>
      </c>
      <c r="B67" s="194" t="s">
        <v>103</v>
      </c>
      <c r="C67" s="195">
        <v>57673</v>
      </c>
      <c r="D67" s="195">
        <v>24428</v>
      </c>
      <c r="E67" s="195">
        <v>46538</v>
      </c>
      <c r="F67" s="195">
        <v>77696</v>
      </c>
      <c r="G67" s="195">
        <v>132084</v>
      </c>
      <c r="H67" s="195">
        <v>138416</v>
      </c>
      <c r="I67" s="196">
        <f>IFERROR(H67/G67-1,"-")</f>
        <v>4.7939190212289207E-2</v>
      </c>
      <c r="J67" s="195">
        <f t="shared" si="20"/>
        <v>6332</v>
      </c>
      <c r="K67" s="196">
        <f>H67/H$8</f>
        <v>3.9571921329478871E-3</v>
      </c>
      <c r="L67" s="103"/>
    </row>
    <row r="68" spans="1:12" x14ac:dyDescent="0.25">
      <c r="A68" s="193"/>
      <c r="B68" s="190" t="s">
        <v>110</v>
      </c>
      <c r="C68" s="191">
        <v>207896</v>
      </c>
      <c r="D68" s="191">
        <v>335618</v>
      </c>
      <c r="E68" s="191">
        <v>895441</v>
      </c>
      <c r="F68" s="191">
        <v>826621</v>
      </c>
      <c r="G68" s="191">
        <v>1105070</v>
      </c>
      <c r="H68" s="191">
        <v>919661</v>
      </c>
      <c r="I68" s="192">
        <f>IFERROR(H68/G68-1,"-")</f>
        <v>-0.16778032160858591</v>
      </c>
      <c r="J68" s="191">
        <f t="shared" si="20"/>
        <v>-185409</v>
      </c>
      <c r="K68" s="192">
        <f>H68/H$8</f>
        <v>2.6292302003951759E-2</v>
      </c>
      <c r="L68" s="103"/>
    </row>
    <row r="69" spans="1:12" s="76" customFormat="1" x14ac:dyDescent="0.25">
      <c r="A69" s="193"/>
      <c r="B69" s="194" t="s">
        <v>113</v>
      </c>
      <c r="C69" s="195">
        <v>92532</v>
      </c>
      <c r="D69" s="195">
        <v>85414</v>
      </c>
      <c r="E69" s="195">
        <v>399420</v>
      </c>
      <c r="F69" s="195">
        <v>314964</v>
      </c>
      <c r="G69" s="195">
        <v>454766</v>
      </c>
      <c r="H69" s="195">
        <v>443504</v>
      </c>
      <c r="I69" s="196">
        <f t="shared" ref="I69:I76" si="21">IFERROR(H69/G69-1,"-")</f>
        <v>-2.4764384320727584E-2</v>
      </c>
      <c r="J69" s="195">
        <f t="shared" si="20"/>
        <v>-11262</v>
      </c>
      <c r="K69" s="196">
        <f t="shared" ref="K69:K76" si="22">H69/H$8</f>
        <v>1.2679390675434341E-2</v>
      </c>
      <c r="L69" s="197"/>
    </row>
    <row r="70" spans="1:12" s="76" customFormat="1" x14ac:dyDescent="0.25">
      <c r="A70" s="193"/>
      <c r="B70" s="194" t="s">
        <v>116</v>
      </c>
      <c r="C70" s="195">
        <v>26880</v>
      </c>
      <c r="D70" s="195">
        <v>36140</v>
      </c>
      <c r="E70" s="195">
        <v>56705</v>
      </c>
      <c r="F70" s="195">
        <v>89781</v>
      </c>
      <c r="G70" s="195">
        <v>78559</v>
      </c>
      <c r="H70" s="195">
        <v>77139</v>
      </c>
      <c r="I70" s="196">
        <f t="shared" si="21"/>
        <v>-1.8075586501864804E-2</v>
      </c>
      <c r="J70" s="195">
        <f t="shared" si="20"/>
        <v>-1420</v>
      </c>
      <c r="K70" s="196">
        <f t="shared" si="22"/>
        <v>2.2053364057873876E-3</v>
      </c>
      <c r="L70" s="197"/>
    </row>
    <row r="71" spans="1:12" x14ac:dyDescent="0.25">
      <c r="A71" s="193"/>
      <c r="B71" s="194" t="s">
        <v>119</v>
      </c>
      <c r="C71" s="195">
        <v>21367</v>
      </c>
      <c r="D71" s="195">
        <v>44372</v>
      </c>
      <c r="E71" s="195">
        <v>126795</v>
      </c>
      <c r="F71" s="195">
        <v>98989</v>
      </c>
      <c r="G71" s="195">
        <v>131979</v>
      </c>
      <c r="H71" s="195">
        <v>66336</v>
      </c>
      <c r="I71" s="196">
        <f t="shared" si="21"/>
        <v>-0.49737458231991449</v>
      </c>
      <c r="J71" s="195">
        <f t="shared" si="20"/>
        <v>-65643</v>
      </c>
      <c r="K71" s="196">
        <f t="shared" si="22"/>
        <v>1.8964881034795908E-3</v>
      </c>
      <c r="L71" s="103"/>
    </row>
    <row r="72" spans="1:12" x14ac:dyDescent="0.25">
      <c r="A72" s="193"/>
      <c r="B72" s="194" t="s">
        <v>126</v>
      </c>
      <c r="C72" s="195">
        <v>3603</v>
      </c>
      <c r="D72" s="195">
        <v>28426</v>
      </c>
      <c r="E72" s="195">
        <v>25157</v>
      </c>
      <c r="F72" s="195">
        <v>25283</v>
      </c>
      <c r="G72" s="195">
        <v>47499</v>
      </c>
      <c r="H72" s="195">
        <v>39716</v>
      </c>
      <c r="I72" s="196">
        <f t="shared" si="21"/>
        <v>-0.16385608118065642</v>
      </c>
      <c r="J72" s="195">
        <f t="shared" si="20"/>
        <v>-7783</v>
      </c>
      <c r="K72" s="196">
        <f t="shared" si="22"/>
        <v>1.1354456331071428E-3</v>
      </c>
      <c r="L72" s="103"/>
    </row>
    <row r="73" spans="1:12" x14ac:dyDescent="0.25">
      <c r="A73" s="193"/>
      <c r="B73" s="194" t="s">
        <v>122</v>
      </c>
      <c r="C73" s="195">
        <v>8309</v>
      </c>
      <c r="D73" s="195">
        <v>16869</v>
      </c>
      <c r="E73" s="195">
        <v>22926</v>
      </c>
      <c r="F73" s="195">
        <v>14330</v>
      </c>
      <c r="G73" s="195">
        <v>27574</v>
      </c>
      <c r="H73" s="195">
        <v>19817</v>
      </c>
      <c r="I73" s="196">
        <f t="shared" si="21"/>
        <v>-0.28131573221150363</v>
      </c>
      <c r="J73" s="195">
        <f t="shared" si="20"/>
        <v>-7757</v>
      </c>
      <c r="K73" s="196">
        <f t="shared" si="22"/>
        <v>5.6655066248575514E-4</v>
      </c>
      <c r="L73" s="103"/>
    </row>
    <row r="74" spans="1:12" x14ac:dyDescent="0.25">
      <c r="A74" s="193"/>
      <c r="B74" s="194" t="s">
        <v>131</v>
      </c>
      <c r="C74" s="195">
        <v>5538</v>
      </c>
      <c r="D74" s="195">
        <v>14404</v>
      </c>
      <c r="E74" s="195">
        <v>20957</v>
      </c>
      <c r="F74" s="195">
        <v>26631</v>
      </c>
      <c r="G74" s="195">
        <v>24320</v>
      </c>
      <c r="H74" s="195">
        <v>16244</v>
      </c>
      <c r="I74" s="196">
        <f t="shared" si="21"/>
        <v>-0.33207236842105259</v>
      </c>
      <c r="J74" s="195">
        <f t="shared" si="20"/>
        <v>-8076</v>
      </c>
      <c r="K74" s="196">
        <f t="shared" si="22"/>
        <v>4.6440172384410388E-4</v>
      </c>
      <c r="L74" s="103"/>
    </row>
    <row r="75" spans="1:12" x14ac:dyDescent="0.25">
      <c r="A75" s="193" t="s">
        <v>147</v>
      </c>
      <c r="B75" s="194" t="s">
        <v>134</v>
      </c>
      <c r="C75" s="195">
        <v>5011</v>
      </c>
      <c r="D75" s="195">
        <v>1659</v>
      </c>
      <c r="E75" s="195">
        <v>6100</v>
      </c>
      <c r="F75" s="195">
        <v>7510</v>
      </c>
      <c r="G75" s="195">
        <v>21506</v>
      </c>
      <c r="H75" s="195">
        <v>24372</v>
      </c>
      <c r="I75" s="196">
        <f t="shared" si="21"/>
        <v>0.13326513531107609</v>
      </c>
      <c r="J75" s="195">
        <f t="shared" si="20"/>
        <v>2866</v>
      </c>
      <c r="K75" s="196">
        <f t="shared" si="22"/>
        <v>6.9677412050778739E-4</v>
      </c>
      <c r="L75" s="103"/>
    </row>
    <row r="76" spans="1:12" x14ac:dyDescent="0.25">
      <c r="A76" s="193" t="s">
        <v>148</v>
      </c>
      <c r="B76" s="199" t="s">
        <v>148</v>
      </c>
      <c r="C76" s="200">
        <f t="shared" ref="C76" si="23">C68-SUM(C69:C75)</f>
        <v>44656</v>
      </c>
      <c r="D76" s="200">
        <f t="shared" ref="D76:H76" si="24">D68-SUM(D69:D75)</f>
        <v>108334</v>
      </c>
      <c r="E76" s="200">
        <f t="shared" si="24"/>
        <v>237381</v>
      </c>
      <c r="F76" s="200">
        <f t="shared" si="24"/>
        <v>249133</v>
      </c>
      <c r="G76" s="200">
        <f t="shared" si="24"/>
        <v>318867</v>
      </c>
      <c r="H76" s="200">
        <f t="shared" si="24"/>
        <v>232533</v>
      </c>
      <c r="I76" s="201">
        <f t="shared" si="21"/>
        <v>-0.27075238265483725</v>
      </c>
      <c r="J76" s="200">
        <f>H76-G76</f>
        <v>-86334</v>
      </c>
      <c r="K76" s="201">
        <f t="shared" si="22"/>
        <v>6.6479146793056512E-3</v>
      </c>
      <c r="L76" s="103"/>
    </row>
    <row r="77" spans="1:12" s="177" customFormat="1" x14ac:dyDescent="0.25">
      <c r="A77" s="193"/>
      <c r="B77" s="186" t="s">
        <v>51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71</v>
      </c>
      <c r="C78" s="209">
        <v>1476435</v>
      </c>
      <c r="D78" s="209">
        <v>1967362</v>
      </c>
      <c r="E78" s="209">
        <v>4352393</v>
      </c>
      <c r="F78" s="209">
        <v>5136286</v>
      </c>
      <c r="G78" s="209">
        <v>5762502</v>
      </c>
      <c r="H78" s="209">
        <v>5666416</v>
      </c>
      <c r="I78" s="210">
        <f>IFERROR(H78/G78-1,"-")</f>
        <v>-1.6674354299573313E-2</v>
      </c>
      <c r="J78" s="209">
        <f>H78-G78</f>
        <v>-96086</v>
      </c>
      <c r="K78" s="210">
        <f>H78/H$8</f>
        <v>0.16199786742291378</v>
      </c>
      <c r="L78" s="103"/>
    </row>
    <row r="79" spans="1:12" x14ac:dyDescent="0.25">
      <c r="A79" s="193" t="s">
        <v>99</v>
      </c>
      <c r="B79" s="190" t="s">
        <v>100</v>
      </c>
      <c r="C79" s="191">
        <v>435854</v>
      </c>
      <c r="D79" s="191">
        <v>765462</v>
      </c>
      <c r="E79" s="191">
        <v>1656388</v>
      </c>
      <c r="F79" s="191">
        <v>1646973</v>
      </c>
      <c r="G79" s="191">
        <v>1680920</v>
      </c>
      <c r="H79" s="191">
        <v>1716393</v>
      </c>
      <c r="I79" s="192">
        <f>IFERROR(H79/G79-1,"-")</f>
        <v>2.1103324369987853E-2</v>
      </c>
      <c r="J79" s="191">
        <f t="shared" ref="J79:J89" si="25">H79-G79</f>
        <v>35473</v>
      </c>
      <c r="K79" s="192">
        <f>H79/H$8</f>
        <v>4.9070171632230541E-2</v>
      </c>
      <c r="L79" s="103"/>
    </row>
    <row r="80" spans="1:12" x14ac:dyDescent="0.25">
      <c r="A80" s="193" t="s">
        <v>106</v>
      </c>
      <c r="B80" s="194" t="s">
        <v>106</v>
      </c>
      <c r="C80" s="195">
        <v>63575</v>
      </c>
      <c r="D80" s="195">
        <v>181910</v>
      </c>
      <c r="E80" s="195">
        <v>247663</v>
      </c>
      <c r="F80" s="195">
        <v>256845</v>
      </c>
      <c r="G80" s="195">
        <v>287499</v>
      </c>
      <c r="H80" s="195">
        <v>239589</v>
      </c>
      <c r="I80" s="196">
        <f>IFERROR(H80/G80-1,"-")</f>
        <v>-0.16664405789237524</v>
      </c>
      <c r="J80" s="195">
        <f t="shared" si="25"/>
        <v>-47910</v>
      </c>
      <c r="K80" s="196">
        <f>H80/H$8</f>
        <v>6.8496395354644794E-3</v>
      </c>
      <c r="L80" s="103"/>
    </row>
    <row r="81" spans="1:12" x14ac:dyDescent="0.25">
      <c r="A81" s="193" t="s">
        <v>103</v>
      </c>
      <c r="B81" s="194" t="s">
        <v>103</v>
      </c>
      <c r="C81" s="195">
        <v>372279</v>
      </c>
      <c r="D81" s="195">
        <v>583552</v>
      </c>
      <c r="E81" s="195">
        <v>1408725</v>
      </c>
      <c r="F81" s="195">
        <v>1390128</v>
      </c>
      <c r="G81" s="195">
        <v>1393421</v>
      </c>
      <c r="H81" s="195">
        <v>1476804</v>
      </c>
      <c r="I81" s="196">
        <f>IFERROR(H81/G81-1,"-")</f>
        <v>5.9840493289537111E-2</v>
      </c>
      <c r="J81" s="195">
        <f t="shared" si="25"/>
        <v>83383</v>
      </c>
      <c r="K81" s="196">
        <f>H81/H$8</f>
        <v>4.2220532096766065E-2</v>
      </c>
      <c r="L81" s="103"/>
    </row>
    <row r="82" spans="1:12" x14ac:dyDescent="0.25">
      <c r="A82" s="193"/>
      <c r="B82" s="190" t="s">
        <v>110</v>
      </c>
      <c r="C82" s="191">
        <v>1040581</v>
      </c>
      <c r="D82" s="191">
        <v>1201900</v>
      </c>
      <c r="E82" s="191">
        <v>2696005</v>
      </c>
      <c r="F82" s="191">
        <v>3489313</v>
      </c>
      <c r="G82" s="191">
        <v>4081582</v>
      </c>
      <c r="H82" s="191">
        <v>3950023</v>
      </c>
      <c r="I82" s="192">
        <f>IFERROR(H82/G82-1,"-")</f>
        <v>-3.2232355003525615E-2</v>
      </c>
      <c r="J82" s="191">
        <f t="shared" si="25"/>
        <v>-131559</v>
      </c>
      <c r="K82" s="192">
        <f>H82/H$8</f>
        <v>0.11292769579068325</v>
      </c>
      <c r="L82" s="103"/>
    </row>
    <row r="83" spans="1:12" s="76" customFormat="1" x14ac:dyDescent="0.25">
      <c r="A83" s="193"/>
      <c r="B83" s="194" t="s">
        <v>113</v>
      </c>
      <c r="C83" s="195">
        <v>154382</v>
      </c>
      <c r="D83" s="195">
        <v>114301</v>
      </c>
      <c r="E83" s="195">
        <v>504044</v>
      </c>
      <c r="F83" s="195">
        <v>669954</v>
      </c>
      <c r="G83" s="195">
        <v>788206</v>
      </c>
      <c r="H83" s="195">
        <v>772586</v>
      </c>
      <c r="I83" s="196">
        <f t="shared" ref="I83:I90" si="26">IFERROR(H83/G83-1,"-")</f>
        <v>-1.9817154398723225E-2</v>
      </c>
      <c r="J83" s="195">
        <f t="shared" si="25"/>
        <v>-15620</v>
      </c>
      <c r="K83" s="196">
        <f t="shared" ref="K83:K90" si="27">H83/H$8</f>
        <v>2.2087556649705787E-2</v>
      </c>
      <c r="L83" s="197"/>
    </row>
    <row r="84" spans="1:12" s="76" customFormat="1" x14ac:dyDescent="0.25">
      <c r="A84" s="193"/>
      <c r="B84" s="194" t="s">
        <v>116</v>
      </c>
      <c r="C84" s="195">
        <v>432945</v>
      </c>
      <c r="D84" s="195">
        <v>478237</v>
      </c>
      <c r="E84" s="195">
        <v>1014024</v>
      </c>
      <c r="F84" s="195">
        <v>1213964</v>
      </c>
      <c r="G84" s="195">
        <v>1379633</v>
      </c>
      <c r="H84" s="195">
        <v>1283316</v>
      </c>
      <c r="I84" s="196">
        <f t="shared" si="26"/>
        <v>-6.9813493878444488E-2</v>
      </c>
      <c r="J84" s="195">
        <f t="shared" si="25"/>
        <v>-96317</v>
      </c>
      <c r="K84" s="196">
        <f t="shared" si="27"/>
        <v>3.6688879748628417E-2</v>
      </c>
      <c r="L84" s="197"/>
    </row>
    <row r="85" spans="1:12" x14ac:dyDescent="0.25">
      <c r="A85" s="193"/>
      <c r="B85" s="194" t="s">
        <v>119</v>
      </c>
      <c r="C85" s="195">
        <v>48183</v>
      </c>
      <c r="D85" s="195">
        <v>105849</v>
      </c>
      <c r="E85" s="195">
        <v>179405</v>
      </c>
      <c r="F85" s="195">
        <v>274030</v>
      </c>
      <c r="G85" s="195">
        <v>384632</v>
      </c>
      <c r="H85" s="195">
        <v>380202</v>
      </c>
      <c r="I85" s="196">
        <f t="shared" si="26"/>
        <v>-1.1517502443894378E-2</v>
      </c>
      <c r="J85" s="195">
        <f t="shared" si="25"/>
        <v>-4430</v>
      </c>
      <c r="K85" s="196">
        <f t="shared" si="27"/>
        <v>1.0869641972973158E-2</v>
      </c>
      <c r="L85" s="103"/>
    </row>
    <row r="86" spans="1:12" x14ac:dyDescent="0.25">
      <c r="A86" s="193"/>
      <c r="B86" s="194" t="s">
        <v>126</v>
      </c>
      <c r="C86" s="195">
        <v>13900</v>
      </c>
      <c r="D86" s="195">
        <v>38224</v>
      </c>
      <c r="E86" s="195">
        <v>75513</v>
      </c>
      <c r="F86" s="195">
        <v>91057</v>
      </c>
      <c r="G86" s="195">
        <v>134723</v>
      </c>
      <c r="H86" s="195">
        <v>119140</v>
      </c>
      <c r="I86" s="196">
        <f t="shared" si="26"/>
        <v>-0.1156669610979566</v>
      </c>
      <c r="J86" s="195">
        <f t="shared" si="25"/>
        <v>-15583</v>
      </c>
      <c r="K86" s="196">
        <f t="shared" si="27"/>
        <v>3.4061081863325862E-3</v>
      </c>
      <c r="L86" s="103"/>
    </row>
    <row r="87" spans="1:12" x14ac:dyDescent="0.25">
      <c r="A87" s="193"/>
      <c r="B87" s="194" t="s">
        <v>122</v>
      </c>
      <c r="C87" s="195">
        <v>14741</v>
      </c>
      <c r="D87" s="195">
        <v>33300</v>
      </c>
      <c r="E87" s="195">
        <v>33738</v>
      </c>
      <c r="F87" s="195">
        <v>46238</v>
      </c>
      <c r="G87" s="195">
        <v>58968</v>
      </c>
      <c r="H87" s="195">
        <v>65101</v>
      </c>
      <c r="I87" s="196">
        <f t="shared" si="26"/>
        <v>0.10400556233889557</v>
      </c>
      <c r="J87" s="195">
        <f t="shared" si="25"/>
        <v>6133</v>
      </c>
      <c r="K87" s="196">
        <f t="shared" si="27"/>
        <v>1.8611805358270748E-3</v>
      </c>
      <c r="L87" s="103"/>
    </row>
    <row r="88" spans="1:12" x14ac:dyDescent="0.25">
      <c r="A88" s="193"/>
      <c r="B88" s="194" t="s">
        <v>131</v>
      </c>
      <c r="C88" s="195">
        <v>30454</v>
      </c>
      <c r="D88" s="195">
        <v>20871</v>
      </c>
      <c r="E88" s="195">
        <v>63463</v>
      </c>
      <c r="F88" s="195">
        <v>74920</v>
      </c>
      <c r="G88" s="195">
        <v>68668</v>
      </c>
      <c r="H88" s="195">
        <v>71595</v>
      </c>
      <c r="I88" s="196">
        <f t="shared" si="26"/>
        <v>4.2625385914836667E-2</v>
      </c>
      <c r="J88" s="195">
        <f t="shared" si="25"/>
        <v>2927</v>
      </c>
      <c r="K88" s="196">
        <f t="shared" si="27"/>
        <v>2.0468383045197376E-3</v>
      </c>
      <c r="L88" s="103"/>
    </row>
    <row r="89" spans="1:12" x14ac:dyDescent="0.25">
      <c r="A89" s="193" t="s">
        <v>147</v>
      </c>
      <c r="B89" s="194" t="s">
        <v>134</v>
      </c>
      <c r="C89" s="195">
        <v>50000</v>
      </c>
      <c r="D89" s="195">
        <v>22441</v>
      </c>
      <c r="E89" s="195">
        <v>59972</v>
      </c>
      <c r="F89" s="195">
        <v>81787</v>
      </c>
      <c r="G89" s="195">
        <v>80097</v>
      </c>
      <c r="H89" s="195">
        <v>67552</v>
      </c>
      <c r="I89" s="196">
        <f t="shared" si="26"/>
        <v>-0.15662259510343712</v>
      </c>
      <c r="J89" s="195">
        <f t="shared" si="25"/>
        <v>-12545</v>
      </c>
      <c r="K89" s="196">
        <f t="shared" si="27"/>
        <v>1.9312524777836066E-3</v>
      </c>
      <c r="L89" s="103"/>
    </row>
    <row r="90" spans="1:12" x14ac:dyDescent="0.25">
      <c r="A90" s="193" t="s">
        <v>148</v>
      </c>
      <c r="B90" s="199" t="s">
        <v>148</v>
      </c>
      <c r="C90" s="200">
        <f t="shared" ref="C90" si="28">C82-SUM(C83:C89)</f>
        <v>295976</v>
      </c>
      <c r="D90" s="200">
        <f t="shared" ref="D90:H90" si="29">D82-SUM(D83:D89)</f>
        <v>388677</v>
      </c>
      <c r="E90" s="200">
        <f t="shared" si="29"/>
        <v>765846</v>
      </c>
      <c r="F90" s="200">
        <f t="shared" si="29"/>
        <v>1037363</v>
      </c>
      <c r="G90" s="200">
        <f t="shared" si="29"/>
        <v>1186655</v>
      </c>
      <c r="H90" s="200">
        <f t="shared" si="29"/>
        <v>1190531</v>
      </c>
      <c r="I90" s="201">
        <f t="shared" si="26"/>
        <v>3.2663242475698961E-3</v>
      </c>
      <c r="J90" s="200">
        <f>H90-G90</f>
        <v>3876</v>
      </c>
      <c r="K90" s="201">
        <f t="shared" si="27"/>
        <v>3.4036237914912879E-2</v>
      </c>
      <c r="L90" s="103"/>
    </row>
    <row r="91" spans="1:12" s="177" customFormat="1" x14ac:dyDescent="0.25">
      <c r="A91" s="193"/>
      <c r="B91" s="186" t="s">
        <v>52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71</v>
      </c>
      <c r="C92" s="209">
        <v>55574</v>
      </c>
      <c r="D92" s="209">
        <v>83402</v>
      </c>
      <c r="E92" s="209">
        <v>137757</v>
      </c>
      <c r="F92" s="209">
        <v>148334</v>
      </c>
      <c r="G92" s="209">
        <v>152300</v>
      </c>
      <c r="H92" s="209">
        <v>152519</v>
      </c>
      <c r="I92" s="210">
        <f>IFERROR(H92/G92-1,"-")</f>
        <v>1.4379514116875658E-3</v>
      </c>
      <c r="J92" s="209">
        <f>H92-G92</f>
        <v>219</v>
      </c>
      <c r="K92" s="210">
        <f>H92/H$8</f>
        <v>4.3603845431530947E-3</v>
      </c>
      <c r="L92" s="103"/>
    </row>
    <row r="93" spans="1:12" x14ac:dyDescent="0.25">
      <c r="A93" s="193" t="s">
        <v>99</v>
      </c>
      <c r="B93" s="190" t="s">
        <v>100</v>
      </c>
      <c r="C93" s="191">
        <v>29167</v>
      </c>
      <c r="D93" s="191">
        <v>42063</v>
      </c>
      <c r="E93" s="191">
        <v>70951</v>
      </c>
      <c r="F93" s="191">
        <v>72432</v>
      </c>
      <c r="G93" s="191">
        <v>71061</v>
      </c>
      <c r="H93" s="191">
        <v>73935</v>
      </c>
      <c r="I93" s="192">
        <f>IFERROR(H93/G93-1,"-")</f>
        <v>4.0444125469666803E-2</v>
      </c>
      <c r="J93" s="191">
        <f t="shared" ref="J93:J103" si="30">H93-G93</f>
        <v>2874</v>
      </c>
      <c r="K93" s="192">
        <f>H93/H$8</f>
        <v>2.1137368537560834E-3</v>
      </c>
      <c r="L93" s="103"/>
    </row>
    <row r="94" spans="1:12" x14ac:dyDescent="0.25">
      <c r="A94" s="193" t="s">
        <v>106</v>
      </c>
      <c r="B94" s="194" t="s">
        <v>106</v>
      </c>
      <c r="C94" s="195">
        <v>14077</v>
      </c>
      <c r="D94" s="195">
        <v>20037</v>
      </c>
      <c r="E94" s="195">
        <v>30228</v>
      </c>
      <c r="F94" s="195">
        <v>19606</v>
      </c>
      <c r="G94" s="195">
        <v>21646</v>
      </c>
      <c r="H94" s="195">
        <v>26636</v>
      </c>
      <c r="I94" s="196">
        <f>IFERROR(H94/G94-1,"-")</f>
        <v>0.23052758015337704</v>
      </c>
      <c r="J94" s="195">
        <f t="shared" si="30"/>
        <v>4990</v>
      </c>
      <c r="K94" s="196">
        <f>H94/H$8</f>
        <v>7.6149989635013236E-4</v>
      </c>
      <c r="L94" s="103"/>
    </row>
    <row r="95" spans="1:12" x14ac:dyDescent="0.25">
      <c r="A95" s="193" t="s">
        <v>103</v>
      </c>
      <c r="B95" s="194" t="s">
        <v>103</v>
      </c>
      <c r="C95" s="195">
        <v>15090</v>
      </c>
      <c r="D95" s="195">
        <v>22026</v>
      </c>
      <c r="E95" s="195">
        <v>40723</v>
      </c>
      <c r="F95" s="195">
        <v>52826</v>
      </c>
      <c r="G95" s="195">
        <v>49415</v>
      </c>
      <c r="H95" s="195">
        <v>47299</v>
      </c>
      <c r="I95" s="196">
        <f>IFERROR(H95/G95-1,"-")</f>
        <v>-4.2821005767479492E-2</v>
      </c>
      <c r="J95" s="195">
        <f t="shared" si="30"/>
        <v>-2116</v>
      </c>
      <c r="K95" s="196">
        <f>H95/H$8</f>
        <v>1.3522369574059511E-3</v>
      </c>
      <c r="L95" s="103"/>
    </row>
    <row r="96" spans="1:12" x14ac:dyDescent="0.25">
      <c r="A96" s="193"/>
      <c r="B96" s="190" t="s">
        <v>110</v>
      </c>
      <c r="C96" s="191">
        <v>26407</v>
      </c>
      <c r="D96" s="191">
        <v>41339</v>
      </c>
      <c r="E96" s="191">
        <v>66806</v>
      </c>
      <c r="F96" s="191">
        <v>75902</v>
      </c>
      <c r="G96" s="191">
        <v>81239</v>
      </c>
      <c r="H96" s="191">
        <v>78584</v>
      </c>
      <c r="I96" s="192">
        <f>IFERROR(H96/G96-1,"-")</f>
        <v>-3.2681347628601976E-2</v>
      </c>
      <c r="J96" s="191">
        <f t="shared" si="30"/>
        <v>-2655</v>
      </c>
      <c r="K96" s="192">
        <f>H96/H$8</f>
        <v>2.2466476893970118E-3</v>
      </c>
      <c r="L96" s="103"/>
    </row>
    <row r="97" spans="1:12" s="76" customFormat="1" x14ac:dyDescent="0.25">
      <c r="A97" s="193"/>
      <c r="B97" s="194" t="s">
        <v>113</v>
      </c>
      <c r="C97" s="195">
        <v>4981</v>
      </c>
      <c r="D97" s="195">
        <v>3494</v>
      </c>
      <c r="E97" s="195">
        <v>9249</v>
      </c>
      <c r="F97" s="195">
        <v>11177</v>
      </c>
      <c r="G97" s="195">
        <v>12296</v>
      </c>
      <c r="H97" s="195">
        <v>9734</v>
      </c>
      <c r="I97" s="196">
        <f t="shared" ref="I97:I104" si="31">IFERROR(H97/G97-1,"-")</f>
        <v>-0.20836044242029927</v>
      </c>
      <c r="J97" s="195">
        <f t="shared" si="30"/>
        <v>-2562</v>
      </c>
      <c r="K97" s="196">
        <f t="shared" ref="K97:K104" si="32">H97/H$8</f>
        <v>2.7828652917375688E-4</v>
      </c>
      <c r="L97" s="197"/>
    </row>
    <row r="98" spans="1:12" s="76" customFormat="1" x14ac:dyDescent="0.25">
      <c r="A98" s="193"/>
      <c r="B98" s="194" t="s">
        <v>116</v>
      </c>
      <c r="C98" s="195">
        <v>7377</v>
      </c>
      <c r="D98" s="195">
        <v>15393</v>
      </c>
      <c r="E98" s="195">
        <v>21050</v>
      </c>
      <c r="F98" s="195">
        <v>22639</v>
      </c>
      <c r="G98" s="195">
        <v>25055</v>
      </c>
      <c r="H98" s="195">
        <v>23641</v>
      </c>
      <c r="I98" s="196">
        <f t="shared" si="31"/>
        <v>-5.64358411494712E-2</v>
      </c>
      <c r="J98" s="195">
        <f t="shared" si="30"/>
        <v>-1414</v>
      </c>
      <c r="K98" s="196">
        <f t="shared" si="32"/>
        <v>6.7587547115233063E-4</v>
      </c>
      <c r="L98" s="197"/>
    </row>
    <row r="99" spans="1:12" x14ac:dyDescent="0.25">
      <c r="A99" s="193"/>
      <c r="B99" s="194" t="s">
        <v>119</v>
      </c>
      <c r="C99" s="195">
        <v>4526</v>
      </c>
      <c r="D99" s="195">
        <v>7148</v>
      </c>
      <c r="E99" s="195">
        <v>7881</v>
      </c>
      <c r="F99" s="195">
        <v>8902</v>
      </c>
      <c r="G99" s="195">
        <v>9750</v>
      </c>
      <c r="H99" s="195">
        <v>9685</v>
      </c>
      <c r="I99" s="196">
        <f t="shared" si="31"/>
        <v>-6.6666666666667096E-3</v>
      </c>
      <c r="J99" s="195">
        <f t="shared" si="30"/>
        <v>-65</v>
      </c>
      <c r="K99" s="196">
        <f t="shared" si="32"/>
        <v>2.7688566211709839E-4</v>
      </c>
      <c r="L99" s="103"/>
    </row>
    <row r="100" spans="1:12" x14ac:dyDescent="0.25">
      <c r="A100" s="193"/>
      <c r="B100" s="194" t="s">
        <v>126</v>
      </c>
      <c r="C100" s="195">
        <v>907</v>
      </c>
      <c r="D100" s="195">
        <v>1385</v>
      </c>
      <c r="E100" s="195">
        <v>4981</v>
      </c>
      <c r="F100" s="195">
        <v>3623</v>
      </c>
      <c r="G100" s="195">
        <v>3800</v>
      </c>
      <c r="H100" s="195">
        <v>2844</v>
      </c>
      <c r="I100" s="196">
        <f t="shared" si="31"/>
        <v>-0.25157894736842101</v>
      </c>
      <c r="J100" s="195">
        <f t="shared" si="30"/>
        <v>-956</v>
      </c>
      <c r="K100" s="196">
        <f t="shared" si="32"/>
        <v>8.1307467533405029E-5</v>
      </c>
      <c r="L100" s="103"/>
    </row>
    <row r="101" spans="1:12" x14ac:dyDescent="0.25">
      <c r="A101" s="193"/>
      <c r="B101" s="194" t="s">
        <v>122</v>
      </c>
      <c r="C101" s="195">
        <v>735</v>
      </c>
      <c r="D101" s="195">
        <v>1315</v>
      </c>
      <c r="E101" s="195">
        <v>1892</v>
      </c>
      <c r="F101" s="195">
        <v>1812</v>
      </c>
      <c r="G101" s="195">
        <v>2358</v>
      </c>
      <c r="H101" s="195">
        <v>2832</v>
      </c>
      <c r="I101" s="196">
        <f t="shared" si="31"/>
        <v>0.20101781170483468</v>
      </c>
      <c r="J101" s="195">
        <f t="shared" si="30"/>
        <v>474</v>
      </c>
      <c r="K101" s="196">
        <f t="shared" si="32"/>
        <v>8.0964398050141723E-5</v>
      </c>
      <c r="L101" s="103"/>
    </row>
    <row r="102" spans="1:12" x14ac:dyDescent="0.25">
      <c r="A102" s="193"/>
      <c r="B102" s="194" t="s">
        <v>131</v>
      </c>
      <c r="C102" s="195">
        <v>588</v>
      </c>
      <c r="D102" s="195">
        <v>275</v>
      </c>
      <c r="E102" s="195">
        <v>817</v>
      </c>
      <c r="F102" s="195">
        <v>420</v>
      </c>
      <c r="G102" s="195">
        <v>782</v>
      </c>
      <c r="H102" s="195">
        <v>445</v>
      </c>
      <c r="I102" s="196">
        <f t="shared" si="31"/>
        <v>-0.43094629156010233</v>
      </c>
      <c r="J102" s="195">
        <f t="shared" si="30"/>
        <v>-337</v>
      </c>
      <c r="K102" s="196">
        <f t="shared" si="32"/>
        <v>1.2722160004347834E-5</v>
      </c>
      <c r="L102" s="103"/>
    </row>
    <row r="103" spans="1:12" x14ac:dyDescent="0.25">
      <c r="A103" s="193" t="s">
        <v>147</v>
      </c>
      <c r="B103" s="194" t="s">
        <v>134</v>
      </c>
      <c r="C103" s="195">
        <v>255</v>
      </c>
      <c r="D103" s="195">
        <v>259</v>
      </c>
      <c r="E103" s="195">
        <v>385</v>
      </c>
      <c r="F103" s="195">
        <v>950</v>
      </c>
      <c r="G103" s="195">
        <v>1244</v>
      </c>
      <c r="H103" s="195">
        <v>740</v>
      </c>
      <c r="I103" s="196">
        <f t="shared" si="31"/>
        <v>-0.40514469453376201</v>
      </c>
      <c r="J103" s="195">
        <f t="shared" si="30"/>
        <v>-504</v>
      </c>
      <c r="K103" s="196">
        <f t="shared" si="32"/>
        <v>2.1155951467904264E-5</v>
      </c>
      <c r="L103" s="103"/>
    </row>
    <row r="104" spans="1:12" x14ac:dyDescent="0.25">
      <c r="A104" s="193" t="s">
        <v>148</v>
      </c>
      <c r="B104" s="199" t="s">
        <v>148</v>
      </c>
      <c r="C104" s="200">
        <f t="shared" ref="C104" si="33">C96-SUM(C97:C103)</f>
        <v>7038</v>
      </c>
      <c r="D104" s="200">
        <f t="shared" ref="D104:H104" si="34">D96-SUM(D97:D103)</f>
        <v>12070</v>
      </c>
      <c r="E104" s="200">
        <f t="shared" si="34"/>
        <v>20551</v>
      </c>
      <c r="F104" s="200">
        <f t="shared" si="34"/>
        <v>26379</v>
      </c>
      <c r="G104" s="200">
        <f t="shared" si="34"/>
        <v>25954</v>
      </c>
      <c r="H104" s="200">
        <f t="shared" si="34"/>
        <v>28663</v>
      </c>
      <c r="I104" s="201">
        <f t="shared" si="31"/>
        <v>0.10437697464745321</v>
      </c>
      <c r="J104" s="200">
        <f>H104-G104</f>
        <v>2709</v>
      </c>
      <c r="K104" s="201">
        <f t="shared" si="32"/>
        <v>8.194500498980269E-4</v>
      </c>
      <c r="L104" s="103"/>
    </row>
    <row r="105" spans="1:12" s="177" customFormat="1" x14ac:dyDescent="0.25">
      <c r="A105" s="193"/>
      <c r="B105" s="186" t="s">
        <v>53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71</v>
      </c>
      <c r="C106" s="209">
        <v>434663</v>
      </c>
      <c r="D106" s="209">
        <v>749212</v>
      </c>
      <c r="E106" s="209">
        <v>1316064</v>
      </c>
      <c r="F106" s="209">
        <v>1447168</v>
      </c>
      <c r="G106" s="209">
        <v>1453294</v>
      </c>
      <c r="H106" s="209">
        <v>1411233</v>
      </c>
      <c r="I106" s="210">
        <f>IFERROR(H106/G106-1,"-")</f>
        <v>-2.8941838334156755E-2</v>
      </c>
      <c r="J106" s="209">
        <f>H106-G106</f>
        <v>-42061</v>
      </c>
      <c r="K106" s="210">
        <f>H106/H$8</f>
        <v>4.0345914672844513E-2</v>
      </c>
      <c r="L106" s="103"/>
    </row>
    <row r="107" spans="1:12" x14ac:dyDescent="0.25">
      <c r="A107" s="193" t="s">
        <v>99</v>
      </c>
      <c r="B107" s="190" t="s">
        <v>100</v>
      </c>
      <c r="C107" s="191">
        <v>124658</v>
      </c>
      <c r="D107" s="191">
        <v>199003</v>
      </c>
      <c r="E107" s="191">
        <v>220579</v>
      </c>
      <c r="F107" s="191">
        <v>219096</v>
      </c>
      <c r="G107" s="191">
        <v>207819</v>
      </c>
      <c r="H107" s="191">
        <v>216184</v>
      </c>
      <c r="I107" s="192">
        <f>IFERROR(H107/G107-1,"-")</f>
        <v>4.0251372588646861E-2</v>
      </c>
      <c r="J107" s="191">
        <f t="shared" ref="J107:J117" si="35">H107-G107</f>
        <v>8365</v>
      </c>
      <c r="K107" s="192">
        <f>H107/H$8</f>
        <v>6.1805110974829935E-3</v>
      </c>
      <c r="L107" s="103"/>
    </row>
    <row r="108" spans="1:12" x14ac:dyDescent="0.25">
      <c r="A108" s="193" t="s">
        <v>106</v>
      </c>
      <c r="B108" s="194" t="s">
        <v>106</v>
      </c>
      <c r="C108" s="195">
        <v>16504</v>
      </c>
      <c r="D108" s="195">
        <v>106031</v>
      </c>
      <c r="E108" s="195">
        <v>75504</v>
      </c>
      <c r="F108" s="195">
        <v>57419</v>
      </c>
      <c r="G108" s="195">
        <v>59079</v>
      </c>
      <c r="H108" s="195">
        <v>76236</v>
      </c>
      <c r="I108" s="196">
        <f>IFERROR(H108/G108-1,"-")</f>
        <v>0.29040775910221917</v>
      </c>
      <c r="J108" s="195">
        <f t="shared" si="35"/>
        <v>17157</v>
      </c>
      <c r="K108" s="196">
        <f>H108/H$8</f>
        <v>2.1795204271718234E-3</v>
      </c>
      <c r="L108" s="103"/>
    </row>
    <row r="109" spans="1:12" x14ac:dyDescent="0.25">
      <c r="A109" s="193" t="s">
        <v>103</v>
      </c>
      <c r="B109" s="194" t="s">
        <v>103</v>
      </c>
      <c r="C109" s="195">
        <v>108154</v>
      </c>
      <c r="D109" s="195">
        <v>92972</v>
      </c>
      <c r="E109" s="195">
        <v>145075</v>
      </c>
      <c r="F109" s="195">
        <v>161677</v>
      </c>
      <c r="G109" s="195">
        <v>148740</v>
      </c>
      <c r="H109" s="195">
        <v>139948</v>
      </c>
      <c r="I109" s="196">
        <f>IFERROR(H109/G109-1,"-")</f>
        <v>-5.9109856124781479E-2</v>
      </c>
      <c r="J109" s="195">
        <f t="shared" si="35"/>
        <v>-8792</v>
      </c>
      <c r="K109" s="196">
        <f>H109/H$8</f>
        <v>4.0009906703111697E-3</v>
      </c>
      <c r="L109" s="103"/>
    </row>
    <row r="110" spans="1:12" x14ac:dyDescent="0.25">
      <c r="A110" s="193"/>
      <c r="B110" s="190" t="s">
        <v>110</v>
      </c>
      <c r="C110" s="191">
        <v>310005</v>
      </c>
      <c r="D110" s="191">
        <v>550209</v>
      </c>
      <c r="E110" s="191">
        <v>1095485</v>
      </c>
      <c r="F110" s="191">
        <v>1228072</v>
      </c>
      <c r="G110" s="191">
        <v>1245475</v>
      </c>
      <c r="H110" s="191">
        <v>1195049</v>
      </c>
      <c r="I110" s="192">
        <f>IFERROR(H110/G110-1,"-")</f>
        <v>-4.048736425861621E-2</v>
      </c>
      <c r="J110" s="191">
        <f t="shared" si="35"/>
        <v>-50426</v>
      </c>
      <c r="K110" s="192">
        <f>H110/H$8</f>
        <v>3.4165403575361519E-2</v>
      </c>
      <c r="L110" s="103"/>
    </row>
    <row r="111" spans="1:12" s="76" customFormat="1" x14ac:dyDescent="0.25">
      <c r="A111" s="193"/>
      <c r="B111" s="194" t="s">
        <v>113</v>
      </c>
      <c r="C111" s="195">
        <v>176124</v>
      </c>
      <c r="D111" s="195">
        <v>251557</v>
      </c>
      <c r="E111" s="195">
        <v>673877</v>
      </c>
      <c r="F111" s="195">
        <v>775590</v>
      </c>
      <c r="G111" s="195">
        <v>761721</v>
      </c>
      <c r="H111" s="195">
        <v>693060</v>
      </c>
      <c r="I111" s="196">
        <f t="shared" ref="I111:I118" si="36">IFERROR(H111/G111-1,"-")</f>
        <v>-9.0139302973135882E-2</v>
      </c>
      <c r="J111" s="195">
        <f t="shared" si="35"/>
        <v>-68661</v>
      </c>
      <c r="K111" s="196">
        <f t="shared" ref="K111:K118" si="37">H111/H$8</f>
        <v>1.9813978005872607E-2</v>
      </c>
      <c r="L111" s="197"/>
    </row>
    <row r="112" spans="1:12" s="76" customFormat="1" x14ac:dyDescent="0.25">
      <c r="A112" s="193"/>
      <c r="B112" s="194" t="s">
        <v>116</v>
      </c>
      <c r="C112" s="195">
        <v>22421</v>
      </c>
      <c r="D112" s="195">
        <v>57079</v>
      </c>
      <c r="E112" s="195">
        <v>45927</v>
      </c>
      <c r="F112" s="195">
        <v>60304</v>
      </c>
      <c r="G112" s="195">
        <v>60756</v>
      </c>
      <c r="H112" s="195">
        <v>64460</v>
      </c>
      <c r="I112" s="196">
        <f t="shared" si="36"/>
        <v>6.096517216406605E-2</v>
      </c>
      <c r="J112" s="195">
        <f t="shared" si="35"/>
        <v>3704</v>
      </c>
      <c r="K112" s="196">
        <f t="shared" si="37"/>
        <v>1.842854907596093E-3</v>
      </c>
      <c r="L112" s="197"/>
    </row>
    <row r="113" spans="1:12" x14ac:dyDescent="0.25">
      <c r="A113" s="193"/>
      <c r="B113" s="194" t="s">
        <v>119</v>
      </c>
      <c r="C113" s="195">
        <v>13826</v>
      </c>
      <c r="D113" s="195">
        <v>67210</v>
      </c>
      <c r="E113" s="195">
        <v>65652</v>
      </c>
      <c r="F113" s="195">
        <v>76293</v>
      </c>
      <c r="G113" s="195">
        <v>85229</v>
      </c>
      <c r="H113" s="195">
        <v>102486</v>
      </c>
      <c r="I113" s="196">
        <f t="shared" si="36"/>
        <v>0.20247802977859641</v>
      </c>
      <c r="J113" s="195">
        <f t="shared" si="35"/>
        <v>17257</v>
      </c>
      <c r="K113" s="196">
        <f t="shared" si="37"/>
        <v>2.9299849218103195E-3</v>
      </c>
      <c r="L113" s="103"/>
    </row>
    <row r="114" spans="1:12" x14ac:dyDescent="0.25">
      <c r="A114" s="193"/>
      <c r="B114" s="194" t="s">
        <v>126</v>
      </c>
      <c r="C114" s="195">
        <v>8828</v>
      </c>
      <c r="D114" s="195">
        <v>29461</v>
      </c>
      <c r="E114" s="195">
        <v>41263</v>
      </c>
      <c r="F114" s="195">
        <v>42135</v>
      </c>
      <c r="G114" s="195">
        <v>41377</v>
      </c>
      <c r="H114" s="195">
        <v>42484</v>
      </c>
      <c r="I114" s="196">
        <f t="shared" si="36"/>
        <v>2.6753993764651929E-2</v>
      </c>
      <c r="J114" s="195">
        <f t="shared" si="35"/>
        <v>1107</v>
      </c>
      <c r="K114" s="196">
        <f t="shared" si="37"/>
        <v>1.214580327246547E-3</v>
      </c>
      <c r="L114" s="103"/>
    </row>
    <row r="115" spans="1:12" x14ac:dyDescent="0.25">
      <c r="A115" s="193"/>
      <c r="B115" s="194" t="s">
        <v>122</v>
      </c>
      <c r="C115" s="195">
        <v>19692</v>
      </c>
      <c r="D115" s="195">
        <v>36897</v>
      </c>
      <c r="E115" s="195">
        <v>41249</v>
      </c>
      <c r="F115" s="195">
        <v>42266</v>
      </c>
      <c r="G115" s="195">
        <v>33197</v>
      </c>
      <c r="H115" s="195">
        <v>33804</v>
      </c>
      <c r="I115" s="196">
        <f t="shared" si="36"/>
        <v>1.8284784769708073E-2</v>
      </c>
      <c r="J115" s="195">
        <f t="shared" si="35"/>
        <v>607</v>
      </c>
      <c r="K115" s="196">
        <f t="shared" si="37"/>
        <v>9.6642673435275096E-4</v>
      </c>
      <c r="L115" s="103"/>
    </row>
    <row r="116" spans="1:12" x14ac:dyDescent="0.25">
      <c r="A116" s="193"/>
      <c r="B116" s="194" t="s">
        <v>131</v>
      </c>
      <c r="C116" s="195">
        <v>2343</v>
      </c>
      <c r="D116" s="195">
        <v>2314</v>
      </c>
      <c r="E116" s="195">
        <v>11983</v>
      </c>
      <c r="F116" s="195">
        <v>11780</v>
      </c>
      <c r="G116" s="195">
        <v>11633</v>
      </c>
      <c r="H116" s="195">
        <v>9289</v>
      </c>
      <c r="I116" s="196">
        <f t="shared" si="36"/>
        <v>-0.20149574486374966</v>
      </c>
      <c r="J116" s="195">
        <f t="shared" si="35"/>
        <v>-2344</v>
      </c>
      <c r="K116" s="196">
        <f t="shared" si="37"/>
        <v>2.6556436916940905E-4</v>
      </c>
      <c r="L116" s="103"/>
    </row>
    <row r="117" spans="1:12" x14ac:dyDescent="0.25">
      <c r="A117" s="193" t="s">
        <v>147</v>
      </c>
      <c r="B117" s="194" t="s">
        <v>134</v>
      </c>
      <c r="C117" s="195">
        <v>7286</v>
      </c>
      <c r="D117" s="195">
        <v>3610</v>
      </c>
      <c r="E117" s="195">
        <v>7507</v>
      </c>
      <c r="F117" s="195">
        <v>7656</v>
      </c>
      <c r="G117" s="195">
        <v>10984</v>
      </c>
      <c r="H117" s="195">
        <v>6717</v>
      </c>
      <c r="I117" s="196">
        <f t="shared" si="36"/>
        <v>-0.38847414420975968</v>
      </c>
      <c r="J117" s="195">
        <f t="shared" si="35"/>
        <v>-4267</v>
      </c>
      <c r="K117" s="196">
        <f t="shared" si="37"/>
        <v>1.9203314325663909E-4</v>
      </c>
      <c r="L117" s="103"/>
    </row>
    <row r="118" spans="1:12" x14ac:dyDescent="0.25">
      <c r="A118" s="193" t="s">
        <v>148</v>
      </c>
      <c r="B118" s="199" t="s">
        <v>148</v>
      </c>
      <c r="C118" s="200">
        <f t="shared" ref="C118" si="38">C110-SUM(C111:C117)</f>
        <v>59485</v>
      </c>
      <c r="D118" s="200">
        <f t="shared" ref="D118:H118" si="39">D110-SUM(D111:D117)</f>
        <v>102081</v>
      </c>
      <c r="E118" s="200">
        <f t="shared" si="39"/>
        <v>208027</v>
      </c>
      <c r="F118" s="200">
        <f t="shared" si="39"/>
        <v>212048</v>
      </c>
      <c r="G118" s="200">
        <f t="shared" si="39"/>
        <v>240578</v>
      </c>
      <c r="H118" s="200">
        <f t="shared" si="39"/>
        <v>242749</v>
      </c>
      <c r="I118" s="201">
        <f t="shared" si="36"/>
        <v>9.0241002917972324E-3</v>
      </c>
      <c r="J118" s="200">
        <f>H118-G118</f>
        <v>2171</v>
      </c>
      <c r="K118" s="201">
        <f t="shared" si="37"/>
        <v>6.9399811660571511E-3</v>
      </c>
      <c r="L118" s="103"/>
    </row>
    <row r="119" spans="1:12" s="177" customFormat="1" x14ac:dyDescent="0.25">
      <c r="A119" s="193"/>
      <c r="B119" s="186" t="s">
        <v>54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71</v>
      </c>
      <c r="C120" s="209">
        <v>193648</v>
      </c>
      <c r="D120" s="209">
        <v>359169</v>
      </c>
      <c r="E120" s="209">
        <v>543499</v>
      </c>
      <c r="F120" s="209">
        <v>577841</v>
      </c>
      <c r="G120" s="209">
        <v>583363</v>
      </c>
      <c r="H120" s="209">
        <v>615470</v>
      </c>
      <c r="I120" s="210">
        <f>IFERROR(H120/G120-1,"-")</f>
        <v>5.5037772364719739E-2</v>
      </c>
      <c r="J120" s="209">
        <f>H120-G120</f>
        <v>32107</v>
      </c>
      <c r="K120" s="210">
        <f>H120/H$8</f>
        <v>1.7595747905339239E-2</v>
      </c>
      <c r="L120" s="103"/>
    </row>
    <row r="121" spans="1:12" x14ac:dyDescent="0.25">
      <c r="A121" s="193" t="s">
        <v>99</v>
      </c>
      <c r="B121" s="190" t="s">
        <v>100</v>
      </c>
      <c r="C121" s="191">
        <v>99995</v>
      </c>
      <c r="D121" s="191">
        <v>206631</v>
      </c>
      <c r="E121" s="191">
        <v>271944</v>
      </c>
      <c r="F121" s="191">
        <v>303323</v>
      </c>
      <c r="G121" s="191">
        <v>307279</v>
      </c>
      <c r="H121" s="191">
        <v>343569</v>
      </c>
      <c r="I121" s="192">
        <f>IFERROR(H121/G121-1,"-")</f>
        <v>0.1181011393554392</v>
      </c>
      <c r="J121" s="191">
        <f t="shared" ref="J121:J131" si="40">H121-G121</f>
        <v>36290</v>
      </c>
      <c r="K121" s="192">
        <f>H121/H$8</f>
        <v>9.8223366079410804E-3</v>
      </c>
      <c r="L121" s="103"/>
    </row>
    <row r="122" spans="1:12" x14ac:dyDescent="0.25">
      <c r="A122" s="193" t="s">
        <v>106</v>
      </c>
      <c r="B122" s="194" t="s">
        <v>106</v>
      </c>
      <c r="C122" s="195">
        <v>39722</v>
      </c>
      <c r="D122" s="195">
        <v>96469</v>
      </c>
      <c r="E122" s="195">
        <v>128559</v>
      </c>
      <c r="F122" s="195">
        <v>122170</v>
      </c>
      <c r="G122" s="195">
        <v>132724</v>
      </c>
      <c r="H122" s="195">
        <v>158037</v>
      </c>
      <c r="I122" s="196">
        <f>IFERROR(H122/G122-1,"-")</f>
        <v>0.19071908622404399</v>
      </c>
      <c r="J122" s="195">
        <f t="shared" si="40"/>
        <v>25313</v>
      </c>
      <c r="K122" s="196">
        <f>H122/H$8</f>
        <v>4.518139327207008E-3</v>
      </c>
      <c r="L122" s="103"/>
    </row>
    <row r="123" spans="1:12" x14ac:dyDescent="0.25">
      <c r="A123" s="193" t="s">
        <v>103</v>
      </c>
      <c r="B123" s="194" t="s">
        <v>103</v>
      </c>
      <c r="C123" s="195">
        <v>60273</v>
      </c>
      <c r="D123" s="195">
        <v>110162</v>
      </c>
      <c r="E123" s="195">
        <v>143385</v>
      </c>
      <c r="F123" s="195">
        <v>181153</v>
      </c>
      <c r="G123" s="195">
        <v>174555</v>
      </c>
      <c r="H123" s="195">
        <v>185532</v>
      </c>
      <c r="I123" s="196">
        <f>IFERROR(H123/G123-1,"-")</f>
        <v>6.2885623442467953E-2</v>
      </c>
      <c r="J123" s="195">
        <f t="shared" si="40"/>
        <v>10977</v>
      </c>
      <c r="K123" s="196">
        <f>H123/H$8</f>
        <v>5.3041972807340724E-3</v>
      </c>
      <c r="L123" s="103"/>
    </row>
    <row r="124" spans="1:12" x14ac:dyDescent="0.25">
      <c r="A124" s="193"/>
      <c r="B124" s="190" t="s">
        <v>110</v>
      </c>
      <c r="C124" s="191">
        <v>93653</v>
      </c>
      <c r="D124" s="191">
        <v>152538</v>
      </c>
      <c r="E124" s="191">
        <v>271555</v>
      </c>
      <c r="F124" s="191">
        <v>274518</v>
      </c>
      <c r="G124" s="191">
        <v>276084</v>
      </c>
      <c r="H124" s="191">
        <v>271901</v>
      </c>
      <c r="I124" s="192">
        <f>IFERROR(H124/G124-1,"-")</f>
        <v>-1.5151185870966755E-2</v>
      </c>
      <c r="J124" s="191">
        <f t="shared" si="40"/>
        <v>-4183</v>
      </c>
      <c r="K124" s="192">
        <f>H124/H$8</f>
        <v>7.7734112973981582E-3</v>
      </c>
      <c r="L124" s="103"/>
    </row>
    <row r="125" spans="1:12" s="76" customFormat="1" x14ac:dyDescent="0.25">
      <c r="A125" s="193"/>
      <c r="B125" s="194" t="s">
        <v>113</v>
      </c>
      <c r="C125" s="195">
        <v>10946</v>
      </c>
      <c r="D125" s="195">
        <v>11117</v>
      </c>
      <c r="E125" s="195">
        <v>33351</v>
      </c>
      <c r="F125" s="195">
        <v>40285</v>
      </c>
      <c r="G125" s="195">
        <v>36563</v>
      </c>
      <c r="H125" s="195">
        <v>30846</v>
      </c>
      <c r="I125" s="196">
        <f t="shared" ref="I125:I132" si="41">IFERROR(H125/G125-1,"-")</f>
        <v>-0.15636025490249705</v>
      </c>
      <c r="J125" s="195">
        <f t="shared" si="40"/>
        <v>-5717</v>
      </c>
      <c r="K125" s="196">
        <f t="shared" ref="K125:K132" si="42">H125/H$8</f>
        <v>8.8186010672834441E-4</v>
      </c>
      <c r="L125" s="197"/>
    </row>
    <row r="126" spans="1:12" s="76" customFormat="1" x14ac:dyDescent="0.25">
      <c r="A126" s="193"/>
      <c r="B126" s="194" t="s">
        <v>116</v>
      </c>
      <c r="C126" s="195">
        <v>11173</v>
      </c>
      <c r="D126" s="195">
        <v>23428</v>
      </c>
      <c r="E126" s="195">
        <v>34791</v>
      </c>
      <c r="F126" s="195">
        <v>43431</v>
      </c>
      <c r="G126" s="195">
        <v>42207</v>
      </c>
      <c r="H126" s="195">
        <v>43215</v>
      </c>
      <c r="I126" s="196">
        <f t="shared" si="41"/>
        <v>2.3882294406141202E-2</v>
      </c>
      <c r="J126" s="195">
        <f t="shared" si="40"/>
        <v>1008</v>
      </c>
      <c r="K126" s="196">
        <f t="shared" si="42"/>
        <v>1.2354789766020036E-3</v>
      </c>
      <c r="L126" s="197"/>
    </row>
    <row r="127" spans="1:12" x14ac:dyDescent="0.25">
      <c r="A127" s="193"/>
      <c r="B127" s="194" t="s">
        <v>119</v>
      </c>
      <c r="C127" s="195">
        <v>6712</v>
      </c>
      <c r="D127" s="195">
        <v>18250</v>
      </c>
      <c r="E127" s="195">
        <v>23874</v>
      </c>
      <c r="F127" s="195">
        <v>26766</v>
      </c>
      <c r="G127" s="195">
        <v>26411</v>
      </c>
      <c r="H127" s="195">
        <v>27334</v>
      </c>
      <c r="I127" s="196">
        <f t="shared" si="41"/>
        <v>3.4947559728900845E-2</v>
      </c>
      <c r="J127" s="195">
        <f t="shared" si="40"/>
        <v>923</v>
      </c>
      <c r="K127" s="196">
        <f t="shared" si="42"/>
        <v>7.8145510462661501E-4</v>
      </c>
      <c r="L127" s="103"/>
    </row>
    <row r="128" spans="1:12" x14ac:dyDescent="0.25">
      <c r="A128" s="193"/>
      <c r="B128" s="194" t="s">
        <v>126</v>
      </c>
      <c r="C128" s="195">
        <v>1694</v>
      </c>
      <c r="D128" s="195">
        <v>3678</v>
      </c>
      <c r="E128" s="195">
        <v>6463</v>
      </c>
      <c r="F128" s="195">
        <v>7409</v>
      </c>
      <c r="G128" s="195">
        <v>7428</v>
      </c>
      <c r="H128" s="195">
        <v>8757</v>
      </c>
      <c r="I128" s="196">
        <f t="shared" si="41"/>
        <v>0.17891760904684983</v>
      </c>
      <c r="J128" s="195">
        <f t="shared" si="40"/>
        <v>1329</v>
      </c>
      <c r="K128" s="196">
        <f t="shared" si="42"/>
        <v>2.5035495541140222E-4</v>
      </c>
      <c r="L128" s="103"/>
    </row>
    <row r="129" spans="1:12" x14ac:dyDescent="0.25">
      <c r="A129" s="193"/>
      <c r="B129" s="194" t="s">
        <v>122</v>
      </c>
      <c r="C129" s="195">
        <v>1808</v>
      </c>
      <c r="D129" s="195">
        <v>3450</v>
      </c>
      <c r="E129" s="195">
        <v>4851</v>
      </c>
      <c r="F129" s="195">
        <v>6010</v>
      </c>
      <c r="G129" s="195">
        <v>5932</v>
      </c>
      <c r="H129" s="195">
        <v>6825</v>
      </c>
      <c r="I129" s="196">
        <f t="shared" si="41"/>
        <v>0.15053944706675648</v>
      </c>
      <c r="J129" s="195">
        <f t="shared" si="40"/>
        <v>893</v>
      </c>
      <c r="K129" s="196">
        <f t="shared" si="42"/>
        <v>1.9512076860600891E-4</v>
      </c>
      <c r="L129" s="103"/>
    </row>
    <row r="130" spans="1:12" x14ac:dyDescent="0.25">
      <c r="A130" s="193"/>
      <c r="B130" s="194" t="s">
        <v>131</v>
      </c>
      <c r="C130" s="195">
        <v>1667</v>
      </c>
      <c r="D130" s="195">
        <v>1442</v>
      </c>
      <c r="E130" s="195">
        <v>2747</v>
      </c>
      <c r="F130" s="195">
        <v>3507</v>
      </c>
      <c r="G130" s="195">
        <v>3870</v>
      </c>
      <c r="H130" s="195">
        <v>3006</v>
      </c>
      <c r="I130" s="196">
        <f t="shared" si="41"/>
        <v>-0.22325581395348837</v>
      </c>
      <c r="J130" s="195">
        <f t="shared" si="40"/>
        <v>-864</v>
      </c>
      <c r="K130" s="196">
        <f t="shared" si="42"/>
        <v>8.593890555745975E-5</v>
      </c>
      <c r="L130" s="103"/>
    </row>
    <row r="131" spans="1:12" x14ac:dyDescent="0.25">
      <c r="A131" s="193" t="s">
        <v>147</v>
      </c>
      <c r="B131" s="194" t="s">
        <v>134</v>
      </c>
      <c r="C131" s="195">
        <v>2114</v>
      </c>
      <c r="D131" s="195">
        <v>2010</v>
      </c>
      <c r="E131" s="195">
        <v>4022</v>
      </c>
      <c r="F131" s="195">
        <v>4912</v>
      </c>
      <c r="G131" s="195">
        <v>5426</v>
      </c>
      <c r="H131" s="195">
        <v>4655</v>
      </c>
      <c r="I131" s="196">
        <f t="shared" si="41"/>
        <v>-0.14209362329524511</v>
      </c>
      <c r="J131" s="195">
        <f t="shared" si="40"/>
        <v>-771</v>
      </c>
      <c r="K131" s="196">
        <f t="shared" si="42"/>
        <v>1.3308237038255993E-4</v>
      </c>
      <c r="L131" s="103"/>
    </row>
    <row r="132" spans="1:12" x14ac:dyDescent="0.25">
      <c r="A132" s="193" t="s">
        <v>148</v>
      </c>
      <c r="B132" s="199" t="s">
        <v>148</v>
      </c>
      <c r="C132" s="200">
        <f t="shared" ref="C132" si="43">C124-SUM(C125:C131)</f>
        <v>57539</v>
      </c>
      <c r="D132" s="200">
        <f t="shared" ref="D132:H132" si="44">D124-SUM(D125:D131)</f>
        <v>89163</v>
      </c>
      <c r="E132" s="200">
        <f t="shared" si="44"/>
        <v>161456</v>
      </c>
      <c r="F132" s="200">
        <f t="shared" si="44"/>
        <v>142198</v>
      </c>
      <c r="G132" s="200">
        <f t="shared" si="44"/>
        <v>148247</v>
      </c>
      <c r="H132" s="200">
        <f t="shared" si="44"/>
        <v>147263</v>
      </c>
      <c r="I132" s="201">
        <f t="shared" si="41"/>
        <v>-6.6375710806964028E-3</v>
      </c>
      <c r="J132" s="200">
        <f>H132-G132</f>
        <v>-984</v>
      </c>
      <c r="K132" s="201">
        <f t="shared" si="42"/>
        <v>4.2101201094837644E-3</v>
      </c>
      <c r="L132" s="103"/>
    </row>
    <row r="133" spans="1:12" s="177" customFormat="1" x14ac:dyDescent="0.25">
      <c r="A133" s="193"/>
      <c r="B133" s="186" t="s">
        <v>55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71</v>
      </c>
      <c r="C134" s="209">
        <v>584304</v>
      </c>
      <c r="D134" s="209">
        <v>774989</v>
      </c>
      <c r="E134" s="209">
        <v>1753117</v>
      </c>
      <c r="F134" s="209">
        <v>1897228</v>
      </c>
      <c r="G134" s="209">
        <v>1991159</v>
      </c>
      <c r="H134" s="209">
        <v>2013195</v>
      </c>
      <c r="I134" s="210">
        <f>IFERROR(H134/G134-1,"-")</f>
        <v>1.1066921325720402E-2</v>
      </c>
      <c r="J134" s="209">
        <f>H134-G134</f>
        <v>22036</v>
      </c>
      <c r="K134" s="210">
        <f>H134/H$8</f>
        <v>5.7555480696523678E-2</v>
      </c>
      <c r="L134" s="103"/>
    </row>
    <row r="135" spans="1:12" x14ac:dyDescent="0.25">
      <c r="A135" s="193" t="s">
        <v>99</v>
      </c>
      <c r="B135" s="190" t="s">
        <v>100</v>
      </c>
      <c r="C135" s="191">
        <v>64416</v>
      </c>
      <c r="D135" s="191">
        <v>141993</v>
      </c>
      <c r="E135" s="191">
        <v>105219</v>
      </c>
      <c r="F135" s="191">
        <v>121724</v>
      </c>
      <c r="G135" s="191">
        <v>103793</v>
      </c>
      <c r="H135" s="191">
        <v>122657</v>
      </c>
      <c r="I135" s="192">
        <f>IFERROR(H135/G135-1,"-")</f>
        <v>0.18174636054454529</v>
      </c>
      <c r="J135" s="191">
        <f t="shared" ref="J135:J145" si="45">H135-G135</f>
        <v>18864</v>
      </c>
      <c r="K135" s="192">
        <f>H135/H$8</f>
        <v>3.5066561340523421E-3</v>
      </c>
      <c r="L135" s="103"/>
    </row>
    <row r="136" spans="1:12" x14ac:dyDescent="0.25">
      <c r="A136" s="193" t="s">
        <v>106</v>
      </c>
      <c r="B136" s="194" t="s">
        <v>106</v>
      </c>
      <c r="C136" s="195">
        <v>42658</v>
      </c>
      <c r="D136" s="195">
        <v>86437</v>
      </c>
      <c r="E136" s="195">
        <v>57546</v>
      </c>
      <c r="F136" s="195">
        <v>67596</v>
      </c>
      <c r="G136" s="195">
        <v>47888</v>
      </c>
      <c r="H136" s="195">
        <v>53311</v>
      </c>
      <c r="I136" s="196">
        <f>IFERROR(H136/G136-1,"-")</f>
        <v>0.11324340126962906</v>
      </c>
      <c r="J136" s="195">
        <f t="shared" si="45"/>
        <v>5423</v>
      </c>
      <c r="K136" s="196">
        <f>H136/H$8</f>
        <v>1.5241147685208704E-3</v>
      </c>
      <c r="L136" s="103"/>
    </row>
    <row r="137" spans="1:12" x14ac:dyDescent="0.25">
      <c r="A137" s="193" t="s">
        <v>103</v>
      </c>
      <c r="B137" s="194" t="s">
        <v>103</v>
      </c>
      <c r="C137" s="195">
        <v>21758</v>
      </c>
      <c r="D137" s="195">
        <v>55556</v>
      </c>
      <c r="E137" s="195">
        <v>47673</v>
      </c>
      <c r="F137" s="195">
        <v>54128</v>
      </c>
      <c r="G137" s="195">
        <v>55905</v>
      </c>
      <c r="H137" s="195">
        <v>69346</v>
      </c>
      <c r="I137" s="196">
        <f>IFERROR(H137/G137-1,"-")</f>
        <v>0.24042572220731606</v>
      </c>
      <c r="J137" s="195">
        <f t="shared" si="45"/>
        <v>13441</v>
      </c>
      <c r="K137" s="196">
        <f>H137/H$8</f>
        <v>1.9825413655314718E-3</v>
      </c>
      <c r="L137" s="103"/>
    </row>
    <row r="138" spans="1:12" x14ac:dyDescent="0.25">
      <c r="A138" s="193"/>
      <c r="B138" s="190" t="s">
        <v>110</v>
      </c>
      <c r="C138" s="191">
        <v>519888</v>
      </c>
      <c r="D138" s="191">
        <v>632996</v>
      </c>
      <c r="E138" s="191">
        <v>1647898</v>
      </c>
      <c r="F138" s="191">
        <v>1775504</v>
      </c>
      <c r="G138" s="191">
        <v>1887366</v>
      </c>
      <c r="H138" s="191">
        <v>1890538</v>
      </c>
      <c r="I138" s="192">
        <f>IFERROR(H138/G138-1,"-")</f>
        <v>1.6806491162817405E-3</v>
      </c>
      <c r="J138" s="191">
        <f t="shared" si="45"/>
        <v>3172</v>
      </c>
      <c r="K138" s="192">
        <f>H138/H$8</f>
        <v>5.4048824562471336E-2</v>
      </c>
      <c r="L138" s="103"/>
    </row>
    <row r="139" spans="1:12" s="76" customFormat="1" x14ac:dyDescent="0.25">
      <c r="A139" s="193"/>
      <c r="B139" s="194" t="s">
        <v>113</v>
      </c>
      <c r="C139" s="195">
        <v>223652</v>
      </c>
      <c r="D139" s="195">
        <v>182984</v>
      </c>
      <c r="E139" s="195">
        <v>740061</v>
      </c>
      <c r="F139" s="195">
        <v>747598</v>
      </c>
      <c r="G139" s="195">
        <v>859363</v>
      </c>
      <c r="H139" s="195">
        <v>888724</v>
      </c>
      <c r="I139" s="196">
        <f t="shared" ref="I139:I146" si="46">IFERROR(H139/G139-1,"-")</f>
        <v>3.4166004354388102E-2</v>
      </c>
      <c r="J139" s="195">
        <f t="shared" si="45"/>
        <v>29361</v>
      </c>
      <c r="K139" s="196">
        <f t="shared" ref="K139:K146" si="47">H139/H$8</f>
        <v>2.5407840286975337E-2</v>
      </c>
      <c r="L139" s="197"/>
    </row>
    <row r="140" spans="1:12" s="76" customFormat="1" x14ac:dyDescent="0.25">
      <c r="A140" s="193"/>
      <c r="B140" s="194" t="s">
        <v>116</v>
      </c>
      <c r="C140" s="195">
        <v>42621</v>
      </c>
      <c r="D140" s="195">
        <v>69325</v>
      </c>
      <c r="E140" s="195">
        <v>132461</v>
      </c>
      <c r="F140" s="195">
        <v>181835</v>
      </c>
      <c r="G140" s="195">
        <v>190230</v>
      </c>
      <c r="H140" s="195">
        <v>189850</v>
      </c>
      <c r="I140" s="196">
        <f t="shared" si="46"/>
        <v>-1.9975818745728846E-3</v>
      </c>
      <c r="J140" s="195">
        <f t="shared" si="45"/>
        <v>-380</v>
      </c>
      <c r="K140" s="196">
        <f t="shared" si="47"/>
        <v>5.4276451164616546E-3</v>
      </c>
      <c r="L140" s="197"/>
    </row>
    <row r="141" spans="1:12" x14ac:dyDescent="0.25">
      <c r="A141" s="193"/>
      <c r="B141" s="194" t="s">
        <v>119</v>
      </c>
      <c r="C141" s="195">
        <v>41260</v>
      </c>
      <c r="D141" s="195">
        <v>94016</v>
      </c>
      <c r="E141" s="195">
        <v>171222</v>
      </c>
      <c r="F141" s="195">
        <v>162480</v>
      </c>
      <c r="G141" s="195">
        <v>166493</v>
      </c>
      <c r="H141" s="195">
        <v>159618</v>
      </c>
      <c r="I141" s="196">
        <f t="shared" si="46"/>
        <v>-4.1293027334482479E-2</v>
      </c>
      <c r="J141" s="195">
        <f t="shared" si="45"/>
        <v>-6875</v>
      </c>
      <c r="K141" s="196">
        <f t="shared" si="47"/>
        <v>4.5633387316269492E-3</v>
      </c>
      <c r="L141" s="103"/>
    </row>
    <row r="142" spans="1:12" x14ac:dyDescent="0.25">
      <c r="A142" s="193"/>
      <c r="B142" s="194" t="s">
        <v>126</v>
      </c>
      <c r="C142" s="195">
        <v>8075</v>
      </c>
      <c r="D142" s="195">
        <v>22357</v>
      </c>
      <c r="E142" s="195">
        <v>60881</v>
      </c>
      <c r="F142" s="195">
        <v>79292</v>
      </c>
      <c r="G142" s="195">
        <v>59046</v>
      </c>
      <c r="H142" s="195">
        <v>57091</v>
      </c>
      <c r="I142" s="196">
        <f t="shared" si="46"/>
        <v>-3.3109778816515889E-2</v>
      </c>
      <c r="J142" s="195">
        <f t="shared" si="45"/>
        <v>-1955</v>
      </c>
      <c r="K142" s="196">
        <f t="shared" si="47"/>
        <v>1.6321816557488139E-3</v>
      </c>
      <c r="L142" s="103"/>
    </row>
    <row r="143" spans="1:12" x14ac:dyDescent="0.25">
      <c r="A143" s="193"/>
      <c r="B143" s="194" t="s">
        <v>122</v>
      </c>
      <c r="C143" s="195">
        <v>11977</v>
      </c>
      <c r="D143" s="195">
        <v>20808</v>
      </c>
      <c r="E143" s="195">
        <v>32138</v>
      </c>
      <c r="F143" s="195">
        <v>41049</v>
      </c>
      <c r="G143" s="195">
        <v>42057</v>
      </c>
      <c r="H143" s="195">
        <v>33352</v>
      </c>
      <c r="I143" s="196">
        <f t="shared" si="46"/>
        <v>-0.2069810019735121</v>
      </c>
      <c r="J143" s="195">
        <f t="shared" si="45"/>
        <v>-8705</v>
      </c>
      <c r="K143" s="196">
        <f t="shared" si="47"/>
        <v>9.5350445048316616E-4</v>
      </c>
      <c r="L143" s="103"/>
    </row>
    <row r="144" spans="1:12" x14ac:dyDescent="0.25">
      <c r="A144" s="193"/>
      <c r="B144" s="194" t="s">
        <v>131</v>
      </c>
      <c r="C144" s="195">
        <v>15360</v>
      </c>
      <c r="D144" s="195">
        <v>9958</v>
      </c>
      <c r="E144" s="195">
        <v>24691</v>
      </c>
      <c r="F144" s="195">
        <v>28175</v>
      </c>
      <c r="G144" s="195">
        <v>26046</v>
      </c>
      <c r="H144" s="195">
        <v>26684</v>
      </c>
      <c r="I144" s="196">
        <f t="shared" si="46"/>
        <v>2.4495124011364444E-2</v>
      </c>
      <c r="J144" s="195">
        <f t="shared" si="45"/>
        <v>638</v>
      </c>
      <c r="K144" s="196">
        <f t="shared" si="47"/>
        <v>7.6287217428318559E-4</v>
      </c>
      <c r="L144" s="103"/>
    </row>
    <row r="145" spans="1:12" x14ac:dyDescent="0.25">
      <c r="A145" s="193" t="s">
        <v>147</v>
      </c>
      <c r="B145" s="194" t="s">
        <v>134</v>
      </c>
      <c r="C145" s="195">
        <v>29483</v>
      </c>
      <c r="D145" s="195">
        <v>6358</v>
      </c>
      <c r="E145" s="195">
        <v>14264</v>
      </c>
      <c r="F145" s="195">
        <v>21389</v>
      </c>
      <c r="G145" s="195">
        <v>19939</v>
      </c>
      <c r="H145" s="195">
        <v>16759</v>
      </c>
      <c r="I145" s="196">
        <f t="shared" si="46"/>
        <v>-0.15948643362254877</v>
      </c>
      <c r="J145" s="195">
        <f t="shared" si="45"/>
        <v>-3180</v>
      </c>
      <c r="K145" s="196">
        <f t="shared" si="47"/>
        <v>4.7912512250082101E-4</v>
      </c>
      <c r="L145" s="103"/>
    </row>
    <row r="146" spans="1:12" x14ac:dyDescent="0.25">
      <c r="A146" s="193" t="s">
        <v>148</v>
      </c>
      <c r="B146" s="199" t="s">
        <v>148</v>
      </c>
      <c r="C146" s="200">
        <f t="shared" ref="C146" si="48">C138-SUM(C139:C145)</f>
        <v>147460</v>
      </c>
      <c r="D146" s="200">
        <f t="shared" ref="D146:H146" si="49">D138-SUM(D139:D145)</f>
        <v>227190</v>
      </c>
      <c r="E146" s="200">
        <f t="shared" si="49"/>
        <v>472180</v>
      </c>
      <c r="F146" s="200">
        <f t="shared" si="49"/>
        <v>513686</v>
      </c>
      <c r="G146" s="200">
        <f t="shared" si="49"/>
        <v>524192</v>
      </c>
      <c r="H146" s="200">
        <f t="shared" si="49"/>
        <v>518460</v>
      </c>
      <c r="I146" s="201">
        <f t="shared" si="46"/>
        <v>-1.0934924607777341E-2</v>
      </c>
      <c r="J146" s="200">
        <f>H146-G146</f>
        <v>-5732</v>
      </c>
      <c r="K146" s="201">
        <f t="shared" si="47"/>
        <v>1.4822317024391411E-2</v>
      </c>
      <c r="L146" s="103"/>
    </row>
    <row r="147" spans="1:12" s="177" customFormat="1" x14ac:dyDescent="0.25">
      <c r="A147" s="193"/>
      <c r="B147" s="186" t="s">
        <v>56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71</v>
      </c>
      <c r="C148" s="209">
        <v>221799</v>
      </c>
      <c r="D148" s="209">
        <v>320278</v>
      </c>
      <c r="E148" s="209">
        <v>622441</v>
      </c>
      <c r="F148" s="209">
        <v>781228</v>
      </c>
      <c r="G148" s="209">
        <v>735699</v>
      </c>
      <c r="H148" s="209">
        <v>710809</v>
      </c>
      <c r="I148" s="210">
        <f>IFERROR(H148/G148-1,"-")</f>
        <v>-3.3831770873686162E-2</v>
      </c>
      <c r="J148" s="209">
        <f>H148-G148</f>
        <v>-24890</v>
      </c>
      <c r="K148" s="210">
        <f>H148/H$8</f>
        <v>2.0321406360742651E-2</v>
      </c>
      <c r="L148" s="103"/>
    </row>
    <row r="149" spans="1:12" x14ac:dyDescent="0.25">
      <c r="A149" s="193" t="s">
        <v>99</v>
      </c>
      <c r="B149" s="190" t="s">
        <v>100</v>
      </c>
      <c r="C149" s="191">
        <v>84486</v>
      </c>
      <c r="D149" s="191">
        <v>118326</v>
      </c>
      <c r="E149" s="191">
        <v>251371</v>
      </c>
      <c r="F149" s="191">
        <v>299463</v>
      </c>
      <c r="G149" s="191">
        <v>274583</v>
      </c>
      <c r="H149" s="191">
        <v>240923</v>
      </c>
      <c r="I149" s="192">
        <f>IFERROR(H149/G149-1,"-")</f>
        <v>-0.1225858847780088</v>
      </c>
      <c r="J149" s="191">
        <f t="shared" ref="J149:J159" si="50">H149-G149</f>
        <v>-33660</v>
      </c>
      <c r="K149" s="192">
        <f>H149/H$8</f>
        <v>6.8877774263539169E-3</v>
      </c>
      <c r="L149" s="103"/>
    </row>
    <row r="150" spans="1:12" x14ac:dyDescent="0.25">
      <c r="A150" s="193" t="s">
        <v>106</v>
      </c>
      <c r="B150" s="194" t="s">
        <v>106</v>
      </c>
      <c r="C150" s="195">
        <v>40910</v>
      </c>
      <c r="D150" s="195">
        <v>86621</v>
      </c>
      <c r="E150" s="195">
        <v>153781</v>
      </c>
      <c r="F150" s="195">
        <v>212644</v>
      </c>
      <c r="G150" s="195">
        <v>179573</v>
      </c>
      <c r="H150" s="195">
        <v>137217</v>
      </c>
      <c r="I150" s="196">
        <f>IFERROR(H150/G150-1,"-")</f>
        <v>-0.23587064870554042</v>
      </c>
      <c r="J150" s="195">
        <f t="shared" si="50"/>
        <v>-42356</v>
      </c>
      <c r="K150" s="196">
        <f>H150/H$8</f>
        <v>3.9229137737451609E-3</v>
      </c>
      <c r="L150" s="103"/>
    </row>
    <row r="151" spans="1:12" x14ac:dyDescent="0.25">
      <c r="A151" s="193" t="s">
        <v>103</v>
      </c>
      <c r="B151" s="194" t="s">
        <v>103</v>
      </c>
      <c r="C151" s="195">
        <v>43576</v>
      </c>
      <c r="D151" s="195">
        <v>31705</v>
      </c>
      <c r="E151" s="195">
        <v>97590</v>
      </c>
      <c r="F151" s="195">
        <v>86819</v>
      </c>
      <c r="G151" s="195">
        <v>95010</v>
      </c>
      <c r="H151" s="195">
        <v>103706</v>
      </c>
      <c r="I151" s="196">
        <f>IFERROR(H151/G151-1,"-")</f>
        <v>9.1527207662351229E-2</v>
      </c>
      <c r="J151" s="195">
        <f t="shared" si="50"/>
        <v>8696</v>
      </c>
      <c r="K151" s="196">
        <f>H151/H$8</f>
        <v>2.964863652608756E-3</v>
      </c>
      <c r="L151" s="103"/>
    </row>
    <row r="152" spans="1:12" x14ac:dyDescent="0.25">
      <c r="A152" s="193"/>
      <c r="B152" s="190" t="s">
        <v>110</v>
      </c>
      <c r="C152" s="191">
        <v>137313</v>
      </c>
      <c r="D152" s="191">
        <v>201952</v>
      </c>
      <c r="E152" s="191">
        <v>371070</v>
      </c>
      <c r="F152" s="191">
        <v>481765</v>
      </c>
      <c r="G152" s="191">
        <v>461116</v>
      </c>
      <c r="H152" s="191">
        <v>469886</v>
      </c>
      <c r="I152" s="192">
        <f>IFERROR(H152/G152-1,"-")</f>
        <v>1.9019075460404711E-2</v>
      </c>
      <c r="J152" s="191">
        <f t="shared" si="50"/>
        <v>8770</v>
      </c>
      <c r="K152" s="192">
        <f>H152/H$8</f>
        <v>1.3433628934388733E-2</v>
      </c>
      <c r="L152" s="103"/>
    </row>
    <row r="153" spans="1:12" s="76" customFormat="1" x14ac:dyDescent="0.25">
      <c r="A153" s="193"/>
      <c r="B153" s="194" t="s">
        <v>113</v>
      </c>
      <c r="C153" s="195">
        <v>30243</v>
      </c>
      <c r="D153" s="195">
        <v>39412</v>
      </c>
      <c r="E153" s="195">
        <v>136400</v>
      </c>
      <c r="F153" s="195">
        <v>179243</v>
      </c>
      <c r="G153" s="195">
        <v>146131</v>
      </c>
      <c r="H153" s="195">
        <v>103364</v>
      </c>
      <c r="I153" s="196">
        <f t="shared" ref="I153:I160" si="51">IFERROR(H153/G153-1,"-")</f>
        <v>-0.29266206349097723</v>
      </c>
      <c r="J153" s="195">
        <f t="shared" si="50"/>
        <v>-42767</v>
      </c>
      <c r="K153" s="196">
        <f t="shared" ref="K153:K160" si="52">H153/H$8</f>
        <v>2.9550861723357516E-3</v>
      </c>
      <c r="L153" s="197"/>
    </row>
    <row r="154" spans="1:12" s="76" customFormat="1" x14ac:dyDescent="0.25">
      <c r="A154" s="193"/>
      <c r="B154" s="194" t="s">
        <v>116</v>
      </c>
      <c r="C154" s="195">
        <v>49123</v>
      </c>
      <c r="D154" s="195">
        <v>69931</v>
      </c>
      <c r="E154" s="195">
        <v>98479</v>
      </c>
      <c r="F154" s="195">
        <v>105256</v>
      </c>
      <c r="G154" s="195">
        <v>104855</v>
      </c>
      <c r="H154" s="195">
        <v>100398</v>
      </c>
      <c r="I154" s="196">
        <f t="shared" si="51"/>
        <v>-4.2506318249010522E-2</v>
      </c>
      <c r="J154" s="195">
        <f t="shared" si="50"/>
        <v>-4457</v>
      </c>
      <c r="K154" s="196">
        <f t="shared" si="52"/>
        <v>2.8702908317225031E-3</v>
      </c>
      <c r="L154" s="197"/>
    </row>
    <row r="155" spans="1:12" x14ac:dyDescent="0.25">
      <c r="A155" s="193"/>
      <c r="B155" s="194" t="s">
        <v>119</v>
      </c>
      <c r="C155" s="195">
        <v>13885</v>
      </c>
      <c r="D155" s="195">
        <v>26362</v>
      </c>
      <c r="E155" s="195">
        <v>41410</v>
      </c>
      <c r="F155" s="195">
        <v>72199</v>
      </c>
      <c r="G155" s="195">
        <v>71765</v>
      </c>
      <c r="H155" s="195">
        <v>145281</v>
      </c>
      <c r="I155" s="196">
        <f t="shared" si="51"/>
        <v>1.0243990803316381</v>
      </c>
      <c r="J155" s="195">
        <f t="shared" si="50"/>
        <v>73516</v>
      </c>
      <c r="K155" s="196">
        <f t="shared" si="52"/>
        <v>4.1534564664981073E-3</v>
      </c>
      <c r="L155" s="103"/>
    </row>
    <row r="156" spans="1:12" x14ac:dyDescent="0.25">
      <c r="A156" s="193"/>
      <c r="B156" s="194" t="s">
        <v>126</v>
      </c>
      <c r="C156" s="195">
        <v>2558</v>
      </c>
      <c r="D156" s="195">
        <v>4562</v>
      </c>
      <c r="E156" s="195">
        <v>9484</v>
      </c>
      <c r="F156" s="195">
        <v>12559</v>
      </c>
      <c r="G156" s="195">
        <v>15268</v>
      </c>
      <c r="H156" s="195">
        <v>12697</v>
      </c>
      <c r="I156" s="196">
        <f t="shared" si="51"/>
        <v>-0.16839140686402931</v>
      </c>
      <c r="J156" s="195">
        <f t="shared" si="50"/>
        <v>-2571</v>
      </c>
      <c r="K156" s="196">
        <f t="shared" si="52"/>
        <v>3.6299610241618977E-4</v>
      </c>
      <c r="L156" s="103"/>
    </row>
    <row r="157" spans="1:12" x14ac:dyDescent="0.25">
      <c r="A157" s="193"/>
      <c r="B157" s="194" t="s">
        <v>122</v>
      </c>
      <c r="C157" s="195">
        <v>9309</v>
      </c>
      <c r="D157" s="195">
        <v>13772</v>
      </c>
      <c r="E157" s="195">
        <v>27289</v>
      </c>
      <c r="F157" s="195">
        <v>21390</v>
      </c>
      <c r="G157" s="195">
        <v>24668</v>
      </c>
      <c r="H157" s="195">
        <v>18666</v>
      </c>
      <c r="I157" s="196">
        <f t="shared" si="51"/>
        <v>-0.24331117236906108</v>
      </c>
      <c r="J157" s="195">
        <f t="shared" si="50"/>
        <v>-6002</v>
      </c>
      <c r="K157" s="196">
        <f t="shared" si="52"/>
        <v>5.3364458121608243E-4</v>
      </c>
      <c r="L157" s="103"/>
    </row>
    <row r="158" spans="1:12" x14ac:dyDescent="0.25">
      <c r="A158" s="193"/>
      <c r="B158" s="194" t="s">
        <v>131</v>
      </c>
      <c r="C158" s="195">
        <v>2834</v>
      </c>
      <c r="D158" s="195">
        <v>1823</v>
      </c>
      <c r="E158" s="195">
        <v>2563</v>
      </c>
      <c r="F158" s="195">
        <v>4469</v>
      </c>
      <c r="G158" s="195">
        <v>3399</v>
      </c>
      <c r="H158" s="195">
        <v>2519</v>
      </c>
      <c r="I158" s="196">
        <f t="shared" si="51"/>
        <v>-0.25889967637540456</v>
      </c>
      <c r="J158" s="195">
        <f t="shared" si="50"/>
        <v>-880</v>
      </c>
      <c r="K158" s="196">
        <f t="shared" si="52"/>
        <v>7.2016002361690321E-5</v>
      </c>
      <c r="L158" s="103"/>
    </row>
    <row r="159" spans="1:12" x14ac:dyDescent="0.25">
      <c r="A159" s="193" t="s">
        <v>147</v>
      </c>
      <c r="B159" s="194" t="s">
        <v>134</v>
      </c>
      <c r="C159" s="195">
        <v>3783</v>
      </c>
      <c r="D159" s="195">
        <v>2712</v>
      </c>
      <c r="E159" s="195">
        <v>4129</v>
      </c>
      <c r="F159" s="195">
        <v>6277</v>
      </c>
      <c r="G159" s="195">
        <v>5327</v>
      </c>
      <c r="H159" s="195">
        <v>4164</v>
      </c>
      <c r="I159" s="196">
        <f t="shared" si="51"/>
        <v>-0.21832175708654022</v>
      </c>
      <c r="J159" s="195">
        <f t="shared" si="50"/>
        <v>-1163</v>
      </c>
      <c r="K159" s="196">
        <f t="shared" si="52"/>
        <v>1.190451106923694E-4</v>
      </c>
      <c r="L159" s="103"/>
    </row>
    <row r="160" spans="1:12" x14ac:dyDescent="0.25">
      <c r="A160" s="193" t="s">
        <v>148</v>
      </c>
      <c r="B160" s="199" t="s">
        <v>148</v>
      </c>
      <c r="C160" s="200">
        <f t="shared" ref="C160" si="53">C152-SUM(C153:C159)</f>
        <v>25578</v>
      </c>
      <c r="D160" s="200">
        <f t="shared" ref="D160:H160" si="54">D152-SUM(D153:D159)</f>
        <v>43378</v>
      </c>
      <c r="E160" s="200">
        <f t="shared" si="54"/>
        <v>51316</v>
      </c>
      <c r="F160" s="200">
        <f t="shared" si="54"/>
        <v>80372</v>
      </c>
      <c r="G160" s="200">
        <f t="shared" si="54"/>
        <v>89703</v>
      </c>
      <c r="H160" s="200">
        <f t="shared" si="54"/>
        <v>82797</v>
      </c>
      <c r="I160" s="201">
        <f t="shared" si="51"/>
        <v>-7.6987391726029197E-2</v>
      </c>
      <c r="J160" s="200">
        <f>H160-G160</f>
        <v>-6906</v>
      </c>
      <c r="K160" s="201">
        <f t="shared" si="52"/>
        <v>2.3670936671460396E-3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58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2A1E-BFD1-4424-B8D3-471ED2B95AA0}">
  <sheetPr>
    <tabColor theme="8" tint="0.59999389629810485"/>
  </sheetPr>
  <dimension ref="B1:P220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2" t="s">
        <v>43</v>
      </c>
      <c r="E1" s="82"/>
      <c r="F1" s="82"/>
      <c r="G1" s="82"/>
      <c r="H1" s="82"/>
      <c r="I1" s="82"/>
      <c r="J1" s="82"/>
      <c r="K1" s="82"/>
      <c r="L1" s="82"/>
    </row>
    <row r="2" spans="2:16" x14ac:dyDescent="0.25">
      <c r="D2" s="82"/>
      <c r="E2" s="82"/>
      <c r="F2" s="82"/>
      <c r="G2" s="82"/>
      <c r="H2" s="82"/>
      <c r="I2" s="82"/>
      <c r="J2" s="82"/>
      <c r="K2" s="82"/>
      <c r="L2" s="82"/>
    </row>
    <row r="4" spans="2:16" ht="21.75" customHeight="1" thickBot="1" x14ac:dyDescent="0.3">
      <c r="C4" s="83" t="s">
        <v>44</v>
      </c>
      <c r="D4" s="83"/>
      <c r="E4" s="83"/>
      <c r="F4" s="83"/>
      <c r="G4" s="83"/>
      <c r="H4" s="83"/>
      <c r="I4" s="83"/>
      <c r="J4" s="83"/>
      <c r="K4" s="83"/>
      <c r="L4" s="83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4" t="s">
        <v>231</v>
      </c>
      <c r="F6" s="14" t="s">
        <v>232</v>
      </c>
      <c r="G6" s="14" t="s">
        <v>233</v>
      </c>
      <c r="H6" s="14" t="s">
        <v>234</v>
      </c>
      <c r="I6" s="14" t="s">
        <v>235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diciembre 2025</v>
      </c>
    </row>
    <row r="7" spans="2:16" ht="15" customHeight="1" x14ac:dyDescent="0.25">
      <c r="B7" s="16" t="s">
        <v>45</v>
      </c>
      <c r="C7" s="17" t="s">
        <v>8</v>
      </c>
      <c r="D7" s="84" t="s">
        <v>46</v>
      </c>
      <c r="E7" s="85">
        <v>313914</v>
      </c>
      <c r="F7" s="85">
        <v>423458</v>
      </c>
      <c r="G7" s="85">
        <v>434399</v>
      </c>
      <c r="H7" s="85">
        <v>444661</v>
      </c>
      <c r="I7" s="85">
        <v>439399</v>
      </c>
      <c r="J7" s="86">
        <f>I7/H7-1</f>
        <v>-1.1833734013102171E-2</v>
      </c>
      <c r="K7" s="85">
        <f>I7-H7</f>
        <v>-5262</v>
      </c>
      <c r="L7" s="86">
        <f>I7/$I$7</f>
        <v>1</v>
      </c>
      <c r="P7" s="87"/>
    </row>
    <row r="8" spans="2:16" ht="15" customHeight="1" x14ac:dyDescent="0.25">
      <c r="B8" s="22"/>
      <c r="C8" s="23"/>
      <c r="D8" s="18" t="s">
        <v>47</v>
      </c>
      <c r="E8" s="19">
        <v>114122</v>
      </c>
      <c r="F8" s="19">
        <v>153975</v>
      </c>
      <c r="G8" s="19">
        <v>161770</v>
      </c>
      <c r="H8" s="19">
        <v>159454</v>
      </c>
      <c r="I8" s="19">
        <v>155221</v>
      </c>
      <c r="J8" s="20">
        <f t="shared" ref="J8:J63" si="0">I8/H8-1</f>
        <v>-2.6546841095237528E-2</v>
      </c>
      <c r="K8" s="19">
        <f t="shared" ref="K8:K50" si="1">I8-H8</f>
        <v>-4233</v>
      </c>
      <c r="L8" s="21">
        <f t="shared" ref="L8:L17" si="2">I8/$I$7</f>
        <v>0.35325751765479668</v>
      </c>
      <c r="P8" s="87"/>
    </row>
    <row r="9" spans="2:16" x14ac:dyDescent="0.25">
      <c r="B9" s="22"/>
      <c r="C9" s="23"/>
      <c r="D9" s="24" t="s">
        <v>48</v>
      </c>
      <c r="E9" s="25">
        <v>78855</v>
      </c>
      <c r="F9" s="25">
        <v>108917</v>
      </c>
      <c r="G9" s="25">
        <v>111619</v>
      </c>
      <c r="H9" s="25">
        <v>115450</v>
      </c>
      <c r="I9" s="25">
        <v>110730</v>
      </c>
      <c r="J9" s="88">
        <f t="shared" si="0"/>
        <v>-4.0883499350368169E-2</v>
      </c>
      <c r="K9" s="25">
        <f t="shared" si="1"/>
        <v>-4720</v>
      </c>
      <c r="L9" s="89">
        <f t="shared" si="2"/>
        <v>0.25200330451366526</v>
      </c>
      <c r="P9" s="87"/>
    </row>
    <row r="10" spans="2:16" x14ac:dyDescent="0.25">
      <c r="B10" s="22"/>
      <c r="C10" s="23"/>
      <c r="D10" s="24" t="s">
        <v>49</v>
      </c>
      <c r="E10" s="25">
        <v>2479</v>
      </c>
      <c r="F10" s="25">
        <v>4675</v>
      </c>
      <c r="G10" s="25">
        <v>5492</v>
      </c>
      <c r="H10" s="25">
        <v>4480</v>
      </c>
      <c r="I10" s="25">
        <v>3504</v>
      </c>
      <c r="J10" s="88">
        <f t="shared" si="0"/>
        <v>-0.21785714285714286</v>
      </c>
      <c r="K10" s="25">
        <f t="shared" si="1"/>
        <v>-976</v>
      </c>
      <c r="L10" s="89">
        <f t="shared" si="2"/>
        <v>7.9745288450815775E-3</v>
      </c>
      <c r="P10" s="87"/>
    </row>
    <row r="11" spans="2:16" x14ac:dyDescent="0.25">
      <c r="B11" s="22"/>
      <c r="C11" s="23"/>
      <c r="D11" s="24" t="s">
        <v>50</v>
      </c>
      <c r="E11" s="25">
        <v>9493</v>
      </c>
      <c r="F11" s="25">
        <v>14121</v>
      </c>
      <c r="G11" s="25">
        <v>12492</v>
      </c>
      <c r="H11" s="25">
        <v>15575</v>
      </c>
      <c r="I11" s="25">
        <v>15082</v>
      </c>
      <c r="J11" s="88">
        <f t="shared" si="0"/>
        <v>-3.1653290529695011E-2</v>
      </c>
      <c r="K11" s="25">
        <f t="shared" si="1"/>
        <v>-493</v>
      </c>
      <c r="L11" s="89">
        <f t="shared" si="2"/>
        <v>3.4324156404543477E-2</v>
      </c>
      <c r="P11" s="87"/>
    </row>
    <row r="12" spans="2:16" x14ac:dyDescent="0.25">
      <c r="B12" s="22"/>
      <c r="C12" s="23"/>
      <c r="D12" s="24" t="s">
        <v>51</v>
      </c>
      <c r="E12" s="25">
        <v>44151</v>
      </c>
      <c r="F12" s="25">
        <v>61100</v>
      </c>
      <c r="G12" s="25">
        <v>62539</v>
      </c>
      <c r="H12" s="25">
        <v>67921</v>
      </c>
      <c r="I12" s="25">
        <v>70034</v>
      </c>
      <c r="J12" s="88">
        <f t="shared" si="0"/>
        <v>3.1109671530159977E-2</v>
      </c>
      <c r="K12" s="25">
        <f t="shared" si="1"/>
        <v>2113</v>
      </c>
      <c r="L12" s="89">
        <f t="shared" si="2"/>
        <v>0.15938588845218127</v>
      </c>
      <c r="P12" s="87"/>
    </row>
    <row r="13" spans="2:16" x14ac:dyDescent="0.25">
      <c r="B13" s="22"/>
      <c r="C13" s="23"/>
      <c r="D13" s="24" t="s">
        <v>52</v>
      </c>
      <c r="E13" s="25">
        <v>4543</v>
      </c>
      <c r="F13" s="25">
        <v>5166</v>
      </c>
      <c r="G13" s="25">
        <v>4585</v>
      </c>
      <c r="H13" s="25">
        <v>5228</v>
      </c>
      <c r="I13" s="25">
        <v>5221</v>
      </c>
      <c r="J13" s="88">
        <f t="shared" si="0"/>
        <v>-1.3389441469012775E-3</v>
      </c>
      <c r="K13" s="25">
        <f t="shared" si="1"/>
        <v>-7</v>
      </c>
      <c r="L13" s="89">
        <f t="shared" si="2"/>
        <v>1.1882139012605855E-2</v>
      </c>
      <c r="P13" s="87"/>
    </row>
    <row r="14" spans="2:16" x14ac:dyDescent="0.25">
      <c r="B14" s="22"/>
      <c r="C14" s="23"/>
      <c r="D14" s="24" t="s">
        <v>53</v>
      </c>
      <c r="E14" s="25">
        <v>13338</v>
      </c>
      <c r="F14" s="25">
        <v>17905</v>
      </c>
      <c r="G14" s="25">
        <v>20333</v>
      </c>
      <c r="H14" s="25">
        <v>18315</v>
      </c>
      <c r="I14" s="25">
        <v>21025</v>
      </c>
      <c r="J14" s="88">
        <f t="shared" si="0"/>
        <v>0.14796614796614804</v>
      </c>
      <c r="K14" s="25">
        <f t="shared" si="1"/>
        <v>2710</v>
      </c>
      <c r="L14" s="89">
        <f t="shared" si="2"/>
        <v>4.7849448906347077E-2</v>
      </c>
      <c r="P14" s="87"/>
    </row>
    <row r="15" spans="2:16" x14ac:dyDescent="0.25">
      <c r="B15" s="22"/>
      <c r="C15" s="23"/>
      <c r="D15" s="24" t="s">
        <v>54</v>
      </c>
      <c r="E15" s="25">
        <v>18198</v>
      </c>
      <c r="F15" s="25">
        <v>23965</v>
      </c>
      <c r="G15" s="25">
        <v>20577</v>
      </c>
      <c r="H15" s="25">
        <v>24629</v>
      </c>
      <c r="I15" s="25">
        <v>26233</v>
      </c>
      <c r="J15" s="88">
        <f t="shared" si="0"/>
        <v>6.5126476917455101E-2</v>
      </c>
      <c r="K15" s="25">
        <f t="shared" si="1"/>
        <v>1604</v>
      </c>
      <c r="L15" s="89">
        <f t="shared" si="2"/>
        <v>5.9702002052803946E-2</v>
      </c>
      <c r="P15" s="87"/>
    </row>
    <row r="16" spans="2:16" x14ac:dyDescent="0.25">
      <c r="B16" s="22"/>
      <c r="C16" s="23"/>
      <c r="D16" s="24" t="s">
        <v>55</v>
      </c>
      <c r="E16" s="25">
        <v>19784</v>
      </c>
      <c r="F16" s="25">
        <v>23285</v>
      </c>
      <c r="G16" s="25">
        <v>24142</v>
      </c>
      <c r="H16" s="25">
        <v>23290</v>
      </c>
      <c r="I16" s="25">
        <v>24074</v>
      </c>
      <c r="J16" s="88">
        <f t="shared" si="0"/>
        <v>3.3662516101331086E-2</v>
      </c>
      <c r="K16" s="25">
        <f t="shared" si="1"/>
        <v>784</v>
      </c>
      <c r="L16" s="89">
        <f t="shared" si="2"/>
        <v>5.4788472436214007E-2</v>
      </c>
      <c r="P16" s="87"/>
    </row>
    <row r="17" spans="2:16" x14ac:dyDescent="0.25">
      <c r="B17" s="22"/>
      <c r="C17" s="28"/>
      <c r="D17" s="29" t="s">
        <v>56</v>
      </c>
      <c r="E17" s="90">
        <v>8951</v>
      </c>
      <c r="F17" s="90">
        <v>10349</v>
      </c>
      <c r="G17" s="90">
        <v>10850</v>
      </c>
      <c r="H17" s="90">
        <v>10319</v>
      </c>
      <c r="I17" s="90">
        <v>8275</v>
      </c>
      <c r="J17" s="31">
        <f t="shared" si="0"/>
        <v>-0.19808120941951735</v>
      </c>
      <c r="K17" s="90">
        <f t="shared" si="1"/>
        <v>-2044</v>
      </c>
      <c r="L17" s="60">
        <f t="shared" si="2"/>
        <v>1.8832541721760861E-2</v>
      </c>
      <c r="P17" s="87"/>
    </row>
    <row r="18" spans="2:16" x14ac:dyDescent="0.25">
      <c r="B18" s="22"/>
      <c r="C18" s="32" t="s">
        <v>18</v>
      </c>
      <c r="D18" s="84" t="s">
        <v>46</v>
      </c>
      <c r="E18" s="85">
        <v>370663</v>
      </c>
      <c r="F18" s="85">
        <v>494720</v>
      </c>
      <c r="G18" s="85">
        <v>510044</v>
      </c>
      <c r="H18" s="85">
        <v>517738</v>
      </c>
      <c r="I18" s="85">
        <v>513220</v>
      </c>
      <c r="J18" s="86"/>
      <c r="K18" s="85">
        <f t="shared" si="1"/>
        <v>-4518</v>
      </c>
      <c r="L18" s="86">
        <f t="shared" ref="L18:L19" si="3">I18/$I$18</f>
        <v>1</v>
      </c>
    </row>
    <row r="19" spans="2:16" x14ac:dyDescent="0.25">
      <c r="B19" s="22"/>
      <c r="C19" s="36"/>
      <c r="D19" s="33" t="s">
        <v>47</v>
      </c>
      <c r="E19" s="34">
        <v>138324</v>
      </c>
      <c r="F19" s="34">
        <v>183582</v>
      </c>
      <c r="G19" s="34">
        <v>191226</v>
      </c>
      <c r="H19" s="34">
        <v>188893</v>
      </c>
      <c r="I19" s="34">
        <v>184725</v>
      </c>
      <c r="J19" s="35">
        <f t="shared" si="0"/>
        <v>-2.2065402105954202E-2</v>
      </c>
      <c r="K19" s="34">
        <f t="shared" si="1"/>
        <v>-4168</v>
      </c>
      <c r="L19" s="21">
        <f t="shared" si="3"/>
        <v>0.35993336191107128</v>
      </c>
    </row>
    <row r="20" spans="2:16" x14ac:dyDescent="0.25">
      <c r="B20" s="22"/>
      <c r="C20" s="36"/>
      <c r="D20" s="4" t="s">
        <v>48</v>
      </c>
      <c r="E20" s="37">
        <v>95019</v>
      </c>
      <c r="F20" s="37">
        <v>129320</v>
      </c>
      <c r="G20" s="37">
        <v>133580</v>
      </c>
      <c r="H20" s="37">
        <v>136620</v>
      </c>
      <c r="I20" s="37">
        <v>131894</v>
      </c>
      <c r="J20" s="91">
        <f t="shared" si="0"/>
        <v>-3.459229980969114E-2</v>
      </c>
      <c r="K20" s="37">
        <f t="shared" si="1"/>
        <v>-4726</v>
      </c>
      <c r="L20" s="89">
        <f>I20/$I$18</f>
        <v>0.25699310237325124</v>
      </c>
    </row>
    <row r="21" spans="2:16" x14ac:dyDescent="0.25">
      <c r="B21" s="22"/>
      <c r="C21" s="36"/>
      <c r="D21" s="4" t="s">
        <v>49</v>
      </c>
      <c r="E21" s="37">
        <v>2907</v>
      </c>
      <c r="F21" s="37">
        <v>5119</v>
      </c>
      <c r="G21" s="37">
        <v>5933</v>
      </c>
      <c r="H21" s="37">
        <v>4890</v>
      </c>
      <c r="I21" s="37">
        <v>3918</v>
      </c>
      <c r="J21" s="91">
        <f t="shared" si="0"/>
        <v>-0.19877300613496929</v>
      </c>
      <c r="K21" s="37">
        <f t="shared" si="1"/>
        <v>-972</v>
      </c>
      <c r="L21" s="89">
        <f t="shared" ref="L21:L28" si="4">I21/$I$18</f>
        <v>7.6341529948170377E-3</v>
      </c>
    </row>
    <row r="22" spans="2:16" x14ac:dyDescent="0.25">
      <c r="B22" s="22"/>
      <c r="C22" s="36"/>
      <c r="D22" s="4" t="s">
        <v>50</v>
      </c>
      <c r="E22" s="37">
        <v>10801</v>
      </c>
      <c r="F22" s="37">
        <v>15987</v>
      </c>
      <c r="G22" s="37">
        <v>14525</v>
      </c>
      <c r="H22" s="37">
        <v>17482</v>
      </c>
      <c r="I22" s="37">
        <v>17177</v>
      </c>
      <c r="J22" s="91">
        <f t="shared" si="0"/>
        <v>-1.7446516416885993E-2</v>
      </c>
      <c r="K22" s="37">
        <f t="shared" si="1"/>
        <v>-305</v>
      </c>
      <c r="L22" s="89">
        <f t="shared" si="4"/>
        <v>3.3469077588558514E-2</v>
      </c>
    </row>
    <row r="23" spans="2:16" x14ac:dyDescent="0.25">
      <c r="B23" s="22"/>
      <c r="C23" s="36"/>
      <c r="D23" s="4" t="s">
        <v>51</v>
      </c>
      <c r="E23" s="37">
        <v>51089</v>
      </c>
      <c r="F23" s="37">
        <v>71326</v>
      </c>
      <c r="G23" s="37">
        <v>74452</v>
      </c>
      <c r="H23" s="37">
        <v>79840</v>
      </c>
      <c r="I23" s="37">
        <v>81833</v>
      </c>
      <c r="J23" s="91">
        <f t="shared" si="0"/>
        <v>2.4962424849699349E-2</v>
      </c>
      <c r="K23" s="37">
        <f t="shared" si="1"/>
        <v>1993</v>
      </c>
      <c r="L23" s="89">
        <f t="shared" si="4"/>
        <v>0.1594501383422314</v>
      </c>
    </row>
    <row r="24" spans="2:16" x14ac:dyDescent="0.25">
      <c r="B24" s="22"/>
      <c r="C24" s="36"/>
      <c r="D24" s="4" t="s">
        <v>52</v>
      </c>
      <c r="E24" s="37">
        <v>4794</v>
      </c>
      <c r="F24" s="37">
        <v>5361</v>
      </c>
      <c r="G24" s="37">
        <v>4792</v>
      </c>
      <c r="H24" s="37">
        <v>5436</v>
      </c>
      <c r="I24" s="37">
        <v>5469</v>
      </c>
      <c r="J24" s="91">
        <f t="shared" si="0"/>
        <v>6.070640176600417E-3</v>
      </c>
      <c r="K24" s="37">
        <f t="shared" si="1"/>
        <v>33</v>
      </c>
      <c r="L24" s="89">
        <f t="shared" si="4"/>
        <v>1.0656248782198667E-2</v>
      </c>
    </row>
    <row r="25" spans="2:16" x14ac:dyDescent="0.25">
      <c r="B25" s="22"/>
      <c r="C25" s="36"/>
      <c r="D25" s="4" t="s">
        <v>53</v>
      </c>
      <c r="E25" s="37">
        <v>15768</v>
      </c>
      <c r="F25" s="37">
        <v>20517</v>
      </c>
      <c r="G25" s="37">
        <v>23002</v>
      </c>
      <c r="H25" s="37">
        <v>20336</v>
      </c>
      <c r="I25" s="37">
        <v>23286</v>
      </c>
      <c r="J25" s="91">
        <f t="shared" si="0"/>
        <v>0.14506294256490948</v>
      </c>
      <c r="K25" s="37">
        <f t="shared" si="1"/>
        <v>2950</v>
      </c>
      <c r="L25" s="89">
        <f t="shared" si="4"/>
        <v>4.5372354935505239E-2</v>
      </c>
    </row>
    <row r="26" spans="2:16" x14ac:dyDescent="0.25">
      <c r="B26" s="22"/>
      <c r="C26" s="36"/>
      <c r="D26" s="4" t="s">
        <v>54</v>
      </c>
      <c r="E26" s="37">
        <v>19039</v>
      </c>
      <c r="F26" s="37">
        <v>24713</v>
      </c>
      <c r="G26" s="37">
        <v>21639</v>
      </c>
      <c r="H26" s="37">
        <v>25345</v>
      </c>
      <c r="I26" s="37">
        <v>26933</v>
      </c>
      <c r="J26" s="91">
        <f t="shared" si="0"/>
        <v>6.2655356086013025E-2</v>
      </c>
      <c r="K26" s="37">
        <f t="shared" si="1"/>
        <v>1588</v>
      </c>
      <c r="L26" s="89">
        <f t="shared" si="4"/>
        <v>5.2478469272436774E-2</v>
      </c>
    </row>
    <row r="27" spans="2:16" x14ac:dyDescent="0.25">
      <c r="B27" s="22"/>
      <c r="C27" s="36"/>
      <c r="D27" s="4" t="s">
        <v>55</v>
      </c>
      <c r="E27" s="37">
        <v>22793</v>
      </c>
      <c r="F27" s="37">
        <v>26785</v>
      </c>
      <c r="G27" s="37">
        <v>28220</v>
      </c>
      <c r="H27" s="37">
        <v>27164</v>
      </c>
      <c r="I27" s="37">
        <v>28492</v>
      </c>
      <c r="J27" s="38">
        <f t="shared" si="0"/>
        <v>4.8888234427919341E-2</v>
      </c>
      <c r="K27" s="37">
        <f t="shared" si="1"/>
        <v>1328</v>
      </c>
      <c r="L27" s="39">
        <f t="shared" si="4"/>
        <v>5.5516152916877753E-2</v>
      </c>
    </row>
    <row r="28" spans="2:16" x14ac:dyDescent="0.25">
      <c r="B28" s="22"/>
      <c r="C28" s="40"/>
      <c r="D28" s="41" t="s">
        <v>56</v>
      </c>
      <c r="E28" s="92">
        <v>10129</v>
      </c>
      <c r="F28" s="92">
        <v>12010</v>
      </c>
      <c r="G28" s="92">
        <v>12675</v>
      </c>
      <c r="H28" s="92">
        <v>11732</v>
      </c>
      <c r="I28" s="92">
        <v>9493</v>
      </c>
      <c r="J28" s="43">
        <f t="shared" si="0"/>
        <v>-0.19084555063075348</v>
      </c>
      <c r="K28" s="92">
        <f t="shared" si="1"/>
        <v>-2239</v>
      </c>
      <c r="L28" s="93">
        <f t="shared" si="4"/>
        <v>1.8496940883052104E-2</v>
      </c>
    </row>
    <row r="29" spans="2:16" x14ac:dyDescent="0.25">
      <c r="B29" s="22"/>
      <c r="C29" s="17" t="s">
        <v>22</v>
      </c>
      <c r="D29" s="84" t="s">
        <v>46</v>
      </c>
      <c r="E29" s="85">
        <v>2093338</v>
      </c>
      <c r="F29" s="85">
        <v>2818920</v>
      </c>
      <c r="G29" s="85">
        <v>2932508</v>
      </c>
      <c r="H29" s="85">
        <v>2933977</v>
      </c>
      <c r="I29" s="85">
        <v>2852822</v>
      </c>
      <c r="J29" s="86">
        <f t="shared" si="0"/>
        <v>-2.7660407699174216E-2</v>
      </c>
      <c r="K29" s="85">
        <f t="shared" si="1"/>
        <v>-81155</v>
      </c>
      <c r="L29" s="86">
        <f t="shared" ref="L29:L30" si="5">I29/$I$29</f>
        <v>1</v>
      </c>
    </row>
    <row r="30" spans="2:16" x14ac:dyDescent="0.25">
      <c r="B30" s="22"/>
      <c r="C30" s="23"/>
      <c r="D30" s="18" t="s">
        <v>47</v>
      </c>
      <c r="E30" s="19">
        <v>829853</v>
      </c>
      <c r="F30" s="19">
        <v>1109322</v>
      </c>
      <c r="G30" s="19">
        <v>1155840</v>
      </c>
      <c r="H30" s="19">
        <v>1140612</v>
      </c>
      <c r="I30" s="19">
        <v>1104771</v>
      </c>
      <c r="J30" s="20">
        <f t="shared" si="0"/>
        <v>-3.14226047069468E-2</v>
      </c>
      <c r="K30" s="19">
        <f t="shared" si="1"/>
        <v>-35841</v>
      </c>
      <c r="L30" s="21">
        <f t="shared" si="5"/>
        <v>0.38725549648733781</v>
      </c>
    </row>
    <row r="31" spans="2:16" x14ac:dyDescent="0.25">
      <c r="B31" s="22"/>
      <c r="C31" s="23"/>
      <c r="D31" s="24" t="s">
        <v>48</v>
      </c>
      <c r="E31" s="25">
        <v>579557</v>
      </c>
      <c r="F31" s="25">
        <v>790311</v>
      </c>
      <c r="G31" s="25">
        <v>831777</v>
      </c>
      <c r="H31" s="25">
        <v>834955</v>
      </c>
      <c r="I31" s="25">
        <v>802051</v>
      </c>
      <c r="J31" s="88">
        <f>I31/H31-1</f>
        <v>-3.9408111814409175E-2</v>
      </c>
      <c r="K31" s="25">
        <f t="shared" si="1"/>
        <v>-32904</v>
      </c>
      <c r="L31" s="89">
        <f>I31/$I$29</f>
        <v>0.2811430225930675</v>
      </c>
    </row>
    <row r="32" spans="2:16" x14ac:dyDescent="0.25">
      <c r="B32" s="22"/>
      <c r="C32" s="23"/>
      <c r="D32" s="24" t="s">
        <v>49</v>
      </c>
      <c r="E32" s="25">
        <v>14831</v>
      </c>
      <c r="F32" s="25">
        <v>18070</v>
      </c>
      <c r="G32" s="25">
        <v>19927</v>
      </c>
      <c r="H32" s="25">
        <v>18514</v>
      </c>
      <c r="I32" s="25">
        <v>17246</v>
      </c>
      <c r="J32" s="88">
        <f t="shared" ref="J32:J41" si="6">I32/H32-1</f>
        <v>-6.8488711245543898E-2</v>
      </c>
      <c r="K32" s="25">
        <f t="shared" si="1"/>
        <v>-1268</v>
      </c>
      <c r="L32" s="89">
        <f t="shared" ref="L32:L39" si="7">I32/$I$29</f>
        <v>6.0452422198090175E-3</v>
      </c>
    </row>
    <row r="33" spans="2:12" x14ac:dyDescent="0.25">
      <c r="B33" s="22"/>
      <c r="C33" s="23"/>
      <c r="D33" s="24" t="s">
        <v>50</v>
      </c>
      <c r="E33" s="25">
        <v>57766</v>
      </c>
      <c r="F33" s="25">
        <v>92826</v>
      </c>
      <c r="G33" s="25">
        <v>71642</v>
      </c>
      <c r="H33" s="25">
        <v>86200</v>
      </c>
      <c r="I33" s="25">
        <v>85017</v>
      </c>
      <c r="J33" s="88">
        <f t="shared" si="6"/>
        <v>-1.3723897911832927E-2</v>
      </c>
      <c r="K33" s="25">
        <f t="shared" si="1"/>
        <v>-1183</v>
      </c>
      <c r="L33" s="89">
        <f t="shared" si="7"/>
        <v>2.9801018079641844E-2</v>
      </c>
    </row>
    <row r="34" spans="2:12" x14ac:dyDescent="0.25">
      <c r="B34" s="22"/>
      <c r="C34" s="23"/>
      <c r="D34" s="24" t="s">
        <v>51</v>
      </c>
      <c r="E34" s="25">
        <v>284082</v>
      </c>
      <c r="F34" s="25">
        <v>410037</v>
      </c>
      <c r="G34" s="25">
        <v>440835</v>
      </c>
      <c r="H34" s="25">
        <v>468874</v>
      </c>
      <c r="I34" s="25">
        <v>456509</v>
      </c>
      <c r="J34" s="88">
        <f t="shared" si="6"/>
        <v>-2.6371690475479603E-2</v>
      </c>
      <c r="K34" s="25">
        <f t="shared" si="1"/>
        <v>-12365</v>
      </c>
      <c r="L34" s="89">
        <f t="shared" si="7"/>
        <v>0.16002014847053198</v>
      </c>
    </row>
    <row r="35" spans="2:12" x14ac:dyDescent="0.25">
      <c r="B35" s="22"/>
      <c r="C35" s="23"/>
      <c r="D35" s="24" t="s">
        <v>52</v>
      </c>
      <c r="E35" s="25">
        <v>11200</v>
      </c>
      <c r="F35" s="25">
        <v>12114</v>
      </c>
      <c r="G35" s="25">
        <v>11864</v>
      </c>
      <c r="H35" s="25">
        <v>13319</v>
      </c>
      <c r="I35" s="25">
        <v>13103</v>
      </c>
      <c r="J35" s="88">
        <f t="shared" si="6"/>
        <v>-1.6217433741271825E-2</v>
      </c>
      <c r="K35" s="25">
        <f t="shared" si="1"/>
        <v>-216</v>
      </c>
      <c r="L35" s="89">
        <f t="shared" si="7"/>
        <v>4.5929959878323991E-3</v>
      </c>
    </row>
    <row r="36" spans="2:12" x14ac:dyDescent="0.25">
      <c r="B36" s="22"/>
      <c r="C36" s="23"/>
      <c r="D36" s="24" t="s">
        <v>53</v>
      </c>
      <c r="E36" s="25">
        <v>96818</v>
      </c>
      <c r="F36" s="25">
        <v>108987</v>
      </c>
      <c r="G36" s="25">
        <v>119696</v>
      </c>
      <c r="H36" s="25">
        <v>97837</v>
      </c>
      <c r="I36" s="25">
        <v>108317</v>
      </c>
      <c r="J36" s="88">
        <f t="shared" si="6"/>
        <v>0.10711693939920486</v>
      </c>
      <c r="K36" s="25">
        <f t="shared" si="1"/>
        <v>10480</v>
      </c>
      <c r="L36" s="89">
        <f t="shared" si="7"/>
        <v>3.7968369565293592E-2</v>
      </c>
    </row>
    <row r="37" spans="2:12" x14ac:dyDescent="0.25">
      <c r="B37" s="22"/>
      <c r="C37" s="23"/>
      <c r="D37" s="24" t="s">
        <v>54</v>
      </c>
      <c r="E37" s="25">
        <v>46745</v>
      </c>
      <c r="F37" s="25">
        <v>54058</v>
      </c>
      <c r="G37" s="25">
        <v>53126</v>
      </c>
      <c r="H37" s="25">
        <v>55215</v>
      </c>
      <c r="I37" s="25">
        <v>54945</v>
      </c>
      <c r="J37" s="88">
        <f t="shared" si="6"/>
        <v>-4.8899755501222719E-3</v>
      </c>
      <c r="K37" s="25">
        <f t="shared" si="1"/>
        <v>-270</v>
      </c>
      <c r="L37" s="89">
        <f t="shared" si="7"/>
        <v>1.9259876711550879E-2</v>
      </c>
    </row>
    <row r="38" spans="2:12" x14ac:dyDescent="0.25">
      <c r="B38" s="22"/>
      <c r="C38" s="23"/>
      <c r="D38" s="24" t="s">
        <v>55</v>
      </c>
      <c r="E38" s="25">
        <v>123213</v>
      </c>
      <c r="F38" s="25">
        <v>156141</v>
      </c>
      <c r="G38" s="25">
        <v>158524</v>
      </c>
      <c r="H38" s="25">
        <v>160539</v>
      </c>
      <c r="I38" s="25">
        <v>163498</v>
      </c>
      <c r="J38" s="26">
        <f t="shared" si="6"/>
        <v>1.8431658350930302E-2</v>
      </c>
      <c r="K38" s="25">
        <f t="shared" si="1"/>
        <v>2959</v>
      </c>
      <c r="L38" s="27">
        <f t="shared" si="7"/>
        <v>5.7310971382021028E-2</v>
      </c>
    </row>
    <row r="39" spans="2:12" x14ac:dyDescent="0.25">
      <c r="B39" s="22"/>
      <c r="C39" s="28"/>
      <c r="D39" s="29" t="s">
        <v>56</v>
      </c>
      <c r="E39" s="90">
        <v>49273</v>
      </c>
      <c r="F39" s="90">
        <v>67054</v>
      </c>
      <c r="G39" s="90">
        <v>69277</v>
      </c>
      <c r="H39" s="90">
        <v>57912</v>
      </c>
      <c r="I39" s="90">
        <v>47365</v>
      </c>
      <c r="J39" s="31">
        <f t="shared" si="6"/>
        <v>-0.182121149330018</v>
      </c>
      <c r="K39" s="90">
        <f t="shared" si="1"/>
        <v>-10547</v>
      </c>
      <c r="L39" s="60">
        <f t="shared" si="7"/>
        <v>1.6602858502913955E-2</v>
      </c>
    </row>
    <row r="40" spans="2:12" x14ac:dyDescent="0.25">
      <c r="B40" s="22"/>
      <c r="C40" s="94" t="s">
        <v>23</v>
      </c>
      <c r="D40" s="84" t="s">
        <v>46</v>
      </c>
      <c r="E40" s="95">
        <v>6.6685079352943797</v>
      </c>
      <c r="F40" s="95">
        <v>6.6569057616103606</v>
      </c>
      <c r="G40" s="95">
        <v>6.7507245642830673</v>
      </c>
      <c r="H40" s="95">
        <v>6.5982332608436538</v>
      </c>
      <c r="I40" s="95">
        <v>6.492554602991814</v>
      </c>
      <c r="J40" s="86">
        <f t="shared" si="6"/>
        <v>-1.6016205198287836E-2</v>
      </c>
      <c r="K40" s="95">
        <f t="shared" si="1"/>
        <v>-0.10567865785183983</v>
      </c>
      <c r="L40" s="86"/>
    </row>
    <row r="41" spans="2:12" x14ac:dyDescent="0.25">
      <c r="B41" s="22"/>
      <c r="C41" s="96"/>
      <c r="D41" s="33" t="s">
        <v>47</v>
      </c>
      <c r="E41" s="44">
        <v>7.2716303604914039</v>
      </c>
      <c r="F41" s="44">
        <v>7.2045591816853385</v>
      </c>
      <c r="G41" s="44">
        <v>7.1449588922544356</v>
      </c>
      <c r="H41" s="44">
        <v>7.1532354158566109</v>
      </c>
      <c r="I41" s="44">
        <v>7.1174067941837764</v>
      </c>
      <c r="J41" s="45">
        <f t="shared" si="6"/>
        <v>-5.0087295594121173E-3</v>
      </c>
      <c r="K41" s="46">
        <f t="shared" si="1"/>
        <v>-3.5828621672834515E-2</v>
      </c>
      <c r="L41" s="47"/>
    </row>
    <row r="42" spans="2:12" x14ac:dyDescent="0.25">
      <c r="B42" s="22"/>
      <c r="C42" s="96"/>
      <c r="D42" s="4" t="s">
        <v>48</v>
      </c>
      <c r="E42" s="48">
        <v>7.3496544290152812</v>
      </c>
      <c r="F42" s="48">
        <v>7.2560849086919399</v>
      </c>
      <c r="G42" s="48">
        <v>7.4519302269326904</v>
      </c>
      <c r="H42" s="48">
        <v>7.2321784322217413</v>
      </c>
      <c r="I42" s="48">
        <v>7.2433035311117129</v>
      </c>
      <c r="J42" s="97">
        <f t="shared" si="0"/>
        <v>1.538277711789604E-3</v>
      </c>
      <c r="K42" s="50">
        <f t="shared" si="1"/>
        <v>1.1125098889971596E-2</v>
      </c>
      <c r="L42" s="98"/>
    </row>
    <row r="43" spans="2:12" x14ac:dyDescent="0.25">
      <c r="B43" s="22"/>
      <c r="C43" s="96"/>
      <c r="D43" s="4" t="s">
        <v>49</v>
      </c>
      <c r="E43" s="48">
        <v>5.9826542960871318</v>
      </c>
      <c r="F43" s="48">
        <v>3.8652406417112299</v>
      </c>
      <c r="G43" s="48">
        <v>3.6283685360524398</v>
      </c>
      <c r="H43" s="48">
        <v>4.1325892857142854</v>
      </c>
      <c r="I43" s="48">
        <v>4.9218036529680367</v>
      </c>
      <c r="J43" s="97">
        <f t="shared" si="0"/>
        <v>0.19097333722030929</v>
      </c>
      <c r="K43" s="50">
        <f t="shared" si="1"/>
        <v>0.78921436725375127</v>
      </c>
      <c r="L43" s="98"/>
    </row>
    <row r="44" spans="2:12" x14ac:dyDescent="0.25">
      <c r="B44" s="22"/>
      <c r="C44" s="96"/>
      <c r="D44" s="4" t="s">
        <v>50</v>
      </c>
      <c r="E44" s="48">
        <v>6.0851153481512696</v>
      </c>
      <c r="F44" s="48">
        <v>6.5736137667304018</v>
      </c>
      <c r="G44" s="48">
        <v>5.73503041946846</v>
      </c>
      <c r="H44" s="48">
        <v>5.5345104333868376</v>
      </c>
      <c r="I44" s="48">
        <v>5.6369844848163373</v>
      </c>
      <c r="J44" s="97">
        <f t="shared" si="0"/>
        <v>1.851546810921656E-2</v>
      </c>
      <c r="K44" s="50">
        <f t="shared" si="1"/>
        <v>0.10247405142949972</v>
      </c>
      <c r="L44" s="98"/>
    </row>
    <row r="45" spans="2:12" x14ac:dyDescent="0.25">
      <c r="B45" s="22"/>
      <c r="C45" s="96"/>
      <c r="D45" s="4" t="s">
        <v>51</v>
      </c>
      <c r="E45" s="48">
        <v>6.4343276482978871</v>
      </c>
      <c r="F45" s="48">
        <v>6.7109165302782321</v>
      </c>
      <c r="G45" s="48">
        <v>7.0489614480564127</v>
      </c>
      <c r="H45" s="48">
        <v>6.903225806451613</v>
      </c>
      <c r="I45" s="48">
        <v>6.5183910671959335</v>
      </c>
      <c r="J45" s="97">
        <f t="shared" si="0"/>
        <v>-5.5747088396850719E-2</v>
      </c>
      <c r="K45" s="50">
        <f t="shared" si="1"/>
        <v>-0.38483473925567946</v>
      </c>
      <c r="L45" s="98"/>
    </row>
    <row r="46" spans="2:12" x14ac:dyDescent="0.25">
      <c r="B46" s="22"/>
      <c r="C46" s="96"/>
      <c r="D46" s="4" t="s">
        <v>52</v>
      </c>
      <c r="E46" s="48">
        <v>2.4653312788906008</v>
      </c>
      <c r="F46" s="48">
        <v>2.3449477351916377</v>
      </c>
      <c r="G46" s="48">
        <v>2.587568157033806</v>
      </c>
      <c r="H46" s="48">
        <v>2.5476281560826322</v>
      </c>
      <c r="I46" s="48">
        <v>2.5096724765370619</v>
      </c>
      <c r="J46" s="97">
        <f t="shared" si="0"/>
        <v>-1.4898437770421324E-2</v>
      </c>
      <c r="K46" s="50">
        <f t="shared" si="1"/>
        <v>-3.795567954557022E-2</v>
      </c>
      <c r="L46" s="98"/>
    </row>
    <row r="47" spans="2:12" x14ac:dyDescent="0.25">
      <c r="B47" s="22"/>
      <c r="C47" s="96"/>
      <c r="D47" s="4" t="s">
        <v>53</v>
      </c>
      <c r="E47" s="48">
        <v>7.2588094167041533</v>
      </c>
      <c r="F47" s="48">
        <v>6.0869589500139627</v>
      </c>
      <c r="G47" s="48">
        <v>5.886785029262775</v>
      </c>
      <c r="H47" s="48">
        <v>5.3419055419055423</v>
      </c>
      <c r="I47" s="48">
        <v>5.1518192627824018</v>
      </c>
      <c r="J47" s="97">
        <f t="shared" si="0"/>
        <v>-3.5583983586376489E-2</v>
      </c>
      <c r="K47" s="50">
        <f t="shared" si="1"/>
        <v>-0.19008627912314058</v>
      </c>
      <c r="L47" s="98"/>
    </row>
    <row r="48" spans="2:12" x14ac:dyDescent="0.25">
      <c r="B48" s="22"/>
      <c r="C48" s="96"/>
      <c r="D48" s="4" t="s">
        <v>54</v>
      </c>
      <c r="E48" s="48">
        <v>2.5686888669084516</v>
      </c>
      <c r="F48" s="48">
        <v>2.2557062382641351</v>
      </c>
      <c r="G48" s="48">
        <v>2.5818146474218788</v>
      </c>
      <c r="H48" s="48">
        <v>2.241869341020748</v>
      </c>
      <c r="I48" s="48">
        <v>2.0944992947813823</v>
      </c>
      <c r="J48" s="97">
        <f t="shared" si="0"/>
        <v>-6.5735341280980464E-2</v>
      </c>
      <c r="K48" s="50">
        <f t="shared" si="1"/>
        <v>-0.14737004623936567</v>
      </c>
      <c r="L48" s="98"/>
    </row>
    <row r="49" spans="2:12" x14ac:dyDescent="0.25">
      <c r="B49" s="22"/>
      <c r="C49" s="96"/>
      <c r="D49" s="4" t="s">
        <v>55</v>
      </c>
      <c r="E49" s="48">
        <v>6.2279114435907807</v>
      </c>
      <c r="F49" s="48">
        <v>6.7056474124973162</v>
      </c>
      <c r="G49" s="48">
        <v>6.5663159638803741</v>
      </c>
      <c r="H49" s="48">
        <v>6.8930442249892661</v>
      </c>
      <c r="I49" s="48">
        <v>6.7914762814654814</v>
      </c>
      <c r="J49" s="49">
        <f t="shared" si="0"/>
        <v>-1.4734845767501614E-2</v>
      </c>
      <c r="K49" s="50">
        <f t="shared" si="1"/>
        <v>-0.10156794352378462</v>
      </c>
      <c r="L49" s="51"/>
    </row>
    <row r="50" spans="2:12" x14ac:dyDescent="0.25">
      <c r="B50" s="22"/>
      <c r="C50" s="99"/>
      <c r="D50" s="41" t="s">
        <v>56</v>
      </c>
      <c r="E50" s="100">
        <v>5.5047480728410232</v>
      </c>
      <c r="F50" s="100">
        <v>6.4792733597449033</v>
      </c>
      <c r="G50" s="100">
        <v>6.3849769585253453</v>
      </c>
      <c r="H50" s="100">
        <v>5.6121717220660914</v>
      </c>
      <c r="I50" s="100">
        <v>5.7238670694864044</v>
      </c>
      <c r="J50" s="81">
        <f t="shared" si="0"/>
        <v>1.9902339584718431E-2</v>
      </c>
      <c r="K50" s="101">
        <f t="shared" si="1"/>
        <v>0.11169534742031306</v>
      </c>
      <c r="L50" s="75"/>
    </row>
    <row r="51" spans="2:12" x14ac:dyDescent="0.25">
      <c r="B51" s="22"/>
      <c r="C51" s="54" t="s">
        <v>37</v>
      </c>
      <c r="D51" s="84" t="s">
        <v>46</v>
      </c>
      <c r="E51" s="86">
        <v>14.084399999999999</v>
      </c>
      <c r="F51" s="86">
        <v>12.309900000000001</v>
      </c>
      <c r="G51" s="86">
        <v>19.022599999999997</v>
      </c>
      <c r="H51" s="86">
        <v>18.326000000000004</v>
      </c>
      <c r="I51" s="86">
        <v>18.064099999999996</v>
      </c>
      <c r="J51" s="86">
        <f t="shared" si="0"/>
        <v>-1.429117101386046E-2</v>
      </c>
      <c r="K51" s="95">
        <f t="shared" ref="K51" si="8">(I51-H51)*100</f>
        <v>-26.190000000000779</v>
      </c>
      <c r="L51" s="86"/>
    </row>
    <row r="52" spans="2:12" x14ac:dyDescent="0.25">
      <c r="B52" s="22"/>
      <c r="C52" s="56"/>
      <c r="D52" s="18" t="s">
        <v>47</v>
      </c>
      <c r="E52" s="21">
        <v>0.62539999999999996</v>
      </c>
      <c r="F52" s="21">
        <v>0.52810000000000001</v>
      </c>
      <c r="G52" s="21">
        <v>0.79909999999999992</v>
      </c>
      <c r="H52" s="21">
        <v>0.78260000000000007</v>
      </c>
      <c r="I52" s="21">
        <v>0.74730000000000008</v>
      </c>
      <c r="J52" s="20">
        <f t="shared" si="0"/>
        <v>-4.5106056733963729E-2</v>
      </c>
      <c r="K52" s="55">
        <f>(I52-H52)*100</f>
        <v>-3.53</v>
      </c>
      <c r="L52" s="21"/>
    </row>
    <row r="53" spans="2:12" x14ac:dyDescent="0.25">
      <c r="B53" s="22"/>
      <c r="C53" s="56"/>
      <c r="D53" s="24" t="s">
        <v>48</v>
      </c>
      <c r="E53" s="89">
        <v>0.51790000000000003</v>
      </c>
      <c r="F53" s="89">
        <v>0.34520000000000001</v>
      </c>
      <c r="G53" s="89">
        <v>0.72120000000000006</v>
      </c>
      <c r="H53" s="89">
        <v>0.70669999999999999</v>
      </c>
      <c r="I53" s="89">
        <v>0.69900000000000007</v>
      </c>
      <c r="J53" s="88">
        <f t="shared" si="0"/>
        <v>-1.0895712466392982E-2</v>
      </c>
      <c r="K53" s="57">
        <f t="shared" ref="K53:K61" si="9">(I53-H53)*100</f>
        <v>-0.76999999999999291</v>
      </c>
      <c r="L53" s="89"/>
    </row>
    <row r="54" spans="2:12" x14ac:dyDescent="0.25">
      <c r="B54" s="22"/>
      <c r="C54" s="56"/>
      <c r="D54" s="24" t="s">
        <v>49</v>
      </c>
      <c r="E54" s="89">
        <v>0.59650000000000003</v>
      </c>
      <c r="F54" s="89">
        <v>0.62009999999999998</v>
      </c>
      <c r="G54" s="89">
        <v>0.70480000000000009</v>
      </c>
      <c r="H54" s="89">
        <v>0.65489999999999993</v>
      </c>
      <c r="I54" s="89">
        <v>0.61470000000000002</v>
      </c>
      <c r="J54" s="88">
        <f t="shared" si="0"/>
        <v>-6.1383417315620581E-2</v>
      </c>
      <c r="K54" s="57">
        <f t="shared" si="9"/>
        <v>-4.0199999999999907</v>
      </c>
      <c r="L54" s="89"/>
    </row>
    <row r="55" spans="2:12" x14ac:dyDescent="0.25">
      <c r="B55" s="22"/>
      <c r="C55" s="56"/>
      <c r="D55" s="24" t="s">
        <v>50</v>
      </c>
      <c r="E55" s="89">
        <v>0.40850000000000003</v>
      </c>
      <c r="F55" s="89">
        <v>0.50219999999999998</v>
      </c>
      <c r="G55" s="89">
        <v>0.50659999999999994</v>
      </c>
      <c r="H55" s="89">
        <v>0.60240000000000005</v>
      </c>
      <c r="I55" s="89">
        <v>0.59409999999999996</v>
      </c>
      <c r="J55" s="88">
        <f t="shared" si="0"/>
        <v>-1.3778220451527323E-2</v>
      </c>
      <c r="K55" s="57">
        <f t="shared" si="9"/>
        <v>-0.83000000000000851</v>
      </c>
      <c r="L55" s="89"/>
    </row>
    <row r="56" spans="2:12" x14ac:dyDescent="0.25">
      <c r="B56" s="22"/>
      <c r="C56" s="56"/>
      <c r="D56" s="24" t="s">
        <v>51</v>
      </c>
      <c r="E56" s="89">
        <v>0.53079999999999994</v>
      </c>
      <c r="F56" s="89">
        <v>0.47649999999999998</v>
      </c>
      <c r="G56" s="89">
        <v>0.73170000000000002</v>
      </c>
      <c r="H56" s="89">
        <v>0.76200000000000001</v>
      </c>
      <c r="I56" s="89">
        <v>0.73219999999999996</v>
      </c>
      <c r="J56" s="88">
        <f t="shared" si="0"/>
        <v>-3.9107611548556465E-2</v>
      </c>
      <c r="K56" s="57">
        <f t="shared" si="9"/>
        <v>-2.9800000000000049</v>
      </c>
      <c r="L56" s="89"/>
    </row>
    <row r="57" spans="2:12" x14ac:dyDescent="0.25">
      <c r="B57" s="22"/>
      <c r="C57" s="56"/>
      <c r="D57" s="24" t="s">
        <v>52</v>
      </c>
      <c r="E57" s="89">
        <v>0.57810000000000006</v>
      </c>
      <c r="F57" s="89">
        <v>0.58939999999999992</v>
      </c>
      <c r="G57" s="89">
        <v>0.56869999999999998</v>
      </c>
      <c r="H57" s="89">
        <v>0.63840000000000008</v>
      </c>
      <c r="I57" s="89">
        <v>0.628</v>
      </c>
      <c r="J57" s="88">
        <f t="shared" si="0"/>
        <v>-1.6290726817042689E-2</v>
      </c>
      <c r="K57" s="57">
        <f t="shared" si="9"/>
        <v>-1.0400000000000076</v>
      </c>
      <c r="L57" s="89"/>
    </row>
    <row r="58" spans="2:12" x14ac:dyDescent="0.25">
      <c r="B58" s="22"/>
      <c r="C58" s="56"/>
      <c r="D58" s="24" t="s">
        <v>53</v>
      </c>
      <c r="E58" s="89">
        <v>0.74909999999999999</v>
      </c>
      <c r="F58" s="89">
        <v>0.53679999999999994</v>
      </c>
      <c r="G58" s="89">
        <v>0.80489999999999995</v>
      </c>
      <c r="H58" s="89">
        <v>0.65790000000000004</v>
      </c>
      <c r="I58" s="89">
        <v>0.75390000000000001</v>
      </c>
      <c r="J58" s="88">
        <f t="shared" si="0"/>
        <v>0.1459188326493388</v>
      </c>
      <c r="K58" s="57">
        <f t="shared" si="9"/>
        <v>9.5999999999999979</v>
      </c>
      <c r="L58" s="89"/>
    </row>
    <row r="59" spans="2:12" x14ac:dyDescent="0.25">
      <c r="B59" s="22"/>
      <c r="C59" s="56"/>
      <c r="D59" s="24" t="s">
        <v>54</v>
      </c>
      <c r="E59" s="89">
        <v>0.60489999999999999</v>
      </c>
      <c r="F59" s="89">
        <v>0.61580000000000001</v>
      </c>
      <c r="G59" s="89">
        <v>0.62139999999999995</v>
      </c>
      <c r="H59" s="89">
        <v>0.66480000000000006</v>
      </c>
      <c r="I59" s="89">
        <v>0.66159999999999997</v>
      </c>
      <c r="J59" s="88">
        <f t="shared" si="0"/>
        <v>-4.8134777376656057E-3</v>
      </c>
      <c r="K59" s="57">
        <f t="shared" si="9"/>
        <v>-0.32000000000000917</v>
      </c>
      <c r="L59" s="89"/>
    </row>
    <row r="60" spans="2:12" x14ac:dyDescent="0.25">
      <c r="B60" s="22"/>
      <c r="C60" s="56"/>
      <c r="D60" s="24" t="s">
        <v>55</v>
      </c>
      <c r="E60" s="27">
        <v>0.61990000000000001</v>
      </c>
      <c r="F60" s="27">
        <v>0.51739999999999997</v>
      </c>
      <c r="G60" s="27">
        <v>0.79709999999999992</v>
      </c>
      <c r="H60" s="27">
        <v>0.79709999999999992</v>
      </c>
      <c r="I60" s="27">
        <v>0.81180000000000008</v>
      </c>
      <c r="J60" s="26">
        <f t="shared" si="0"/>
        <v>1.8441851712457824E-2</v>
      </c>
      <c r="K60" s="57">
        <f t="shared" si="9"/>
        <v>1.4700000000000157</v>
      </c>
      <c r="L60" s="27"/>
    </row>
    <row r="61" spans="2:12" x14ac:dyDescent="0.25">
      <c r="B61" s="22"/>
      <c r="C61" s="58"/>
      <c r="D61" s="29" t="s">
        <v>56</v>
      </c>
      <c r="E61" s="60">
        <v>0.4587</v>
      </c>
      <c r="F61" s="60">
        <v>0.59340000000000004</v>
      </c>
      <c r="G61" s="60">
        <v>0.73219999999999996</v>
      </c>
      <c r="H61" s="60">
        <v>0.60009999999999997</v>
      </c>
      <c r="I61" s="60">
        <v>0.49079999999999996</v>
      </c>
      <c r="J61" s="31">
        <f t="shared" si="0"/>
        <v>-0.18213631061489755</v>
      </c>
      <c r="K61" s="102">
        <f t="shared" si="9"/>
        <v>-10.930000000000001</v>
      </c>
      <c r="L61" s="60"/>
    </row>
    <row r="62" spans="2:12" x14ac:dyDescent="0.25">
      <c r="B62" s="22"/>
      <c r="C62" s="61" t="s">
        <v>57</v>
      </c>
      <c r="D62" s="84" t="s">
        <v>46</v>
      </c>
      <c r="E62" s="85">
        <v>118692</v>
      </c>
      <c r="F62" s="85">
        <v>199699</v>
      </c>
      <c r="G62" s="85">
        <v>126466</v>
      </c>
      <c r="H62" s="85">
        <v>128267</v>
      </c>
      <c r="I62" s="85">
        <v>127934</v>
      </c>
      <c r="J62" s="86">
        <f t="shared" si="0"/>
        <v>-2.5961470994098068E-3</v>
      </c>
      <c r="K62" s="85">
        <f t="shared" ref="K62:K63" si="10">I62-H62</f>
        <v>-333</v>
      </c>
      <c r="L62" s="86">
        <f t="shared" ref="L62:L63" si="11">I62/$I$62</f>
        <v>1</v>
      </c>
    </row>
    <row r="63" spans="2:12" x14ac:dyDescent="0.25">
      <c r="B63" s="22"/>
      <c r="C63" s="62"/>
      <c r="D63" s="33" t="s">
        <v>47</v>
      </c>
      <c r="E63" s="34">
        <v>42803</v>
      </c>
      <c r="F63" s="34">
        <v>67766</v>
      </c>
      <c r="G63" s="34">
        <v>46660</v>
      </c>
      <c r="H63" s="34">
        <v>47014.999999999993</v>
      </c>
      <c r="I63" s="34">
        <v>47690</v>
      </c>
      <c r="J63" s="45">
        <f t="shared" si="0"/>
        <v>1.4357120068063445E-2</v>
      </c>
      <c r="K63" s="34">
        <f t="shared" si="10"/>
        <v>675.00000000000728</v>
      </c>
      <c r="L63" s="47">
        <f t="shared" si="11"/>
        <v>0.37277033470383164</v>
      </c>
    </row>
    <row r="64" spans="2:12" x14ac:dyDescent="0.25">
      <c r="B64" s="22"/>
      <c r="C64" s="62"/>
      <c r="D64" s="4" t="s">
        <v>48</v>
      </c>
      <c r="E64" s="37">
        <v>36098</v>
      </c>
      <c r="F64" s="37">
        <v>73850</v>
      </c>
      <c r="G64" s="37">
        <v>37203</v>
      </c>
      <c r="H64" s="37">
        <v>38115</v>
      </c>
      <c r="I64" s="37">
        <v>37015</v>
      </c>
      <c r="J64" s="97">
        <f>I64/H64-1</f>
        <v>-2.8860028860028808E-2</v>
      </c>
      <c r="K64" s="37">
        <f>I64-H64</f>
        <v>-1100</v>
      </c>
      <c r="L64" s="98">
        <f>I64/$I$62</f>
        <v>0.28932887269998592</v>
      </c>
    </row>
    <row r="65" spans="2:12" x14ac:dyDescent="0.25">
      <c r="B65" s="22"/>
      <c r="C65" s="62"/>
      <c r="D65" s="4" t="s">
        <v>49</v>
      </c>
      <c r="E65" s="37">
        <v>802</v>
      </c>
      <c r="F65" s="37">
        <v>940</v>
      </c>
      <c r="G65" s="37">
        <v>912</v>
      </c>
      <c r="H65" s="37">
        <v>912</v>
      </c>
      <c r="I65" s="37">
        <v>905</v>
      </c>
      <c r="J65" s="97">
        <f t="shared" ref="J65:J72" si="12">I65/H65-1</f>
        <v>-7.6754385964912242E-3</v>
      </c>
      <c r="K65" s="37">
        <f t="shared" ref="K65:K72" si="13">I65-H65</f>
        <v>-7</v>
      </c>
      <c r="L65" s="98">
        <f t="shared" ref="L65:L72" si="14">I65/$I$62</f>
        <v>7.0739600106304815E-3</v>
      </c>
    </row>
    <row r="66" spans="2:12" x14ac:dyDescent="0.25">
      <c r="B66" s="22"/>
      <c r="C66" s="62"/>
      <c r="D66" s="4" t="s">
        <v>50</v>
      </c>
      <c r="E66" s="37">
        <v>4562</v>
      </c>
      <c r="F66" s="37">
        <v>5961.9999999999991</v>
      </c>
      <c r="G66" s="37">
        <v>4562</v>
      </c>
      <c r="H66" s="37">
        <v>4616</v>
      </c>
      <c r="I66" s="37">
        <v>4616</v>
      </c>
      <c r="J66" s="97">
        <f t="shared" si="12"/>
        <v>0</v>
      </c>
      <c r="K66" s="37">
        <f t="shared" si="13"/>
        <v>0</v>
      </c>
      <c r="L66" s="98">
        <f t="shared" si="14"/>
        <v>3.6081104319414699E-2</v>
      </c>
    </row>
    <row r="67" spans="2:12" x14ac:dyDescent="0.25">
      <c r="B67" s="22"/>
      <c r="C67" s="62"/>
      <c r="D67" s="4" t="s">
        <v>51</v>
      </c>
      <c r="E67" s="37">
        <v>17263</v>
      </c>
      <c r="F67" s="37">
        <v>27757</v>
      </c>
      <c r="G67" s="37">
        <v>19434</v>
      </c>
      <c r="H67" s="37">
        <v>19850</v>
      </c>
      <c r="I67" s="37">
        <v>20110.999999999996</v>
      </c>
      <c r="J67" s="97">
        <f t="shared" si="12"/>
        <v>1.3148614609571618E-2</v>
      </c>
      <c r="K67" s="37">
        <f t="shared" si="13"/>
        <v>260.99999999999636</v>
      </c>
      <c r="L67" s="98">
        <f t="shared" si="14"/>
        <v>0.15719824284396638</v>
      </c>
    </row>
    <row r="68" spans="2:12" x14ac:dyDescent="0.25">
      <c r="B68" s="22"/>
      <c r="C68" s="62"/>
      <c r="D68" s="4" t="s">
        <v>52</v>
      </c>
      <c r="E68" s="37">
        <v>625</v>
      </c>
      <c r="F68" s="37">
        <v>663</v>
      </c>
      <c r="G68" s="37">
        <v>673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5.2605249581815627E-3</v>
      </c>
    </row>
    <row r="69" spans="2:12" x14ac:dyDescent="0.25">
      <c r="B69" s="22"/>
      <c r="C69" s="62"/>
      <c r="D69" s="4" t="s">
        <v>53</v>
      </c>
      <c r="E69" s="37">
        <v>4169</v>
      </c>
      <c r="F69" s="37">
        <v>6549</v>
      </c>
      <c r="G69" s="37">
        <v>4797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3.6229618396985949E-2</v>
      </c>
    </row>
    <row r="70" spans="2:12" x14ac:dyDescent="0.25">
      <c r="B70" s="22"/>
      <c r="C70" s="62"/>
      <c r="D70" s="4" t="s">
        <v>54</v>
      </c>
      <c r="E70" s="37">
        <v>2492.9999999999995</v>
      </c>
      <c r="F70" s="37">
        <v>2832</v>
      </c>
      <c r="G70" s="37">
        <v>2758</v>
      </c>
      <c r="H70" s="37">
        <v>2679.0000000000005</v>
      </c>
      <c r="I70" s="37">
        <v>2679.0000000000005</v>
      </c>
      <c r="J70" s="97">
        <f t="shared" si="12"/>
        <v>0</v>
      </c>
      <c r="K70" s="37">
        <f t="shared" si="13"/>
        <v>0</v>
      </c>
      <c r="L70" s="98">
        <f t="shared" si="14"/>
        <v>2.0940484937545925E-2</v>
      </c>
    </row>
    <row r="71" spans="2:12" x14ac:dyDescent="0.25">
      <c r="B71" s="22"/>
      <c r="C71" s="62"/>
      <c r="D71" s="4" t="s">
        <v>55</v>
      </c>
      <c r="E71" s="37">
        <v>6412</v>
      </c>
      <c r="F71" s="37">
        <v>9735</v>
      </c>
      <c r="G71" s="37">
        <v>6415</v>
      </c>
      <c r="H71" s="37">
        <v>6497</v>
      </c>
      <c r="I71" s="37">
        <v>6497</v>
      </c>
      <c r="J71" s="49">
        <f t="shared" si="12"/>
        <v>0</v>
      </c>
      <c r="K71" s="37">
        <f t="shared" si="13"/>
        <v>0</v>
      </c>
      <c r="L71" s="51">
        <f t="shared" si="14"/>
        <v>5.0783997998968218E-2</v>
      </c>
    </row>
    <row r="72" spans="2:12" x14ac:dyDescent="0.25">
      <c r="B72" s="63"/>
      <c r="C72" s="64"/>
      <c r="D72" s="41" t="s">
        <v>56</v>
      </c>
      <c r="E72" s="92">
        <v>3464.9999999999995</v>
      </c>
      <c r="F72" s="92">
        <v>3644.9999999999995</v>
      </c>
      <c r="G72" s="92">
        <v>3052</v>
      </c>
      <c r="H72" s="92">
        <v>3112.9999999999995</v>
      </c>
      <c r="I72" s="92">
        <v>3112.9999999999995</v>
      </c>
      <c r="J72" s="81">
        <f t="shared" si="12"/>
        <v>0</v>
      </c>
      <c r="K72" s="92">
        <f t="shared" si="13"/>
        <v>0</v>
      </c>
      <c r="L72" s="75">
        <f t="shared" si="14"/>
        <v>2.4332859130489156E-2</v>
      </c>
    </row>
    <row r="73" spans="2:12" ht="7.5" customHeight="1" x14ac:dyDescent="0.25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6"/>
    </row>
    <row r="74" spans="2:12" x14ac:dyDescent="0.25">
      <c r="B74" s="68" t="s">
        <v>58</v>
      </c>
      <c r="C74" s="68"/>
      <c r="D74" s="68"/>
      <c r="E74" s="68"/>
      <c r="F74" s="68"/>
      <c r="G74" s="68"/>
      <c r="H74" s="68"/>
      <c r="I74" s="68"/>
      <c r="J74" s="68"/>
      <c r="K74" s="68"/>
    </row>
    <row r="76" spans="2:12" x14ac:dyDescent="0.25">
      <c r="B76" s="76"/>
    </row>
    <row r="77" spans="2:12" ht="21.75" customHeight="1" thickBot="1" x14ac:dyDescent="0.3">
      <c r="B77" s="12" t="s">
        <v>59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4" t="s">
        <v>236</v>
      </c>
      <c r="F79" s="14" t="s">
        <v>237</v>
      </c>
      <c r="G79" s="14" t="s">
        <v>238</v>
      </c>
      <c r="H79" s="14" t="s">
        <v>239</v>
      </c>
      <c r="I79" s="14" t="s">
        <v>240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diciembre 2025</v>
      </c>
    </row>
    <row r="80" spans="2:12" ht="15" customHeight="1" x14ac:dyDescent="0.25">
      <c r="B80" s="16" t="s">
        <v>45</v>
      </c>
      <c r="C80" s="17" t="s">
        <v>8</v>
      </c>
      <c r="D80" s="84" t="s">
        <v>46</v>
      </c>
      <c r="E80" s="85">
        <v>2335438</v>
      </c>
      <c r="F80" s="85">
        <v>4757683</v>
      </c>
      <c r="G80" s="85">
        <v>5189113</v>
      </c>
      <c r="H80" s="85">
        <v>5483293</v>
      </c>
      <c r="I80" s="85">
        <v>5451268</v>
      </c>
      <c r="J80" s="86">
        <f t="shared" ref="J80:J81" si="15">I80/H80-1</f>
        <v>-5.8404684921998795E-3</v>
      </c>
      <c r="K80" s="85">
        <f t="shared" ref="K80:K81" si="16">I80-H80</f>
        <v>-32025</v>
      </c>
      <c r="L80" s="86">
        <f t="shared" ref="L80:L81" si="17">I80/$I$80</f>
        <v>1</v>
      </c>
    </row>
    <row r="81" spans="2:13" ht="15" customHeight="1" x14ac:dyDescent="0.25">
      <c r="B81" s="22"/>
      <c r="C81" s="23"/>
      <c r="D81" s="18" t="s">
        <v>47</v>
      </c>
      <c r="E81" s="19">
        <v>881045</v>
      </c>
      <c r="F81" s="19">
        <v>1757049</v>
      </c>
      <c r="G81" s="19">
        <v>1888751</v>
      </c>
      <c r="H81" s="19">
        <v>1938929</v>
      </c>
      <c r="I81" s="19">
        <v>1858237</v>
      </c>
      <c r="J81" s="21">
        <f t="shared" si="15"/>
        <v>-4.1616789475014349E-2</v>
      </c>
      <c r="K81" s="19">
        <f t="shared" si="16"/>
        <v>-80692</v>
      </c>
      <c r="L81" s="21">
        <f t="shared" si="17"/>
        <v>0.34088160772869724</v>
      </c>
      <c r="M81" s="103"/>
    </row>
    <row r="82" spans="2:13" x14ac:dyDescent="0.25">
      <c r="B82" s="22"/>
      <c r="C82" s="23"/>
      <c r="D82" s="24" t="s">
        <v>48</v>
      </c>
      <c r="E82" s="25">
        <v>492258</v>
      </c>
      <c r="F82" s="25">
        <v>1243535</v>
      </c>
      <c r="G82" s="25">
        <v>1320376</v>
      </c>
      <c r="H82" s="25">
        <v>1387795</v>
      </c>
      <c r="I82" s="25">
        <v>1421549</v>
      </c>
      <c r="J82" s="89">
        <f>I82/H82-1</f>
        <v>2.4322036035581585E-2</v>
      </c>
      <c r="K82" s="25">
        <f>I82-H82</f>
        <v>33754</v>
      </c>
      <c r="L82" s="89">
        <f>I82/$I$80</f>
        <v>0.26077400707505116</v>
      </c>
      <c r="M82" s="103"/>
    </row>
    <row r="83" spans="2:13" x14ac:dyDescent="0.25">
      <c r="B83" s="22"/>
      <c r="C83" s="23"/>
      <c r="D83" s="24" t="s">
        <v>49</v>
      </c>
      <c r="E83" s="25">
        <v>20161</v>
      </c>
      <c r="F83" s="25">
        <v>37751</v>
      </c>
      <c r="G83" s="25">
        <v>51211</v>
      </c>
      <c r="H83" s="25">
        <v>45051</v>
      </c>
      <c r="I83" s="25">
        <v>44435</v>
      </c>
      <c r="J83" s="89">
        <f t="shared" ref="J83:J136" si="18">I83/H83-1</f>
        <v>-1.3673392377527738E-2</v>
      </c>
      <c r="K83" s="25">
        <f t="shared" ref="K83:K112" si="19">I83-H83</f>
        <v>-616</v>
      </c>
      <c r="L83" s="89">
        <f t="shared" ref="L83:L90" si="20">I83/$I$80</f>
        <v>8.1513145198511619E-3</v>
      </c>
      <c r="M83" s="103"/>
    </row>
    <row r="84" spans="2:13" x14ac:dyDescent="0.25">
      <c r="B84" s="22"/>
      <c r="C84" s="23"/>
      <c r="D84" s="24" t="s">
        <v>50</v>
      </c>
      <c r="E84" s="25">
        <v>70304</v>
      </c>
      <c r="F84" s="25">
        <v>161080</v>
      </c>
      <c r="G84" s="25">
        <v>173648</v>
      </c>
      <c r="H84" s="25">
        <v>231856</v>
      </c>
      <c r="I84" s="25">
        <v>188676</v>
      </c>
      <c r="J84" s="89">
        <f t="shared" si="18"/>
        <v>-0.1862362845904354</v>
      </c>
      <c r="K84" s="25">
        <f t="shared" si="19"/>
        <v>-43180</v>
      </c>
      <c r="L84" s="89">
        <f t="shared" si="20"/>
        <v>3.461139683464471E-2</v>
      </c>
      <c r="M84" s="103"/>
    </row>
    <row r="85" spans="2:13" x14ac:dyDescent="0.25">
      <c r="B85" s="22"/>
      <c r="C85" s="23"/>
      <c r="D85" s="24" t="s">
        <v>51</v>
      </c>
      <c r="E85" s="25">
        <v>354204</v>
      </c>
      <c r="F85" s="25">
        <v>710225</v>
      </c>
      <c r="G85" s="25">
        <v>800263</v>
      </c>
      <c r="H85" s="25">
        <v>915958</v>
      </c>
      <c r="I85" s="25">
        <v>937396</v>
      </c>
      <c r="J85" s="89">
        <f t="shared" si="18"/>
        <v>2.3405003286176784E-2</v>
      </c>
      <c r="K85" s="25">
        <f t="shared" si="19"/>
        <v>21438</v>
      </c>
      <c r="L85" s="89">
        <f t="shared" si="20"/>
        <v>0.17195925791944186</v>
      </c>
      <c r="M85" s="103"/>
    </row>
    <row r="86" spans="2:13" x14ac:dyDescent="0.25">
      <c r="B86" s="22"/>
      <c r="C86" s="23"/>
      <c r="D86" s="24" t="s">
        <v>52</v>
      </c>
      <c r="E86" s="25">
        <v>33444</v>
      </c>
      <c r="F86" s="25">
        <v>51485</v>
      </c>
      <c r="G86" s="25">
        <v>58157</v>
      </c>
      <c r="H86" s="25">
        <v>57388</v>
      </c>
      <c r="I86" s="25">
        <v>56585</v>
      </c>
      <c r="J86" s="89">
        <f t="shared" si="18"/>
        <v>-1.3992472293859359E-2</v>
      </c>
      <c r="K86" s="25">
        <f t="shared" si="19"/>
        <v>-803</v>
      </c>
      <c r="L86" s="89">
        <f t="shared" si="20"/>
        <v>1.0380153755052952E-2</v>
      </c>
      <c r="M86" s="103"/>
    </row>
    <row r="87" spans="2:13" x14ac:dyDescent="0.25">
      <c r="B87" s="22"/>
      <c r="C87" s="23"/>
      <c r="D87" s="24" t="s">
        <v>53</v>
      </c>
      <c r="E87" s="25">
        <v>107459</v>
      </c>
      <c r="F87" s="25">
        <v>198873</v>
      </c>
      <c r="G87" s="25">
        <v>252588</v>
      </c>
      <c r="H87" s="25">
        <v>239146</v>
      </c>
      <c r="I87" s="25">
        <v>250668</v>
      </c>
      <c r="J87" s="89">
        <f t="shared" si="18"/>
        <v>4.8179773025682993E-2</v>
      </c>
      <c r="K87" s="25">
        <f t="shared" si="19"/>
        <v>11522</v>
      </c>
      <c r="L87" s="89">
        <f t="shared" si="20"/>
        <v>4.5983429910252074E-2</v>
      </c>
      <c r="M87" s="103"/>
    </row>
    <row r="88" spans="2:13" x14ac:dyDescent="0.25">
      <c r="B88" s="22"/>
      <c r="C88" s="23"/>
      <c r="D88" s="24" t="s">
        <v>54</v>
      </c>
      <c r="E88" s="25">
        <v>164258</v>
      </c>
      <c r="F88" s="25">
        <v>229131</v>
      </c>
      <c r="G88" s="25">
        <v>240044</v>
      </c>
      <c r="H88" s="25">
        <v>250407</v>
      </c>
      <c r="I88" s="25">
        <v>282601</v>
      </c>
      <c r="J88" s="89">
        <f t="shared" si="18"/>
        <v>0.12856669342310711</v>
      </c>
      <c r="K88" s="25">
        <f t="shared" si="19"/>
        <v>32194</v>
      </c>
      <c r="L88" s="89">
        <f t="shared" si="20"/>
        <v>5.184133306232605E-2</v>
      </c>
      <c r="M88" s="103"/>
    </row>
    <row r="89" spans="2:13" ht="18" customHeight="1" x14ac:dyDescent="0.25">
      <c r="B89" s="22"/>
      <c r="C89" s="23"/>
      <c r="D89" s="24" t="s">
        <v>55</v>
      </c>
      <c r="E89" s="25">
        <v>140346</v>
      </c>
      <c r="F89" s="25">
        <v>257117</v>
      </c>
      <c r="G89" s="25">
        <v>280769</v>
      </c>
      <c r="H89" s="25">
        <v>288350</v>
      </c>
      <c r="I89" s="25">
        <v>287664</v>
      </c>
      <c r="J89" s="27">
        <f t="shared" si="18"/>
        <v>-2.3790532339170722E-3</v>
      </c>
      <c r="K89" s="25">
        <f t="shared" si="19"/>
        <v>-686</v>
      </c>
      <c r="L89" s="27">
        <f t="shared" si="20"/>
        <v>5.277010779877269E-2</v>
      </c>
      <c r="M89" s="103"/>
    </row>
    <row r="90" spans="2:13" x14ac:dyDescent="0.25">
      <c r="B90" s="22"/>
      <c r="C90" s="28"/>
      <c r="D90" s="29" t="s">
        <v>56</v>
      </c>
      <c r="E90" s="90">
        <v>71959</v>
      </c>
      <c r="F90" s="90">
        <v>111437</v>
      </c>
      <c r="G90" s="90">
        <v>123306</v>
      </c>
      <c r="H90" s="90">
        <v>128413</v>
      </c>
      <c r="I90" s="90">
        <v>123457</v>
      </c>
      <c r="J90" s="60">
        <f t="shared" si="18"/>
        <v>-3.8594223326298693E-2</v>
      </c>
      <c r="K90" s="90">
        <f t="shared" si="19"/>
        <v>-4956</v>
      </c>
      <c r="L90" s="60">
        <f t="shared" si="20"/>
        <v>2.2647391395910089E-2</v>
      </c>
      <c r="M90" s="103"/>
    </row>
    <row r="91" spans="2:13" x14ac:dyDescent="0.25">
      <c r="B91" s="22"/>
      <c r="C91" s="32" t="s">
        <v>18</v>
      </c>
      <c r="D91" s="84" t="s">
        <v>46</v>
      </c>
      <c r="E91" s="85">
        <v>2347681</v>
      </c>
      <c r="F91" s="85">
        <v>4832844</v>
      </c>
      <c r="G91" s="85">
        <v>5281667</v>
      </c>
      <c r="H91" s="85">
        <v>5579982</v>
      </c>
      <c r="I91" s="85">
        <v>5548336</v>
      </c>
      <c r="J91" s="86">
        <f t="shared" si="18"/>
        <v>-5.6713444595341E-3</v>
      </c>
      <c r="K91" s="85">
        <f t="shared" si="19"/>
        <v>-31646</v>
      </c>
      <c r="L91" s="86">
        <f t="shared" ref="L91:L92" si="21">I91/$I$91</f>
        <v>1</v>
      </c>
    </row>
    <row r="92" spans="2:13" x14ac:dyDescent="0.25">
      <c r="B92" s="22"/>
      <c r="C92" s="36"/>
      <c r="D92" s="33" t="s">
        <v>47</v>
      </c>
      <c r="E92" s="34">
        <v>886032</v>
      </c>
      <c r="F92" s="34">
        <v>1785371</v>
      </c>
      <c r="G92" s="34">
        <v>1925435</v>
      </c>
      <c r="H92" s="34">
        <v>1977808</v>
      </c>
      <c r="I92" s="34">
        <v>1894928</v>
      </c>
      <c r="J92" s="104">
        <f t="shared" si="18"/>
        <v>-4.1904977631802454E-2</v>
      </c>
      <c r="K92" s="34">
        <f t="shared" si="19"/>
        <v>-82880</v>
      </c>
      <c r="L92" s="47">
        <f t="shared" si="21"/>
        <v>0.34153086619123285</v>
      </c>
    </row>
    <row r="93" spans="2:13" x14ac:dyDescent="0.25">
      <c r="B93" s="22"/>
      <c r="C93" s="36"/>
      <c r="D93" s="4" t="s">
        <v>48</v>
      </c>
      <c r="E93" s="37">
        <v>494807</v>
      </c>
      <c r="F93" s="37">
        <v>1265143</v>
      </c>
      <c r="G93" s="37">
        <v>1346478</v>
      </c>
      <c r="H93" s="37">
        <v>1414199</v>
      </c>
      <c r="I93" s="37">
        <v>1450547</v>
      </c>
      <c r="J93" s="105">
        <f t="shared" si="18"/>
        <v>2.5702181941862579E-2</v>
      </c>
      <c r="K93" s="37">
        <f t="shared" si="19"/>
        <v>36348</v>
      </c>
      <c r="L93" s="98">
        <f>I93/$I$91</f>
        <v>0.26143820417508962</v>
      </c>
    </row>
    <row r="94" spans="2:13" x14ac:dyDescent="0.25">
      <c r="B94" s="22"/>
      <c r="C94" s="36"/>
      <c r="D94" s="4" t="s">
        <v>49</v>
      </c>
      <c r="E94" s="37">
        <v>20284</v>
      </c>
      <c r="F94" s="37">
        <v>38233</v>
      </c>
      <c r="G94" s="37">
        <v>51611</v>
      </c>
      <c r="H94" s="37">
        <v>45550</v>
      </c>
      <c r="I94" s="37">
        <v>45028</v>
      </c>
      <c r="J94" s="105">
        <f t="shared" si="18"/>
        <v>-1.1459934138309591E-2</v>
      </c>
      <c r="K94" s="37">
        <f t="shared" si="19"/>
        <v>-522</v>
      </c>
      <c r="L94" s="98">
        <f t="shared" ref="L94:L101" si="22">I94/$I$91</f>
        <v>8.1155863667953781E-3</v>
      </c>
    </row>
    <row r="95" spans="2:13" x14ac:dyDescent="0.25">
      <c r="B95" s="22"/>
      <c r="C95" s="36"/>
      <c r="D95" s="4" t="s">
        <v>50</v>
      </c>
      <c r="E95" s="37">
        <v>71245</v>
      </c>
      <c r="F95" s="37">
        <v>164270</v>
      </c>
      <c r="G95" s="37">
        <v>177179</v>
      </c>
      <c r="H95" s="37">
        <v>234780</v>
      </c>
      <c r="I95" s="37">
        <v>191694</v>
      </c>
      <c r="J95" s="105">
        <f t="shared" si="18"/>
        <v>-0.18351648351648353</v>
      </c>
      <c r="K95" s="37">
        <f t="shared" si="19"/>
        <v>-43086</v>
      </c>
      <c r="L95" s="98">
        <f t="shared" si="22"/>
        <v>3.4549818179720908E-2</v>
      </c>
    </row>
    <row r="96" spans="2:13" x14ac:dyDescent="0.25">
      <c r="B96" s="22"/>
      <c r="C96" s="36"/>
      <c r="D96" s="4" t="s">
        <v>51</v>
      </c>
      <c r="E96" s="37">
        <v>355287</v>
      </c>
      <c r="F96" s="37">
        <v>720575</v>
      </c>
      <c r="G96" s="37">
        <v>813714</v>
      </c>
      <c r="H96" s="37">
        <v>930653</v>
      </c>
      <c r="I96" s="37">
        <v>952676</v>
      </c>
      <c r="J96" s="105">
        <f t="shared" si="18"/>
        <v>2.3664029450289226E-2</v>
      </c>
      <c r="K96" s="37">
        <f t="shared" si="19"/>
        <v>22023</v>
      </c>
      <c r="L96" s="98">
        <f t="shared" si="22"/>
        <v>0.17170481383968095</v>
      </c>
    </row>
    <row r="97" spans="2:12" x14ac:dyDescent="0.25">
      <c r="B97" s="22"/>
      <c r="C97" s="36"/>
      <c r="D97" s="4" t="s">
        <v>52</v>
      </c>
      <c r="E97" s="37">
        <v>33497</v>
      </c>
      <c r="F97" s="37">
        <v>51855</v>
      </c>
      <c r="G97" s="37">
        <v>58492</v>
      </c>
      <c r="H97" s="37">
        <v>57716</v>
      </c>
      <c r="I97" s="37">
        <v>56950</v>
      </c>
      <c r="J97" s="105">
        <f t="shared" si="18"/>
        <v>-1.3271883013375785E-2</v>
      </c>
      <c r="K97" s="37">
        <f t="shared" si="19"/>
        <v>-766</v>
      </c>
      <c r="L97" s="98">
        <f t="shared" si="22"/>
        <v>1.0264338713444896E-2</v>
      </c>
    </row>
    <row r="98" spans="2:12" x14ac:dyDescent="0.25">
      <c r="B98" s="22"/>
      <c r="C98" s="36"/>
      <c r="D98" s="4" t="s">
        <v>53</v>
      </c>
      <c r="E98" s="37">
        <v>108554</v>
      </c>
      <c r="F98" s="37">
        <v>202302</v>
      </c>
      <c r="G98" s="37">
        <v>255835</v>
      </c>
      <c r="H98" s="37">
        <v>243005</v>
      </c>
      <c r="I98" s="37">
        <v>254126</v>
      </c>
      <c r="J98" s="105">
        <f t="shared" si="18"/>
        <v>4.5764490442583572E-2</v>
      </c>
      <c r="K98" s="37">
        <f t="shared" si="19"/>
        <v>11121</v>
      </c>
      <c r="L98" s="98">
        <f t="shared" si="22"/>
        <v>4.5802200876082486E-2</v>
      </c>
    </row>
    <row r="99" spans="2:12" x14ac:dyDescent="0.25">
      <c r="B99" s="22"/>
      <c r="C99" s="36"/>
      <c r="D99" s="4" t="s">
        <v>54</v>
      </c>
      <c r="E99" s="37">
        <v>164413</v>
      </c>
      <c r="F99" s="37">
        <v>230406</v>
      </c>
      <c r="G99" s="37">
        <v>241537</v>
      </c>
      <c r="H99" s="37">
        <v>252084</v>
      </c>
      <c r="I99" s="37">
        <v>284121</v>
      </c>
      <c r="J99" s="105">
        <f t="shared" si="18"/>
        <v>0.12708858951777979</v>
      </c>
      <c r="K99" s="37">
        <f t="shared" si="19"/>
        <v>32037</v>
      </c>
      <c r="L99" s="98">
        <f t="shared" si="22"/>
        <v>5.1208326244120757E-2</v>
      </c>
    </row>
    <row r="100" spans="2:12" x14ac:dyDescent="0.25">
      <c r="B100" s="22"/>
      <c r="C100" s="36"/>
      <c r="D100" s="4" t="s">
        <v>55</v>
      </c>
      <c r="E100" s="37">
        <v>141329</v>
      </c>
      <c r="F100" s="37">
        <v>261644</v>
      </c>
      <c r="G100" s="37">
        <v>285810</v>
      </c>
      <c r="H100" s="37">
        <v>293795</v>
      </c>
      <c r="I100" s="37">
        <v>293036</v>
      </c>
      <c r="J100" s="39">
        <f t="shared" si="18"/>
        <v>-2.5834340271277956E-3</v>
      </c>
      <c r="K100" s="37">
        <f t="shared" si="19"/>
        <v>-759</v>
      </c>
      <c r="L100" s="51">
        <f t="shared" si="22"/>
        <v>5.281511429733167E-2</v>
      </c>
    </row>
    <row r="101" spans="2:12" x14ac:dyDescent="0.25">
      <c r="B101" s="22"/>
      <c r="C101" s="40"/>
      <c r="D101" s="41" t="s">
        <v>56</v>
      </c>
      <c r="E101" s="92">
        <v>72233</v>
      </c>
      <c r="F101" s="92">
        <v>113045</v>
      </c>
      <c r="G101" s="92">
        <v>125576</v>
      </c>
      <c r="H101" s="92">
        <v>130392</v>
      </c>
      <c r="I101" s="92">
        <v>125230</v>
      </c>
      <c r="J101" s="93">
        <f t="shared" si="18"/>
        <v>-3.9588318301736258E-2</v>
      </c>
      <c r="K101" s="92">
        <f t="shared" si="19"/>
        <v>-5162</v>
      </c>
      <c r="L101" s="75">
        <f t="shared" si="22"/>
        <v>2.2570731116500514E-2</v>
      </c>
    </row>
    <row r="102" spans="2:12" x14ac:dyDescent="0.25">
      <c r="B102" s="22"/>
      <c r="C102" s="17" t="s">
        <v>22</v>
      </c>
      <c r="D102" s="84" t="s">
        <v>46</v>
      </c>
      <c r="E102" s="85">
        <v>13903380</v>
      </c>
      <c r="F102" s="85">
        <v>31405937</v>
      </c>
      <c r="G102" s="85">
        <v>34492002</v>
      </c>
      <c r="H102" s="85">
        <v>36085760</v>
      </c>
      <c r="I102" s="85">
        <v>34978337</v>
      </c>
      <c r="J102" s="86">
        <f t="shared" si="18"/>
        <v>-3.0688642833073265E-2</v>
      </c>
      <c r="K102" s="85">
        <f t="shared" si="19"/>
        <v>-1107423</v>
      </c>
      <c r="L102" s="86">
        <f t="shared" ref="L102:L103" si="23">I102/$I$102</f>
        <v>1</v>
      </c>
    </row>
    <row r="103" spans="2:12" x14ac:dyDescent="0.25">
      <c r="B103" s="22"/>
      <c r="C103" s="23"/>
      <c r="D103" s="18" t="s">
        <v>47</v>
      </c>
      <c r="E103" s="19">
        <v>5763674</v>
      </c>
      <c r="F103" s="19">
        <v>12632387</v>
      </c>
      <c r="G103" s="19">
        <v>13593290</v>
      </c>
      <c r="H103" s="19">
        <v>13840017</v>
      </c>
      <c r="I103" s="19">
        <v>13113733</v>
      </c>
      <c r="J103" s="21">
        <f t="shared" si="18"/>
        <v>-5.2477103171188255E-2</v>
      </c>
      <c r="K103" s="19">
        <f t="shared" si="19"/>
        <v>-726284</v>
      </c>
      <c r="L103" s="21">
        <f t="shared" si="23"/>
        <v>0.37491013366358727</v>
      </c>
    </row>
    <row r="104" spans="2:12" x14ac:dyDescent="0.25">
      <c r="B104" s="22"/>
      <c r="C104" s="23"/>
      <c r="D104" s="24" t="s">
        <v>48</v>
      </c>
      <c r="E104" s="25">
        <v>3367162</v>
      </c>
      <c r="F104" s="25">
        <v>8865243</v>
      </c>
      <c r="G104" s="25">
        <v>9740327</v>
      </c>
      <c r="H104" s="25">
        <v>10013119</v>
      </c>
      <c r="I104" s="25">
        <v>9994134</v>
      </c>
      <c r="J104" s="89">
        <f t="shared" si="18"/>
        <v>-1.8960126210424422E-3</v>
      </c>
      <c r="K104" s="25">
        <f t="shared" si="19"/>
        <v>-18985</v>
      </c>
      <c r="L104" s="89">
        <f>I104/$I$102</f>
        <v>0.28572353225369174</v>
      </c>
    </row>
    <row r="105" spans="2:12" x14ac:dyDescent="0.25">
      <c r="B105" s="22"/>
      <c r="C105" s="23"/>
      <c r="D105" s="24" t="s">
        <v>49</v>
      </c>
      <c r="E105" s="25">
        <v>98762</v>
      </c>
      <c r="F105" s="25">
        <v>168339</v>
      </c>
      <c r="G105" s="25">
        <v>182130</v>
      </c>
      <c r="H105" s="25">
        <v>192892</v>
      </c>
      <c r="I105" s="25">
        <v>197469</v>
      </c>
      <c r="J105" s="89">
        <f t="shared" si="18"/>
        <v>2.3728303921365379E-2</v>
      </c>
      <c r="K105" s="25">
        <f t="shared" si="19"/>
        <v>4577</v>
      </c>
      <c r="L105" s="89">
        <f t="shared" ref="L105:L112" si="24">I105/$I$102</f>
        <v>5.6454656492102529E-3</v>
      </c>
    </row>
    <row r="106" spans="2:12" x14ac:dyDescent="0.25">
      <c r="B106" s="22"/>
      <c r="C106" s="23"/>
      <c r="D106" s="24" t="s">
        <v>50</v>
      </c>
      <c r="E106" s="25">
        <v>419370</v>
      </c>
      <c r="F106" s="25">
        <v>1014697</v>
      </c>
      <c r="G106" s="25">
        <v>988170</v>
      </c>
      <c r="H106" s="25">
        <v>1361415</v>
      </c>
      <c r="I106" s="25">
        <v>1103359</v>
      </c>
      <c r="J106" s="89">
        <f t="shared" si="18"/>
        <v>-0.1895498433615026</v>
      </c>
      <c r="K106" s="25">
        <f t="shared" si="19"/>
        <v>-258056</v>
      </c>
      <c r="L106" s="89">
        <f t="shared" si="24"/>
        <v>3.1544066831993754E-2</v>
      </c>
    </row>
    <row r="107" spans="2:12" x14ac:dyDescent="0.25">
      <c r="B107" s="22"/>
      <c r="C107" s="23"/>
      <c r="D107" s="24" t="s">
        <v>51</v>
      </c>
      <c r="E107" s="25">
        <v>1967362</v>
      </c>
      <c r="F107" s="25">
        <v>4352393</v>
      </c>
      <c r="G107" s="25">
        <v>5136286</v>
      </c>
      <c r="H107" s="25">
        <v>5762502</v>
      </c>
      <c r="I107" s="25">
        <v>5666416</v>
      </c>
      <c r="J107" s="89">
        <f t="shared" si="18"/>
        <v>-1.6674354299573313E-2</v>
      </c>
      <c r="K107" s="25">
        <f t="shared" si="19"/>
        <v>-96086</v>
      </c>
      <c r="L107" s="89">
        <f t="shared" si="24"/>
        <v>0.16199786742291378</v>
      </c>
    </row>
    <row r="108" spans="2:12" x14ac:dyDescent="0.25">
      <c r="B108" s="22"/>
      <c r="C108" s="23"/>
      <c r="D108" s="24" t="s">
        <v>52</v>
      </c>
      <c r="E108" s="25">
        <v>83402</v>
      </c>
      <c r="F108" s="25">
        <v>137757</v>
      </c>
      <c r="G108" s="25">
        <v>148334</v>
      </c>
      <c r="H108" s="25">
        <v>152300</v>
      </c>
      <c r="I108" s="25">
        <v>152519</v>
      </c>
      <c r="J108" s="89">
        <f t="shared" si="18"/>
        <v>1.4379514116875658E-3</v>
      </c>
      <c r="K108" s="25">
        <f t="shared" si="19"/>
        <v>219</v>
      </c>
      <c r="L108" s="89">
        <f t="shared" si="24"/>
        <v>4.3603845431530947E-3</v>
      </c>
    </row>
    <row r="109" spans="2:12" x14ac:dyDescent="0.25">
      <c r="B109" s="22"/>
      <c r="C109" s="23"/>
      <c r="D109" s="24" t="s">
        <v>53</v>
      </c>
      <c r="E109" s="25">
        <v>749212</v>
      </c>
      <c r="F109" s="25">
        <v>1316064</v>
      </c>
      <c r="G109" s="25">
        <v>1447168</v>
      </c>
      <c r="H109" s="25">
        <v>1453294</v>
      </c>
      <c r="I109" s="25">
        <v>1411233</v>
      </c>
      <c r="J109" s="89">
        <f t="shared" si="18"/>
        <v>-2.8941838334156755E-2</v>
      </c>
      <c r="K109" s="25">
        <f t="shared" si="19"/>
        <v>-42061</v>
      </c>
      <c r="L109" s="89">
        <f t="shared" si="24"/>
        <v>4.0345914672844513E-2</v>
      </c>
    </row>
    <row r="110" spans="2:12" x14ac:dyDescent="0.25">
      <c r="B110" s="22"/>
      <c r="C110" s="23"/>
      <c r="D110" s="24" t="s">
        <v>54</v>
      </c>
      <c r="E110" s="25">
        <v>359169</v>
      </c>
      <c r="F110" s="25">
        <v>543499</v>
      </c>
      <c r="G110" s="25">
        <v>577841</v>
      </c>
      <c r="H110" s="25">
        <v>583363</v>
      </c>
      <c r="I110" s="25">
        <v>615470</v>
      </c>
      <c r="J110" s="89">
        <f t="shared" si="18"/>
        <v>5.5037772364719739E-2</v>
      </c>
      <c r="K110" s="25">
        <f t="shared" si="19"/>
        <v>32107</v>
      </c>
      <c r="L110" s="89">
        <f t="shared" si="24"/>
        <v>1.7595747905339239E-2</v>
      </c>
    </row>
    <row r="111" spans="2:12" x14ac:dyDescent="0.25">
      <c r="B111" s="22"/>
      <c r="C111" s="23"/>
      <c r="D111" s="24" t="s">
        <v>55</v>
      </c>
      <c r="E111" s="25">
        <v>774989</v>
      </c>
      <c r="F111" s="25">
        <v>1753117</v>
      </c>
      <c r="G111" s="25">
        <v>1897228</v>
      </c>
      <c r="H111" s="25">
        <v>1991159</v>
      </c>
      <c r="I111" s="25">
        <v>2013195</v>
      </c>
      <c r="J111" s="27">
        <f t="shared" si="18"/>
        <v>1.1066921325720402E-2</v>
      </c>
      <c r="K111" s="25">
        <f t="shared" si="19"/>
        <v>22036</v>
      </c>
      <c r="L111" s="27">
        <f t="shared" si="24"/>
        <v>5.7555480696523678E-2</v>
      </c>
    </row>
    <row r="112" spans="2:12" x14ac:dyDescent="0.25">
      <c r="B112" s="22"/>
      <c r="C112" s="28"/>
      <c r="D112" s="29" t="s">
        <v>56</v>
      </c>
      <c r="E112" s="90">
        <v>320278</v>
      </c>
      <c r="F112" s="90">
        <v>622441</v>
      </c>
      <c r="G112" s="90">
        <v>781228</v>
      </c>
      <c r="H112" s="90">
        <v>735699</v>
      </c>
      <c r="I112" s="90">
        <v>710809</v>
      </c>
      <c r="J112" s="60">
        <f t="shared" si="18"/>
        <v>-3.3831770873686162E-2</v>
      </c>
      <c r="K112" s="90">
        <f t="shared" si="19"/>
        <v>-24890</v>
      </c>
      <c r="L112" s="60">
        <f t="shared" si="24"/>
        <v>2.0321406360742651E-2</v>
      </c>
    </row>
    <row r="113" spans="2:12" x14ac:dyDescent="0.25">
      <c r="B113" s="22"/>
      <c r="C113" s="32" t="s">
        <v>23</v>
      </c>
      <c r="D113" s="84" t="s">
        <v>46</v>
      </c>
      <c r="E113" s="95">
        <f t="shared" ref="E113:I114" si="25">E102/E80</f>
        <v>5.9532216226677823</v>
      </c>
      <c r="F113" s="95">
        <f t="shared" si="25"/>
        <v>6.6010991064347921</v>
      </c>
      <c r="G113" s="95">
        <f t="shared" si="25"/>
        <v>6.6469938118518526</v>
      </c>
      <c r="H113" s="95">
        <f t="shared" si="25"/>
        <v>6.5810380732891716</v>
      </c>
      <c r="I113" s="95">
        <f t="shared" si="25"/>
        <v>6.4165506080420185</v>
      </c>
      <c r="J113" s="86">
        <f t="shared" si="18"/>
        <v>-2.4994151897520189E-2</v>
      </c>
      <c r="K113" s="95">
        <f t="shared" ref="K113:K114" si="26">(I113-H113)</f>
        <v>-0.16448746524715308</v>
      </c>
      <c r="L113" s="86"/>
    </row>
    <row r="114" spans="2:12" x14ac:dyDescent="0.25">
      <c r="B114" s="22"/>
      <c r="C114" s="36"/>
      <c r="D114" s="33" t="s">
        <v>47</v>
      </c>
      <c r="E114" s="46">
        <f t="shared" si="25"/>
        <v>6.5418610854156141</v>
      </c>
      <c r="F114" s="46">
        <f t="shared" si="25"/>
        <v>7.1895473603752658</v>
      </c>
      <c r="G114" s="46">
        <f t="shared" si="25"/>
        <v>7.1969730260897284</v>
      </c>
      <c r="H114" s="46">
        <f t="shared" si="25"/>
        <v>7.1379699823974985</v>
      </c>
      <c r="I114" s="46">
        <f t="shared" si="25"/>
        <v>7.0570831384801833</v>
      </c>
      <c r="J114" s="104">
        <f t="shared" si="18"/>
        <v>-1.1331911470177869E-2</v>
      </c>
      <c r="K114" s="46">
        <f t="shared" si="26"/>
        <v>-8.0886843917315154E-2</v>
      </c>
      <c r="L114" s="47"/>
    </row>
    <row r="115" spans="2:12" x14ac:dyDescent="0.25">
      <c r="B115" s="22"/>
      <c r="C115" s="36"/>
      <c r="D115" s="4" t="s">
        <v>48</v>
      </c>
      <c r="E115" s="50">
        <f>E104/E82</f>
        <v>6.8402382490482632</v>
      </c>
      <c r="F115" s="50">
        <f>F104/F82</f>
        <v>7.1290659289847085</v>
      </c>
      <c r="G115" s="50">
        <f>G104/G82</f>
        <v>7.3769342975031353</v>
      </c>
      <c r="H115" s="50">
        <f>H104/H82</f>
        <v>7.2151283150609418</v>
      </c>
      <c r="I115" s="50">
        <f>I104/I82</f>
        <v>7.0304533997772856</v>
      </c>
      <c r="J115" s="105">
        <f t="shared" si="18"/>
        <v>-2.5595513651249124E-2</v>
      </c>
      <c r="K115" s="50">
        <f>(I115-H115)</f>
        <v>-0.1846749152836562</v>
      </c>
      <c r="L115" s="98"/>
    </row>
    <row r="116" spans="2:12" x14ac:dyDescent="0.25">
      <c r="B116" s="22"/>
      <c r="C116" s="36"/>
      <c r="D116" s="4" t="s">
        <v>49</v>
      </c>
      <c r="E116" s="50">
        <f t="shared" ref="E116:I123" si="27">E105/E83</f>
        <v>4.8986657407866669</v>
      </c>
      <c r="F116" s="50">
        <f t="shared" si="27"/>
        <v>4.4591931339567168</v>
      </c>
      <c r="G116" s="50">
        <f t="shared" si="27"/>
        <v>3.556462478764328</v>
      </c>
      <c r="H116" s="50">
        <f t="shared" si="27"/>
        <v>4.2816363676721938</v>
      </c>
      <c r="I116" s="50">
        <f t="shared" si="27"/>
        <v>4.4439968493304827</v>
      </c>
      <c r="J116" s="105">
        <f t="shared" si="18"/>
        <v>3.7920193990355067E-2</v>
      </c>
      <c r="K116" s="50">
        <f t="shared" ref="K116:K123" si="28">(I116-H116)</f>
        <v>0.16236048165828887</v>
      </c>
      <c r="L116" s="98"/>
    </row>
    <row r="117" spans="2:12" x14ac:dyDescent="0.25">
      <c r="B117" s="22"/>
      <c r="C117" s="36"/>
      <c r="D117" s="4" t="s">
        <v>50</v>
      </c>
      <c r="E117" s="50">
        <f t="shared" si="27"/>
        <v>5.9650944469731453</v>
      </c>
      <c r="F117" s="50">
        <f t="shared" si="27"/>
        <v>6.2993357337968714</v>
      </c>
      <c r="G117" s="50">
        <f t="shared" si="27"/>
        <v>5.690650050677232</v>
      </c>
      <c r="H117" s="50">
        <f t="shared" si="27"/>
        <v>5.8718126768338967</v>
      </c>
      <c r="I117" s="50">
        <f t="shared" si="27"/>
        <v>5.8479032839364837</v>
      </c>
      <c r="J117" s="105">
        <f t="shared" si="18"/>
        <v>-4.0718929934094872E-3</v>
      </c>
      <c r="K117" s="50">
        <f t="shared" si="28"/>
        <v>-2.3909392897413007E-2</v>
      </c>
      <c r="L117" s="98"/>
    </row>
    <row r="118" spans="2:12" x14ac:dyDescent="0.25">
      <c r="B118" s="22"/>
      <c r="C118" s="36"/>
      <c r="D118" s="4" t="s">
        <v>51</v>
      </c>
      <c r="E118" s="50">
        <f t="shared" si="27"/>
        <v>5.5543189800228117</v>
      </c>
      <c r="F118" s="50">
        <f t="shared" si="27"/>
        <v>6.1281889542046537</v>
      </c>
      <c r="G118" s="50">
        <f t="shared" si="27"/>
        <v>6.4182475011340019</v>
      </c>
      <c r="H118" s="50">
        <f t="shared" si="27"/>
        <v>6.291229510523408</v>
      </c>
      <c r="I118" s="50">
        <f t="shared" si="27"/>
        <v>6.0448476417650596</v>
      </c>
      <c r="J118" s="105">
        <f t="shared" si="18"/>
        <v>-3.9162753217987456E-2</v>
      </c>
      <c r="K118" s="50">
        <f t="shared" si="28"/>
        <v>-0.24638186875834833</v>
      </c>
      <c r="L118" s="98"/>
    </row>
    <row r="119" spans="2:12" x14ac:dyDescent="0.25">
      <c r="B119" s="22"/>
      <c r="C119" s="36"/>
      <c r="D119" s="4" t="s">
        <v>52</v>
      </c>
      <c r="E119" s="50">
        <f t="shared" si="27"/>
        <v>2.4937806482478173</v>
      </c>
      <c r="F119" s="50">
        <f t="shared" si="27"/>
        <v>2.6756725259784404</v>
      </c>
      <c r="G119" s="50">
        <f t="shared" si="27"/>
        <v>2.5505786061867015</v>
      </c>
      <c r="H119" s="50">
        <f t="shared" si="27"/>
        <v>2.6538649194953647</v>
      </c>
      <c r="I119" s="50">
        <f t="shared" si="27"/>
        <v>2.6953963064416366</v>
      </c>
      <c r="J119" s="105">
        <f t="shared" si="18"/>
        <v>1.5649397466005688E-2</v>
      </c>
      <c r="K119" s="50">
        <f t="shared" si="28"/>
        <v>4.1531386946271898E-2</v>
      </c>
      <c r="L119" s="98"/>
    </row>
    <row r="120" spans="2:12" x14ac:dyDescent="0.25">
      <c r="B120" s="22"/>
      <c r="C120" s="36"/>
      <c r="D120" s="4" t="s">
        <v>53</v>
      </c>
      <c r="E120" s="50">
        <f t="shared" si="27"/>
        <v>6.9720730697289195</v>
      </c>
      <c r="F120" s="50">
        <f t="shared" si="27"/>
        <v>6.6176102336667117</v>
      </c>
      <c r="G120" s="50">
        <f t="shared" si="27"/>
        <v>5.729361648217651</v>
      </c>
      <c r="H120" s="50">
        <f t="shared" si="27"/>
        <v>6.0770157142498729</v>
      </c>
      <c r="I120" s="50">
        <f t="shared" si="27"/>
        <v>5.6298889367609748</v>
      </c>
      <c r="J120" s="105">
        <f t="shared" si="18"/>
        <v>-7.3576702531875871E-2</v>
      </c>
      <c r="K120" s="50">
        <f t="shared" si="28"/>
        <v>-0.44712677748889806</v>
      </c>
      <c r="L120" s="98"/>
    </row>
    <row r="121" spans="2:12" x14ac:dyDescent="0.25">
      <c r="B121" s="22"/>
      <c r="C121" s="36"/>
      <c r="D121" s="4" t="s">
        <v>54</v>
      </c>
      <c r="E121" s="50">
        <f t="shared" si="27"/>
        <v>2.1866149593931499</v>
      </c>
      <c r="F121" s="50">
        <f t="shared" si="27"/>
        <v>2.3720011696365835</v>
      </c>
      <c r="G121" s="50">
        <f t="shared" si="27"/>
        <v>2.4072295079235473</v>
      </c>
      <c r="H121" s="50">
        <f t="shared" si="27"/>
        <v>2.3296593146357729</v>
      </c>
      <c r="I121" s="50">
        <f t="shared" si="27"/>
        <v>2.1778762283219097</v>
      </c>
      <c r="J121" s="105">
        <f t="shared" si="18"/>
        <v>-6.5152481893084646E-2</v>
      </c>
      <c r="K121" s="50">
        <f t="shared" si="28"/>
        <v>-0.15178308631386317</v>
      </c>
      <c r="L121" s="98"/>
    </row>
    <row r="122" spans="2:12" x14ac:dyDescent="0.25">
      <c r="B122" s="22"/>
      <c r="C122" s="36"/>
      <c r="D122" s="4" t="s">
        <v>55</v>
      </c>
      <c r="E122" s="50">
        <f t="shared" si="27"/>
        <v>5.5219885141008653</v>
      </c>
      <c r="F122" s="50">
        <f t="shared" si="27"/>
        <v>6.81836284648623</v>
      </c>
      <c r="G122" s="50">
        <f t="shared" si="27"/>
        <v>6.757255964867916</v>
      </c>
      <c r="H122" s="50">
        <f t="shared" si="27"/>
        <v>6.9053546037801281</v>
      </c>
      <c r="I122" s="50">
        <f t="shared" si="27"/>
        <v>6.9984252461204735</v>
      </c>
      <c r="J122" s="39">
        <f t="shared" si="18"/>
        <v>1.3478039533175723E-2</v>
      </c>
      <c r="K122" s="50">
        <f t="shared" si="28"/>
        <v>9.3070642340345344E-2</v>
      </c>
      <c r="L122" s="51"/>
    </row>
    <row r="123" spans="2:12" x14ac:dyDescent="0.25">
      <c r="B123" s="22"/>
      <c r="C123" s="40"/>
      <c r="D123" s="41" t="s">
        <v>56</v>
      </c>
      <c r="E123" s="101">
        <f t="shared" si="27"/>
        <v>4.4508400617018022</v>
      </c>
      <c r="F123" s="101">
        <f t="shared" si="27"/>
        <v>5.585586474869209</v>
      </c>
      <c r="G123" s="101">
        <f t="shared" si="27"/>
        <v>6.3356852059104991</v>
      </c>
      <c r="H123" s="101">
        <f t="shared" si="27"/>
        <v>5.7291629352168396</v>
      </c>
      <c r="I123" s="101">
        <f t="shared" si="27"/>
        <v>5.7575431121767089</v>
      </c>
      <c r="J123" s="93">
        <f t="shared" si="18"/>
        <v>4.9536341138805007E-3</v>
      </c>
      <c r="K123" s="101">
        <f t="shared" si="28"/>
        <v>2.8380176959869274E-2</v>
      </c>
      <c r="L123" s="75"/>
    </row>
    <row r="124" spans="2:12" x14ac:dyDescent="0.25">
      <c r="B124" s="22"/>
      <c r="C124" s="54" t="s">
        <v>37</v>
      </c>
      <c r="D124" s="84" t="s">
        <v>46</v>
      </c>
      <c r="E124" s="86">
        <v>0.46071549284573426</v>
      </c>
      <c r="F124" s="86">
        <v>0.66257277613676679</v>
      </c>
      <c r="G124" s="86">
        <v>0.75278316087982655</v>
      </c>
      <c r="H124" s="86">
        <v>0.72939896587816766</v>
      </c>
      <c r="I124" s="86">
        <v>0.76271640953782749</v>
      </c>
      <c r="J124" s="86">
        <f t="shared" si="18"/>
        <v>4.567794200194264E-2</v>
      </c>
      <c r="K124" s="95">
        <f t="shared" ref="K124:K125" si="29">(I124-H124)*100</f>
        <v>3.3317443659659829</v>
      </c>
      <c r="L124" s="86"/>
    </row>
    <row r="125" spans="2:12" x14ac:dyDescent="0.25">
      <c r="B125" s="22"/>
      <c r="C125" s="56"/>
      <c r="D125" s="18" t="s">
        <v>47</v>
      </c>
      <c r="E125" s="21">
        <v>0.53007392392769836</v>
      </c>
      <c r="F125" s="21">
        <v>0.75084425784599895</v>
      </c>
      <c r="G125" s="21">
        <v>0.81137456860272439</v>
      </c>
      <c r="H125" s="21">
        <v>0.76364878445084972</v>
      </c>
      <c r="I125" s="21">
        <v>0.79492109395832511</v>
      </c>
      <c r="J125" s="21">
        <f t="shared" si="18"/>
        <v>4.0951167793665366E-2</v>
      </c>
      <c r="K125" s="55">
        <f t="shared" si="29"/>
        <v>3.1272309507475393</v>
      </c>
      <c r="L125" s="21"/>
    </row>
    <row r="126" spans="2:12" x14ac:dyDescent="0.25">
      <c r="B126" s="22"/>
      <c r="C126" s="56"/>
      <c r="D126" s="24" t="s">
        <v>48</v>
      </c>
      <c r="E126" s="89">
        <v>0.38237984856351559</v>
      </c>
      <c r="F126" s="89">
        <v>0.58966570828384113</v>
      </c>
      <c r="G126" s="89">
        <v>0.7120968992437916</v>
      </c>
      <c r="H126" s="89">
        <v>0.69114669074227841</v>
      </c>
      <c r="I126" s="89">
        <v>0.73569515745498237</v>
      </c>
      <c r="J126" s="89">
        <f t="shared" si="18"/>
        <v>6.4455877904674219E-2</v>
      </c>
      <c r="K126" s="57">
        <f>(I126-H126)*100</f>
        <v>4.4548466712703956</v>
      </c>
      <c r="L126" s="89"/>
    </row>
    <row r="127" spans="2:12" x14ac:dyDescent="0.25">
      <c r="B127" s="22"/>
      <c r="C127" s="56"/>
      <c r="D127" s="24" t="s">
        <v>49</v>
      </c>
      <c r="E127" s="89">
        <v>0.40408330264719122</v>
      </c>
      <c r="F127" s="89">
        <v>0.53629592343863497</v>
      </c>
      <c r="G127" s="89">
        <v>0.55483289211938058</v>
      </c>
      <c r="H127" s="89">
        <v>0.53989028213166146</v>
      </c>
      <c r="I127" s="89">
        <v>0.59322446331044176</v>
      </c>
      <c r="J127" s="89">
        <f t="shared" si="18"/>
        <v>9.8787073862859121E-2</v>
      </c>
      <c r="K127" s="57">
        <f t="shared" ref="K127:K134" si="30">(I127-H127)*100</f>
        <v>5.3334181178780309</v>
      </c>
      <c r="L127" s="89"/>
    </row>
    <row r="128" spans="2:12" x14ac:dyDescent="0.25">
      <c r="B128" s="22"/>
      <c r="C128" s="56"/>
      <c r="D128" s="24" t="s">
        <v>50</v>
      </c>
      <c r="E128" s="89">
        <v>0.28621210694206145</v>
      </c>
      <c r="F128" s="89">
        <v>0.59390060461332261</v>
      </c>
      <c r="G128" s="89">
        <v>0.61609450810074784</v>
      </c>
      <c r="H128" s="89">
        <v>0.78254834111236293</v>
      </c>
      <c r="I128" s="89">
        <v>0.65487464685073948</v>
      </c>
      <c r="J128" s="89">
        <f t="shared" si="18"/>
        <v>-0.16315119150356916</v>
      </c>
      <c r="K128" s="57">
        <f t="shared" si="30"/>
        <v>-12.767369426162345</v>
      </c>
      <c r="L128" s="89"/>
    </row>
    <row r="129" spans="2:12" x14ac:dyDescent="0.25">
      <c r="B129" s="22"/>
      <c r="C129" s="56"/>
      <c r="D129" s="24" t="s">
        <v>51</v>
      </c>
      <c r="E129" s="89">
        <v>0.48615455783025679</v>
      </c>
      <c r="F129" s="89">
        <v>0.62422273216206525</v>
      </c>
      <c r="G129" s="89">
        <v>0.73256253105658276</v>
      </c>
      <c r="H129" s="89">
        <v>0.73648588804063642</v>
      </c>
      <c r="I129" s="89">
        <v>0.77515282700025978</v>
      </c>
      <c r="J129" s="89">
        <f t="shared" si="18"/>
        <v>5.2501941432297805E-2</v>
      </c>
      <c r="K129" s="57">
        <f t="shared" si="30"/>
        <v>3.8666938959623365</v>
      </c>
      <c r="L129" s="89"/>
    </row>
    <row r="130" spans="2:12" x14ac:dyDescent="0.25">
      <c r="B130" s="22"/>
      <c r="C130" s="56"/>
      <c r="D130" s="24" t="s">
        <v>52</v>
      </c>
      <c r="E130" s="89">
        <v>0.42945341263098274</v>
      </c>
      <c r="F130" s="89">
        <v>0.57741590694750078</v>
      </c>
      <c r="G130" s="89">
        <v>0.61259601883208059</v>
      </c>
      <c r="H130" s="89">
        <v>0.57002556319498765</v>
      </c>
      <c r="I130" s="89">
        <v>0.62089193755215866</v>
      </c>
      <c r="J130" s="89">
        <f t="shared" si="18"/>
        <v>8.9235251261479354E-2</v>
      </c>
      <c r="K130" s="57">
        <f t="shared" si="30"/>
        <v>5.0866374357171011</v>
      </c>
      <c r="L130" s="89"/>
    </row>
    <row r="131" spans="2:12" x14ac:dyDescent="0.25">
      <c r="B131" s="22"/>
      <c r="C131" s="56"/>
      <c r="D131" s="24" t="s">
        <v>53</v>
      </c>
      <c r="E131" s="89">
        <v>0.70336128458075009</v>
      </c>
      <c r="F131" s="89">
        <v>0.77576111963529215</v>
      </c>
      <c r="G131" s="89">
        <v>0.82779844332469787</v>
      </c>
      <c r="H131" s="89">
        <v>0.77423661488907958</v>
      </c>
      <c r="I131" s="89">
        <v>0.81840355885878524</v>
      </c>
      <c r="J131" s="89">
        <f t="shared" si="18"/>
        <v>5.7045795975475988E-2</v>
      </c>
      <c r="K131" s="57">
        <f t="shared" si="30"/>
        <v>4.4166943969705663</v>
      </c>
      <c r="L131" s="89"/>
    </row>
    <row r="132" spans="2:12" x14ac:dyDescent="0.25">
      <c r="B132" s="22"/>
      <c r="C132" s="56"/>
      <c r="D132" s="24" t="s">
        <v>54</v>
      </c>
      <c r="E132" s="89">
        <v>0.43287194104141685</v>
      </c>
      <c r="F132" s="89">
        <v>0.55540181632567553</v>
      </c>
      <c r="G132" s="89">
        <v>0.57078552018499329</v>
      </c>
      <c r="H132" s="89">
        <v>0.54033403912807498</v>
      </c>
      <c r="I132" s="89">
        <v>0.63035262548776605</v>
      </c>
      <c r="J132" s="89">
        <f t="shared" si="18"/>
        <v>0.16659802981309868</v>
      </c>
      <c r="K132" s="57">
        <f t="shared" si="30"/>
        <v>9.0018586359691071</v>
      </c>
      <c r="L132" s="89"/>
    </row>
    <row r="133" spans="2:12" x14ac:dyDescent="0.25">
      <c r="B133" s="22"/>
      <c r="C133" s="56"/>
      <c r="D133" s="24" t="s">
        <v>55</v>
      </c>
      <c r="E133" s="89">
        <v>0.48201408869433904</v>
      </c>
      <c r="F133" s="89">
        <v>0.71738538865739221</v>
      </c>
      <c r="G133" s="89">
        <v>0.81783519993171871</v>
      </c>
      <c r="H133" s="89">
        <v>0.796368991363826</v>
      </c>
      <c r="I133" s="89">
        <v>0.84894608892196821</v>
      </c>
      <c r="J133" s="89">
        <f t="shared" si="18"/>
        <v>6.6021025590287108E-2</v>
      </c>
      <c r="K133" s="57">
        <f t="shared" si="30"/>
        <v>5.2577097558142221</v>
      </c>
      <c r="L133" s="27"/>
    </row>
    <row r="134" spans="2:12" x14ac:dyDescent="0.25">
      <c r="B134" s="22"/>
      <c r="C134" s="58"/>
      <c r="D134" s="29" t="s">
        <v>56</v>
      </c>
      <c r="E134" s="89">
        <v>0.30640431884692987</v>
      </c>
      <c r="F134" s="89">
        <v>0.52346567968264468</v>
      </c>
      <c r="G134" s="89">
        <v>0.69664796996638179</v>
      </c>
      <c r="H134" s="89">
        <v>0.60474011018006602</v>
      </c>
      <c r="I134" s="89">
        <v>0.6273074747310724</v>
      </c>
      <c r="J134" s="89">
        <f t="shared" si="18"/>
        <v>3.7317459469137448E-2</v>
      </c>
      <c r="K134" s="57">
        <f t="shared" si="30"/>
        <v>2.2567364551006386</v>
      </c>
      <c r="L134" s="60"/>
    </row>
    <row r="135" spans="2:12" x14ac:dyDescent="0.25">
      <c r="B135" s="22"/>
      <c r="C135" s="61" t="s">
        <v>40</v>
      </c>
      <c r="D135" s="84" t="s">
        <v>46</v>
      </c>
      <c r="E135" s="85">
        <v>82455.583333333328</v>
      </c>
      <c r="F135" s="85">
        <v>129725.25</v>
      </c>
      <c r="G135" s="85">
        <v>125536.41666666667</v>
      </c>
      <c r="H135" s="85">
        <v>135046.16666666666</v>
      </c>
      <c r="I135" s="85">
        <v>125646.66666666667</v>
      </c>
      <c r="J135" s="86">
        <f t="shared" si="18"/>
        <v>-6.9602123718185194E-2</v>
      </c>
      <c r="K135" s="85">
        <f t="shared" ref="K135:K136" si="31">I135-H135</f>
        <v>-9399.4999999999854</v>
      </c>
      <c r="L135" s="86">
        <f>I135/$I$135</f>
        <v>1</v>
      </c>
    </row>
    <row r="136" spans="2:12" x14ac:dyDescent="0.25">
      <c r="B136" s="22"/>
      <c r="C136" s="36"/>
      <c r="D136" s="33" t="s">
        <v>47</v>
      </c>
      <c r="E136" s="34">
        <v>29696.5</v>
      </c>
      <c r="F136" s="34">
        <v>46054.083333333336</v>
      </c>
      <c r="G136" s="34">
        <v>45902.166666666664</v>
      </c>
      <c r="H136" s="34">
        <v>49468.416666666664</v>
      </c>
      <c r="I136" s="34">
        <v>45191.416666666664</v>
      </c>
      <c r="J136" s="45">
        <f t="shared" si="18"/>
        <v>-8.64592054526373E-2</v>
      </c>
      <c r="K136" s="34">
        <f t="shared" si="31"/>
        <v>-4277</v>
      </c>
      <c r="L136" s="47">
        <f t="shared" ref="L136:L145" si="32">I136/$I$135</f>
        <v>0.35967063723669546</v>
      </c>
    </row>
    <row r="137" spans="2:12" x14ac:dyDescent="0.25">
      <c r="B137" s="22"/>
      <c r="C137" s="36"/>
      <c r="D137" s="4" t="s">
        <v>48</v>
      </c>
      <c r="E137" s="37">
        <v>24064.333333333332</v>
      </c>
      <c r="F137" s="37">
        <v>41118.666666666664</v>
      </c>
      <c r="G137" s="37">
        <v>37475.083333333336</v>
      </c>
      <c r="H137" s="37">
        <v>39555.75</v>
      </c>
      <c r="I137" s="37">
        <v>37223.166666666664</v>
      </c>
      <c r="J137" s="97">
        <f>I137/H137-1</f>
        <v>-5.8969513492560188E-2</v>
      </c>
      <c r="K137" s="37">
        <f>I137-H137</f>
        <v>-2332.5833333333358</v>
      </c>
      <c r="L137" s="98">
        <f t="shared" si="32"/>
        <v>0.2962527192656656</v>
      </c>
    </row>
    <row r="138" spans="2:12" x14ac:dyDescent="0.25">
      <c r="B138" s="22"/>
      <c r="C138" s="36"/>
      <c r="D138" s="4" t="s">
        <v>49</v>
      </c>
      <c r="E138" s="37">
        <v>668.66666666666663</v>
      </c>
      <c r="F138" s="37">
        <v>859.66666666666663</v>
      </c>
      <c r="G138" s="37">
        <v>899.58333333333337</v>
      </c>
      <c r="H138" s="37">
        <v>974.75</v>
      </c>
      <c r="I138" s="37">
        <v>912</v>
      </c>
      <c r="J138" s="97">
        <f t="shared" ref="J138:J145" si="33">I138/H138-1</f>
        <v>-6.437548089253653E-2</v>
      </c>
      <c r="K138" s="37">
        <f t="shared" ref="K138:K145" si="34">I138-H138</f>
        <v>-62.75</v>
      </c>
      <c r="L138" s="98">
        <f t="shared" si="32"/>
        <v>7.2584496206292773E-3</v>
      </c>
    </row>
    <row r="139" spans="2:12" x14ac:dyDescent="0.25">
      <c r="B139" s="22"/>
      <c r="C139" s="36"/>
      <c r="D139" s="4" t="s">
        <v>50</v>
      </c>
      <c r="E139" s="37">
        <v>4011.6666666666665</v>
      </c>
      <c r="F139" s="37">
        <v>4678.666666666667</v>
      </c>
      <c r="G139" s="37">
        <v>4395.166666666667</v>
      </c>
      <c r="H139" s="37">
        <v>4748.333333333333</v>
      </c>
      <c r="I139" s="37">
        <v>4616</v>
      </c>
      <c r="J139" s="97">
        <f t="shared" si="33"/>
        <v>-2.786942786942781E-2</v>
      </c>
      <c r="K139" s="37">
        <f t="shared" si="34"/>
        <v>-132.33333333333303</v>
      </c>
      <c r="L139" s="98">
        <f t="shared" si="32"/>
        <v>3.6737942378097306E-2</v>
      </c>
    </row>
    <row r="140" spans="2:12" x14ac:dyDescent="0.25">
      <c r="B140" s="22"/>
      <c r="C140" s="36"/>
      <c r="D140" s="4" t="s">
        <v>51</v>
      </c>
      <c r="E140" s="37">
        <v>11050.166666666666</v>
      </c>
      <c r="F140" s="37">
        <v>19088.333333333332</v>
      </c>
      <c r="G140" s="37">
        <v>19209.333333333332</v>
      </c>
      <c r="H140" s="37">
        <v>21355.25</v>
      </c>
      <c r="I140" s="37">
        <v>20029.166666666668</v>
      </c>
      <c r="J140" s="97">
        <f t="shared" si="33"/>
        <v>-6.2096361940662481E-2</v>
      </c>
      <c r="K140" s="37">
        <f t="shared" si="34"/>
        <v>-1326.0833333333321</v>
      </c>
      <c r="L140" s="98">
        <f t="shared" si="32"/>
        <v>0.15940865920305619</v>
      </c>
    </row>
    <row r="141" spans="2:12" x14ac:dyDescent="0.25">
      <c r="B141" s="22"/>
      <c r="C141" s="36"/>
      <c r="D141" s="4" t="s">
        <v>52</v>
      </c>
      <c r="E141" s="37">
        <v>531.66666666666663</v>
      </c>
      <c r="F141" s="37">
        <v>653.5</v>
      </c>
      <c r="G141" s="37">
        <v>663.41666666666663</v>
      </c>
      <c r="H141" s="37">
        <v>729.08333333333337</v>
      </c>
      <c r="I141" s="37">
        <v>673</v>
      </c>
      <c r="J141" s="97">
        <f t="shared" si="33"/>
        <v>-7.6923076923076983E-2</v>
      </c>
      <c r="K141" s="37">
        <f t="shared" si="34"/>
        <v>-56.083333333333371</v>
      </c>
      <c r="L141" s="98">
        <f t="shared" si="32"/>
        <v>5.3562901257494556E-3</v>
      </c>
    </row>
    <row r="142" spans="2:12" x14ac:dyDescent="0.25">
      <c r="B142" s="22"/>
      <c r="C142" s="36"/>
      <c r="D142" s="4" t="s">
        <v>53</v>
      </c>
      <c r="E142" s="37">
        <v>2907.75</v>
      </c>
      <c r="F142" s="37">
        <v>4643.333333333333</v>
      </c>
      <c r="G142" s="37">
        <v>4789.666666666667</v>
      </c>
      <c r="H142" s="37">
        <v>5123.25</v>
      </c>
      <c r="I142" s="37">
        <v>4725</v>
      </c>
      <c r="J142" s="97">
        <f t="shared" si="33"/>
        <v>-7.7733860342556027E-2</v>
      </c>
      <c r="K142" s="37">
        <f t="shared" si="34"/>
        <v>-398.25</v>
      </c>
      <c r="L142" s="98">
        <f t="shared" si="32"/>
        <v>3.7605454448983923E-2</v>
      </c>
    </row>
    <row r="143" spans="2:12" x14ac:dyDescent="0.25">
      <c r="B143" s="22"/>
      <c r="C143" s="36"/>
      <c r="D143" s="4" t="s">
        <v>54</v>
      </c>
      <c r="E143" s="37">
        <v>2270</v>
      </c>
      <c r="F143" s="37">
        <v>2680.25</v>
      </c>
      <c r="G143" s="37">
        <v>2774.0833333333335</v>
      </c>
      <c r="H143" s="37">
        <v>2946</v>
      </c>
      <c r="I143" s="37">
        <v>2675.416666666667</v>
      </c>
      <c r="J143" s="97">
        <f t="shared" si="33"/>
        <v>-9.1847703100248812E-2</v>
      </c>
      <c r="K143" s="37">
        <f t="shared" si="34"/>
        <v>-270.58333333333303</v>
      </c>
      <c r="L143" s="98">
        <f t="shared" si="32"/>
        <v>2.1293176632885873E-2</v>
      </c>
    </row>
    <row r="144" spans="2:12" x14ac:dyDescent="0.25">
      <c r="B144" s="22"/>
      <c r="C144" s="36"/>
      <c r="D144" s="4" t="s">
        <v>55</v>
      </c>
      <c r="E144" s="37">
        <v>4392.5</v>
      </c>
      <c r="F144" s="37">
        <v>6689.916666666667</v>
      </c>
      <c r="G144" s="37">
        <v>6355.5</v>
      </c>
      <c r="H144" s="37">
        <v>6824.916666666667</v>
      </c>
      <c r="I144" s="37">
        <v>6497</v>
      </c>
      <c r="J144" s="49">
        <f t="shared" si="33"/>
        <v>-4.8046984700667927E-2</v>
      </c>
      <c r="K144" s="37">
        <f t="shared" si="34"/>
        <v>-327.91666666666697</v>
      </c>
      <c r="L144" s="51">
        <f t="shared" si="32"/>
        <v>5.1708494720645197E-2</v>
      </c>
    </row>
    <row r="145" spans="2:12" x14ac:dyDescent="0.25">
      <c r="B145" s="63"/>
      <c r="C145" s="40"/>
      <c r="D145" s="41" t="s">
        <v>56</v>
      </c>
      <c r="E145" s="92">
        <v>2862.3333333333335</v>
      </c>
      <c r="F145" s="92">
        <v>3258.8333333333335</v>
      </c>
      <c r="G145" s="92">
        <v>3072.4166666666665</v>
      </c>
      <c r="H145" s="92">
        <v>3320.4166666666665</v>
      </c>
      <c r="I145" s="92">
        <v>3104.4999999999995</v>
      </c>
      <c r="J145" s="81">
        <f t="shared" si="33"/>
        <v>-6.5026979545739882E-2</v>
      </c>
      <c r="K145" s="92">
        <f t="shared" si="34"/>
        <v>-215.91666666666697</v>
      </c>
      <c r="L145" s="75">
        <f t="shared" si="32"/>
        <v>2.4708176367591653E-2</v>
      </c>
    </row>
    <row r="146" spans="2:12" ht="6" customHeight="1" x14ac:dyDescent="0.25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6"/>
    </row>
    <row r="147" spans="2:12" x14ac:dyDescent="0.25">
      <c r="B147" s="68" t="s">
        <v>58</v>
      </c>
      <c r="C147" s="68"/>
      <c r="D147" s="68"/>
      <c r="E147" s="68"/>
      <c r="F147" s="68"/>
      <c r="G147" s="68"/>
      <c r="H147" s="68"/>
      <c r="I147" s="68"/>
      <c r="J147" s="68"/>
      <c r="K147" s="68"/>
    </row>
    <row r="148" spans="2:12" x14ac:dyDescent="0.25">
      <c r="B148" s="80"/>
    </row>
    <row r="150" spans="2:12" ht="21.75" thickBot="1" x14ac:dyDescent="0.3">
      <c r="B150" s="12" t="s">
        <v>59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2021</v>
      </c>
      <c r="F152" s="15">
        <v>2022</v>
      </c>
      <c r="G152" s="15">
        <v>2023</v>
      </c>
      <c r="H152" s="15">
        <v>2024</v>
      </c>
      <c r="I152" s="15">
        <v>2025</v>
      </c>
      <c r="J152" s="15" t="str">
        <f>CONCATENATE("var. ",RIGHT(I152,2),"/",RIGHT(H152,2))</f>
        <v>var. 25/24</v>
      </c>
      <c r="K152" s="15" t="str">
        <f>CONCATENATE("dif. ",RIGHT(I152,2),"/",RIGHT(H152,2))</f>
        <v>dif. 25/24</v>
      </c>
      <c r="L152" s="15" t="str">
        <f>CONCATENATE("cuota ",I152)</f>
        <v>cuota 2025</v>
      </c>
    </row>
    <row r="153" spans="2:12" x14ac:dyDescent="0.25">
      <c r="B153" s="16" t="s">
        <v>45</v>
      </c>
      <c r="C153" s="17" t="s">
        <v>8</v>
      </c>
      <c r="D153" s="84" t="s">
        <v>46</v>
      </c>
      <c r="E153" s="85">
        <v>2335438</v>
      </c>
      <c r="F153" s="85">
        <v>4757683</v>
      </c>
      <c r="G153" s="85">
        <v>5189113</v>
      </c>
      <c r="H153" s="85">
        <v>5483293</v>
      </c>
      <c r="I153" s="85">
        <v>5451268</v>
      </c>
      <c r="J153" s="86">
        <f>I153/H153-1</f>
        <v>-5.8404684921998795E-3</v>
      </c>
      <c r="K153" s="85">
        <f>I153-H153</f>
        <v>-32025</v>
      </c>
      <c r="L153" s="86">
        <f>I153/$I$153</f>
        <v>1</v>
      </c>
    </row>
    <row r="154" spans="2:12" x14ac:dyDescent="0.25">
      <c r="B154" s="22"/>
      <c r="C154" s="23"/>
      <c r="D154" s="18" t="s">
        <v>47</v>
      </c>
      <c r="E154" s="19">
        <v>881045</v>
      </c>
      <c r="F154" s="19">
        <v>1757049</v>
      </c>
      <c r="G154" s="19">
        <v>1888751</v>
      </c>
      <c r="H154" s="19">
        <v>1938929</v>
      </c>
      <c r="I154" s="19">
        <v>1858237</v>
      </c>
      <c r="J154" s="21">
        <f t="shared" ref="J154" si="35">I154/H154-1</f>
        <v>-4.1616789475014349E-2</v>
      </c>
      <c r="K154" s="19">
        <f t="shared" ref="K154" si="36">I154-H154</f>
        <v>-80692</v>
      </c>
      <c r="L154" s="21">
        <f t="shared" ref="L154:L163" si="37">I154/$I$153</f>
        <v>0.34088160772869724</v>
      </c>
    </row>
    <row r="155" spans="2:12" x14ac:dyDescent="0.25">
      <c r="B155" s="22"/>
      <c r="C155" s="23"/>
      <c r="D155" s="24" t="s">
        <v>48</v>
      </c>
      <c r="E155" s="25">
        <v>492258</v>
      </c>
      <c r="F155" s="25">
        <v>1243535</v>
      </c>
      <c r="G155" s="25">
        <v>1320376</v>
      </c>
      <c r="H155" s="25">
        <v>1387795</v>
      </c>
      <c r="I155" s="25">
        <v>1421549</v>
      </c>
      <c r="J155" s="89">
        <f>I155/H155-1</f>
        <v>2.4322036035581585E-2</v>
      </c>
      <c r="K155" s="25">
        <f>I155-H155</f>
        <v>33754</v>
      </c>
      <c r="L155" s="89">
        <f t="shared" si="37"/>
        <v>0.26077400707505116</v>
      </c>
    </row>
    <row r="156" spans="2:12" x14ac:dyDescent="0.25">
      <c r="B156" s="22"/>
      <c r="C156" s="23"/>
      <c r="D156" s="24" t="s">
        <v>49</v>
      </c>
      <c r="E156" s="25">
        <v>20161</v>
      </c>
      <c r="F156" s="25">
        <v>37751</v>
      </c>
      <c r="G156" s="25">
        <v>51211</v>
      </c>
      <c r="H156" s="25">
        <v>45051</v>
      </c>
      <c r="I156" s="25">
        <v>44435</v>
      </c>
      <c r="J156" s="89">
        <f t="shared" ref="J156:J218" si="38">I156/H156-1</f>
        <v>-1.3673392377527738E-2</v>
      </c>
      <c r="K156" s="25">
        <f t="shared" ref="K156:K185" si="39">I156-H156</f>
        <v>-616</v>
      </c>
      <c r="L156" s="89">
        <f t="shared" si="37"/>
        <v>8.1513145198511619E-3</v>
      </c>
    </row>
    <row r="157" spans="2:12" x14ac:dyDescent="0.25">
      <c r="B157" s="22"/>
      <c r="C157" s="23"/>
      <c r="D157" s="24" t="s">
        <v>50</v>
      </c>
      <c r="E157" s="25">
        <v>70304</v>
      </c>
      <c r="F157" s="25">
        <v>161080</v>
      </c>
      <c r="G157" s="25">
        <v>173648</v>
      </c>
      <c r="H157" s="25">
        <v>231856</v>
      </c>
      <c r="I157" s="25">
        <v>188676</v>
      </c>
      <c r="J157" s="89">
        <f t="shared" si="38"/>
        <v>-0.1862362845904354</v>
      </c>
      <c r="K157" s="25">
        <f t="shared" si="39"/>
        <v>-43180</v>
      </c>
      <c r="L157" s="89">
        <f t="shared" si="37"/>
        <v>3.461139683464471E-2</v>
      </c>
    </row>
    <row r="158" spans="2:12" x14ac:dyDescent="0.25">
      <c r="B158" s="22"/>
      <c r="C158" s="23"/>
      <c r="D158" s="24" t="s">
        <v>51</v>
      </c>
      <c r="E158" s="25">
        <v>354204</v>
      </c>
      <c r="F158" s="25">
        <v>710225</v>
      </c>
      <c r="G158" s="25">
        <v>800263</v>
      </c>
      <c r="H158" s="25">
        <v>915958</v>
      </c>
      <c r="I158" s="25">
        <v>937396</v>
      </c>
      <c r="J158" s="89">
        <f t="shared" si="38"/>
        <v>2.3405003286176784E-2</v>
      </c>
      <c r="K158" s="25">
        <f t="shared" si="39"/>
        <v>21438</v>
      </c>
      <c r="L158" s="89">
        <f t="shared" si="37"/>
        <v>0.17195925791944186</v>
      </c>
    </row>
    <row r="159" spans="2:12" x14ac:dyDescent="0.25">
      <c r="B159" s="22"/>
      <c r="C159" s="23"/>
      <c r="D159" s="24" t="s">
        <v>52</v>
      </c>
      <c r="E159" s="25">
        <v>33444</v>
      </c>
      <c r="F159" s="25">
        <v>51485</v>
      </c>
      <c r="G159" s="25">
        <v>58157</v>
      </c>
      <c r="H159" s="25">
        <v>57388</v>
      </c>
      <c r="I159" s="25">
        <v>56585</v>
      </c>
      <c r="J159" s="89">
        <f t="shared" si="38"/>
        <v>-1.3992472293859359E-2</v>
      </c>
      <c r="K159" s="25">
        <f t="shared" si="39"/>
        <v>-803</v>
      </c>
      <c r="L159" s="89">
        <f t="shared" si="37"/>
        <v>1.0380153755052952E-2</v>
      </c>
    </row>
    <row r="160" spans="2:12" x14ac:dyDescent="0.25">
      <c r="B160" s="22"/>
      <c r="C160" s="23"/>
      <c r="D160" s="24" t="s">
        <v>53</v>
      </c>
      <c r="E160" s="25">
        <v>107459</v>
      </c>
      <c r="F160" s="25">
        <v>198873</v>
      </c>
      <c r="G160" s="25">
        <v>252588</v>
      </c>
      <c r="H160" s="25">
        <v>239146</v>
      </c>
      <c r="I160" s="25">
        <v>250668</v>
      </c>
      <c r="J160" s="89">
        <f t="shared" si="38"/>
        <v>4.8179773025682993E-2</v>
      </c>
      <c r="K160" s="25">
        <f t="shared" si="39"/>
        <v>11522</v>
      </c>
      <c r="L160" s="89">
        <f t="shared" si="37"/>
        <v>4.5983429910252074E-2</v>
      </c>
    </row>
    <row r="161" spans="2:12" x14ac:dyDescent="0.25">
      <c r="B161" s="22"/>
      <c r="C161" s="23"/>
      <c r="D161" s="24" t="s">
        <v>54</v>
      </c>
      <c r="E161" s="25">
        <v>164258</v>
      </c>
      <c r="F161" s="25">
        <v>229131</v>
      </c>
      <c r="G161" s="25">
        <v>240044</v>
      </c>
      <c r="H161" s="25">
        <v>250407</v>
      </c>
      <c r="I161" s="25">
        <v>282601</v>
      </c>
      <c r="J161" s="89">
        <f t="shared" si="38"/>
        <v>0.12856669342310711</v>
      </c>
      <c r="K161" s="25">
        <f t="shared" si="39"/>
        <v>32194</v>
      </c>
      <c r="L161" s="89">
        <f t="shared" si="37"/>
        <v>5.184133306232605E-2</v>
      </c>
    </row>
    <row r="162" spans="2:12" x14ac:dyDescent="0.25">
      <c r="B162" s="22"/>
      <c r="C162" s="23"/>
      <c r="D162" s="24" t="s">
        <v>55</v>
      </c>
      <c r="E162" s="25">
        <v>140346</v>
      </c>
      <c r="F162" s="25">
        <v>257117</v>
      </c>
      <c r="G162" s="25">
        <v>280769</v>
      </c>
      <c r="H162" s="25">
        <v>288350</v>
      </c>
      <c r="I162" s="25">
        <v>287664</v>
      </c>
      <c r="J162" s="27">
        <f t="shared" si="38"/>
        <v>-2.3790532339170722E-3</v>
      </c>
      <c r="K162" s="25">
        <f t="shared" si="39"/>
        <v>-686</v>
      </c>
      <c r="L162" s="27">
        <f t="shared" si="37"/>
        <v>5.277010779877269E-2</v>
      </c>
    </row>
    <row r="163" spans="2:12" x14ac:dyDescent="0.25">
      <c r="B163" s="22"/>
      <c r="C163" s="28"/>
      <c r="D163" s="29" t="s">
        <v>56</v>
      </c>
      <c r="E163" s="90">
        <v>71959</v>
      </c>
      <c r="F163" s="90">
        <v>111437</v>
      </c>
      <c r="G163" s="90">
        <v>123306</v>
      </c>
      <c r="H163" s="90">
        <v>128413</v>
      </c>
      <c r="I163" s="90">
        <v>123457</v>
      </c>
      <c r="J163" s="60">
        <f t="shared" si="38"/>
        <v>-3.8594223326298693E-2</v>
      </c>
      <c r="K163" s="90">
        <f t="shared" si="39"/>
        <v>-4956</v>
      </c>
      <c r="L163" s="60">
        <f t="shared" si="37"/>
        <v>2.2647391395910089E-2</v>
      </c>
    </row>
    <row r="164" spans="2:12" x14ac:dyDescent="0.25">
      <c r="B164" s="22"/>
      <c r="C164" s="32" t="s">
        <v>18</v>
      </c>
      <c r="D164" s="84" t="s">
        <v>46</v>
      </c>
      <c r="E164" s="85">
        <v>2347681</v>
      </c>
      <c r="F164" s="85">
        <v>4832844</v>
      </c>
      <c r="G164" s="85">
        <v>5281667</v>
      </c>
      <c r="H164" s="85">
        <v>5579982</v>
      </c>
      <c r="I164" s="85">
        <v>5548336</v>
      </c>
      <c r="J164" s="86">
        <f>I164/H164-1</f>
        <v>-5.6713444595341E-3</v>
      </c>
      <c r="K164" s="85">
        <f>I164-H164</f>
        <v>-31646</v>
      </c>
      <c r="L164" s="86">
        <f t="shared" ref="L164:L174" si="40">I164/$I$164</f>
        <v>1</v>
      </c>
    </row>
    <row r="165" spans="2:12" x14ac:dyDescent="0.25">
      <c r="B165" s="22"/>
      <c r="C165" s="36"/>
      <c r="D165" s="33" t="s">
        <v>47</v>
      </c>
      <c r="E165" s="34">
        <v>886032</v>
      </c>
      <c r="F165" s="34">
        <v>1785371</v>
      </c>
      <c r="G165" s="34">
        <v>1925435</v>
      </c>
      <c r="H165" s="34">
        <v>1977808</v>
      </c>
      <c r="I165" s="34">
        <v>1894928</v>
      </c>
      <c r="J165" s="104">
        <f t="shared" ref="J165" si="41">I165/H165-1</f>
        <v>-4.1904977631802454E-2</v>
      </c>
      <c r="K165" s="34">
        <f t="shared" ref="K165" si="42">I165-H165</f>
        <v>-82880</v>
      </c>
      <c r="L165" s="47">
        <f t="shared" si="40"/>
        <v>0.34153086619123285</v>
      </c>
    </row>
    <row r="166" spans="2:12" x14ac:dyDescent="0.25">
      <c r="B166" s="22"/>
      <c r="C166" s="36"/>
      <c r="D166" s="4" t="s">
        <v>48</v>
      </c>
      <c r="E166" s="37">
        <v>494807</v>
      </c>
      <c r="F166" s="37">
        <v>1265143</v>
      </c>
      <c r="G166" s="37">
        <v>1346478</v>
      </c>
      <c r="H166" s="37">
        <v>1414199</v>
      </c>
      <c r="I166" s="37">
        <v>1450547</v>
      </c>
      <c r="J166" s="105">
        <f>I166/H166-1</f>
        <v>2.5702181941862579E-2</v>
      </c>
      <c r="K166" s="37">
        <f>I166-H166</f>
        <v>36348</v>
      </c>
      <c r="L166" s="98">
        <f t="shared" si="40"/>
        <v>0.26143820417508962</v>
      </c>
    </row>
    <row r="167" spans="2:12" x14ac:dyDescent="0.25">
      <c r="B167" s="22"/>
      <c r="C167" s="36"/>
      <c r="D167" s="4" t="s">
        <v>49</v>
      </c>
      <c r="E167" s="37">
        <v>20284</v>
      </c>
      <c r="F167" s="37">
        <v>38233</v>
      </c>
      <c r="G167" s="37">
        <v>51611</v>
      </c>
      <c r="H167" s="37">
        <v>45550</v>
      </c>
      <c r="I167" s="37">
        <v>45028</v>
      </c>
      <c r="J167" s="105">
        <f t="shared" ref="J167:J174" si="43">I167/H167-1</f>
        <v>-1.1459934138309591E-2</v>
      </c>
      <c r="K167" s="37">
        <f t="shared" ref="K167:K174" si="44">I167-H167</f>
        <v>-522</v>
      </c>
      <c r="L167" s="98">
        <f t="shared" si="40"/>
        <v>8.1155863667953781E-3</v>
      </c>
    </row>
    <row r="168" spans="2:12" x14ac:dyDescent="0.25">
      <c r="B168" s="22"/>
      <c r="C168" s="36"/>
      <c r="D168" s="4" t="s">
        <v>50</v>
      </c>
      <c r="E168" s="37">
        <v>71245</v>
      </c>
      <c r="F168" s="37">
        <v>164270</v>
      </c>
      <c r="G168" s="37">
        <v>177179</v>
      </c>
      <c r="H168" s="37">
        <v>234780</v>
      </c>
      <c r="I168" s="37">
        <v>191694</v>
      </c>
      <c r="J168" s="105">
        <f t="shared" si="43"/>
        <v>-0.18351648351648353</v>
      </c>
      <c r="K168" s="37">
        <f t="shared" si="44"/>
        <v>-43086</v>
      </c>
      <c r="L168" s="98">
        <f t="shared" si="40"/>
        <v>3.4549818179720908E-2</v>
      </c>
    </row>
    <row r="169" spans="2:12" x14ac:dyDescent="0.25">
      <c r="B169" s="22"/>
      <c r="C169" s="36"/>
      <c r="D169" s="4" t="s">
        <v>51</v>
      </c>
      <c r="E169" s="37">
        <v>355287</v>
      </c>
      <c r="F169" s="37">
        <v>720575</v>
      </c>
      <c r="G169" s="37">
        <v>813714</v>
      </c>
      <c r="H169" s="37">
        <v>930653</v>
      </c>
      <c r="I169" s="37">
        <v>952676</v>
      </c>
      <c r="J169" s="105">
        <f t="shared" si="43"/>
        <v>2.3664029450289226E-2</v>
      </c>
      <c r="K169" s="37">
        <f t="shared" si="44"/>
        <v>22023</v>
      </c>
      <c r="L169" s="98">
        <f t="shared" si="40"/>
        <v>0.17170481383968095</v>
      </c>
    </row>
    <row r="170" spans="2:12" x14ac:dyDescent="0.25">
      <c r="B170" s="22"/>
      <c r="C170" s="36"/>
      <c r="D170" s="4" t="s">
        <v>52</v>
      </c>
      <c r="E170" s="37">
        <v>33497</v>
      </c>
      <c r="F170" s="37">
        <v>51855</v>
      </c>
      <c r="G170" s="37">
        <v>58492</v>
      </c>
      <c r="H170" s="37">
        <v>57716</v>
      </c>
      <c r="I170" s="37">
        <v>56950</v>
      </c>
      <c r="J170" s="105">
        <f t="shared" si="43"/>
        <v>-1.3271883013375785E-2</v>
      </c>
      <c r="K170" s="37">
        <f t="shared" si="44"/>
        <v>-766</v>
      </c>
      <c r="L170" s="98">
        <f t="shared" si="40"/>
        <v>1.0264338713444896E-2</v>
      </c>
    </row>
    <row r="171" spans="2:12" x14ac:dyDescent="0.25">
      <c r="B171" s="22"/>
      <c r="C171" s="36"/>
      <c r="D171" s="4" t="s">
        <v>53</v>
      </c>
      <c r="E171" s="37">
        <v>108554</v>
      </c>
      <c r="F171" s="37">
        <v>202302</v>
      </c>
      <c r="G171" s="37">
        <v>255835</v>
      </c>
      <c r="H171" s="37">
        <v>243005</v>
      </c>
      <c r="I171" s="37">
        <v>254126</v>
      </c>
      <c r="J171" s="105">
        <f t="shared" si="43"/>
        <v>4.5764490442583572E-2</v>
      </c>
      <c r="K171" s="37">
        <f t="shared" si="44"/>
        <v>11121</v>
      </c>
      <c r="L171" s="98">
        <f t="shared" si="40"/>
        <v>4.5802200876082486E-2</v>
      </c>
    </row>
    <row r="172" spans="2:12" x14ac:dyDescent="0.25">
      <c r="B172" s="22"/>
      <c r="C172" s="36"/>
      <c r="D172" s="4" t="s">
        <v>54</v>
      </c>
      <c r="E172" s="37">
        <v>164413</v>
      </c>
      <c r="F172" s="37">
        <v>230406</v>
      </c>
      <c r="G172" s="37">
        <v>241537</v>
      </c>
      <c r="H172" s="37">
        <v>252084</v>
      </c>
      <c r="I172" s="37">
        <v>284121</v>
      </c>
      <c r="J172" s="105">
        <f t="shared" si="43"/>
        <v>0.12708858951777979</v>
      </c>
      <c r="K172" s="37">
        <f t="shared" si="44"/>
        <v>32037</v>
      </c>
      <c r="L172" s="98">
        <f t="shared" si="40"/>
        <v>5.1208326244120757E-2</v>
      </c>
    </row>
    <row r="173" spans="2:12" x14ac:dyDescent="0.25">
      <c r="B173" s="22"/>
      <c r="C173" s="36"/>
      <c r="D173" s="4" t="s">
        <v>55</v>
      </c>
      <c r="E173" s="37">
        <v>141329</v>
      </c>
      <c r="F173" s="37">
        <v>261644</v>
      </c>
      <c r="G173" s="37">
        <v>285810</v>
      </c>
      <c r="H173" s="37">
        <v>293795</v>
      </c>
      <c r="I173" s="37">
        <v>293036</v>
      </c>
      <c r="J173" s="39">
        <f t="shared" si="43"/>
        <v>-2.5834340271277956E-3</v>
      </c>
      <c r="K173" s="37">
        <f t="shared" si="44"/>
        <v>-759</v>
      </c>
      <c r="L173" s="51">
        <f t="shared" si="40"/>
        <v>5.281511429733167E-2</v>
      </c>
    </row>
    <row r="174" spans="2:12" x14ac:dyDescent="0.25">
      <c r="B174" s="22"/>
      <c r="C174" s="40"/>
      <c r="D174" s="41" t="s">
        <v>56</v>
      </c>
      <c r="E174" s="92">
        <v>72233</v>
      </c>
      <c r="F174" s="92">
        <v>113045</v>
      </c>
      <c r="G174" s="92">
        <v>125576</v>
      </c>
      <c r="H174" s="92">
        <v>130392</v>
      </c>
      <c r="I174" s="92">
        <v>125230</v>
      </c>
      <c r="J174" s="93">
        <f t="shared" si="43"/>
        <v>-3.9588318301736258E-2</v>
      </c>
      <c r="K174" s="92">
        <f t="shared" si="44"/>
        <v>-5162</v>
      </c>
      <c r="L174" s="75">
        <f t="shared" si="40"/>
        <v>2.2570731116500514E-2</v>
      </c>
    </row>
    <row r="175" spans="2:12" x14ac:dyDescent="0.25">
      <c r="B175" s="22"/>
      <c r="C175" s="17" t="s">
        <v>22</v>
      </c>
      <c r="D175" s="84" t="s">
        <v>46</v>
      </c>
      <c r="E175" s="85">
        <v>13903380</v>
      </c>
      <c r="F175" s="85">
        <v>31405937</v>
      </c>
      <c r="G175" s="85">
        <v>34492002</v>
      </c>
      <c r="H175" s="85">
        <v>36085760</v>
      </c>
      <c r="I175" s="85">
        <v>34978337</v>
      </c>
      <c r="J175" s="86">
        <f t="shared" si="38"/>
        <v>-3.0688642833073265E-2</v>
      </c>
      <c r="K175" s="85">
        <f t="shared" si="39"/>
        <v>-1107423</v>
      </c>
      <c r="L175" s="86">
        <f>I175/$I$175</f>
        <v>1</v>
      </c>
    </row>
    <row r="176" spans="2:12" x14ac:dyDescent="0.25">
      <c r="B176" s="22"/>
      <c r="C176" s="23"/>
      <c r="D176" s="18" t="s">
        <v>47</v>
      </c>
      <c r="E176" s="19">
        <v>5763674</v>
      </c>
      <c r="F176" s="19">
        <v>12632387</v>
      </c>
      <c r="G176" s="19">
        <v>13593290</v>
      </c>
      <c r="H176" s="19">
        <v>13840017</v>
      </c>
      <c r="I176" s="19">
        <v>13113733</v>
      </c>
      <c r="J176" s="21">
        <f t="shared" si="38"/>
        <v>-5.2477103171188255E-2</v>
      </c>
      <c r="K176" s="19">
        <f t="shared" si="39"/>
        <v>-726284</v>
      </c>
      <c r="L176" s="21">
        <f t="shared" ref="L176:L185" si="45">I176/$I$175</f>
        <v>0.37491013366358727</v>
      </c>
    </row>
    <row r="177" spans="2:12" x14ac:dyDescent="0.25">
      <c r="B177" s="22"/>
      <c r="C177" s="23"/>
      <c r="D177" s="24" t="s">
        <v>48</v>
      </c>
      <c r="E177" s="25">
        <v>3367162</v>
      </c>
      <c r="F177" s="25">
        <v>8865243</v>
      </c>
      <c r="G177" s="25">
        <v>9740327</v>
      </c>
      <c r="H177" s="25">
        <v>10013119</v>
      </c>
      <c r="I177" s="25">
        <v>9994134</v>
      </c>
      <c r="J177" s="89">
        <f t="shared" si="38"/>
        <v>-1.8960126210424422E-3</v>
      </c>
      <c r="K177" s="25">
        <f t="shared" si="39"/>
        <v>-18985</v>
      </c>
      <c r="L177" s="89">
        <f t="shared" si="45"/>
        <v>0.28572353225369174</v>
      </c>
    </row>
    <row r="178" spans="2:12" x14ac:dyDescent="0.25">
      <c r="B178" s="22"/>
      <c r="C178" s="23"/>
      <c r="D178" s="24" t="s">
        <v>49</v>
      </c>
      <c r="E178" s="25">
        <v>98762</v>
      </c>
      <c r="F178" s="25">
        <v>168339</v>
      </c>
      <c r="G178" s="25">
        <v>182130</v>
      </c>
      <c r="H178" s="25">
        <v>192892</v>
      </c>
      <c r="I178" s="25">
        <v>197469</v>
      </c>
      <c r="J178" s="89">
        <f t="shared" si="38"/>
        <v>2.3728303921365379E-2</v>
      </c>
      <c r="K178" s="25">
        <f t="shared" si="39"/>
        <v>4577</v>
      </c>
      <c r="L178" s="89">
        <f t="shared" si="45"/>
        <v>5.6454656492102529E-3</v>
      </c>
    </row>
    <row r="179" spans="2:12" x14ac:dyDescent="0.25">
      <c r="B179" s="22"/>
      <c r="C179" s="23"/>
      <c r="D179" s="24" t="s">
        <v>50</v>
      </c>
      <c r="E179" s="25">
        <v>419370</v>
      </c>
      <c r="F179" s="25">
        <v>1014697</v>
      </c>
      <c r="G179" s="25">
        <v>988170</v>
      </c>
      <c r="H179" s="25">
        <v>1361415</v>
      </c>
      <c r="I179" s="25">
        <v>1103359</v>
      </c>
      <c r="J179" s="89">
        <f t="shared" si="38"/>
        <v>-0.1895498433615026</v>
      </c>
      <c r="K179" s="25">
        <f t="shared" si="39"/>
        <v>-258056</v>
      </c>
      <c r="L179" s="89">
        <f t="shared" si="45"/>
        <v>3.1544066831993754E-2</v>
      </c>
    </row>
    <row r="180" spans="2:12" x14ac:dyDescent="0.25">
      <c r="B180" s="22"/>
      <c r="C180" s="23"/>
      <c r="D180" s="24" t="s">
        <v>51</v>
      </c>
      <c r="E180" s="25">
        <v>1967362</v>
      </c>
      <c r="F180" s="25">
        <v>4352393</v>
      </c>
      <c r="G180" s="25">
        <v>5136286</v>
      </c>
      <c r="H180" s="25">
        <v>5762502</v>
      </c>
      <c r="I180" s="25">
        <v>5666416</v>
      </c>
      <c r="J180" s="89">
        <f t="shared" si="38"/>
        <v>-1.6674354299573313E-2</v>
      </c>
      <c r="K180" s="25">
        <f t="shared" si="39"/>
        <v>-96086</v>
      </c>
      <c r="L180" s="89">
        <f t="shared" si="45"/>
        <v>0.16199786742291378</v>
      </c>
    </row>
    <row r="181" spans="2:12" x14ac:dyDescent="0.25">
      <c r="B181" s="22"/>
      <c r="C181" s="23"/>
      <c r="D181" s="24" t="s">
        <v>52</v>
      </c>
      <c r="E181" s="25">
        <v>83402</v>
      </c>
      <c r="F181" s="25">
        <v>137757</v>
      </c>
      <c r="G181" s="25">
        <v>148334</v>
      </c>
      <c r="H181" s="25">
        <v>152300</v>
      </c>
      <c r="I181" s="25">
        <v>152519</v>
      </c>
      <c r="J181" s="89">
        <f t="shared" si="38"/>
        <v>1.4379514116875658E-3</v>
      </c>
      <c r="K181" s="25">
        <f t="shared" si="39"/>
        <v>219</v>
      </c>
      <c r="L181" s="89">
        <f t="shared" si="45"/>
        <v>4.3603845431530947E-3</v>
      </c>
    </row>
    <row r="182" spans="2:12" x14ac:dyDescent="0.25">
      <c r="B182" s="22"/>
      <c r="C182" s="23"/>
      <c r="D182" s="24" t="s">
        <v>53</v>
      </c>
      <c r="E182" s="25">
        <v>749212</v>
      </c>
      <c r="F182" s="25">
        <v>1316064</v>
      </c>
      <c r="G182" s="25">
        <v>1447168</v>
      </c>
      <c r="H182" s="25">
        <v>1453294</v>
      </c>
      <c r="I182" s="25">
        <v>1411233</v>
      </c>
      <c r="J182" s="89">
        <f t="shared" si="38"/>
        <v>-2.8941838334156755E-2</v>
      </c>
      <c r="K182" s="25">
        <f t="shared" si="39"/>
        <v>-42061</v>
      </c>
      <c r="L182" s="89">
        <f t="shared" si="45"/>
        <v>4.0345914672844513E-2</v>
      </c>
    </row>
    <row r="183" spans="2:12" x14ac:dyDescent="0.25">
      <c r="B183" s="22"/>
      <c r="C183" s="23"/>
      <c r="D183" s="24" t="s">
        <v>54</v>
      </c>
      <c r="E183" s="25">
        <v>359169</v>
      </c>
      <c r="F183" s="25">
        <v>543499</v>
      </c>
      <c r="G183" s="25">
        <v>577841</v>
      </c>
      <c r="H183" s="25">
        <v>583363</v>
      </c>
      <c r="I183" s="25">
        <v>615470</v>
      </c>
      <c r="J183" s="89">
        <f t="shared" si="38"/>
        <v>5.5037772364719739E-2</v>
      </c>
      <c r="K183" s="25">
        <f t="shared" si="39"/>
        <v>32107</v>
      </c>
      <c r="L183" s="89">
        <f t="shared" si="45"/>
        <v>1.7595747905339239E-2</v>
      </c>
    </row>
    <row r="184" spans="2:12" x14ac:dyDescent="0.25">
      <c r="B184" s="22"/>
      <c r="C184" s="23"/>
      <c r="D184" s="24" t="s">
        <v>55</v>
      </c>
      <c r="E184" s="25">
        <v>774989</v>
      </c>
      <c r="F184" s="25">
        <v>1753117</v>
      </c>
      <c r="G184" s="25">
        <v>1897228</v>
      </c>
      <c r="H184" s="25">
        <v>1991159</v>
      </c>
      <c r="I184" s="25">
        <v>2013195</v>
      </c>
      <c r="J184" s="27">
        <f t="shared" si="38"/>
        <v>1.1066921325720402E-2</v>
      </c>
      <c r="K184" s="25">
        <f t="shared" si="39"/>
        <v>22036</v>
      </c>
      <c r="L184" s="27">
        <f t="shared" si="45"/>
        <v>5.7555480696523678E-2</v>
      </c>
    </row>
    <row r="185" spans="2:12" x14ac:dyDescent="0.25">
      <c r="B185" s="22"/>
      <c r="C185" s="28"/>
      <c r="D185" s="29" t="s">
        <v>56</v>
      </c>
      <c r="E185" s="90">
        <v>320278</v>
      </c>
      <c r="F185" s="90">
        <v>622441</v>
      </c>
      <c r="G185" s="90">
        <v>781228</v>
      </c>
      <c r="H185" s="90">
        <v>735699</v>
      </c>
      <c r="I185" s="90">
        <v>710809</v>
      </c>
      <c r="J185" s="60">
        <f t="shared" si="38"/>
        <v>-3.3831770873686162E-2</v>
      </c>
      <c r="K185" s="90">
        <f t="shared" si="39"/>
        <v>-24890</v>
      </c>
      <c r="L185" s="60">
        <f t="shared" si="45"/>
        <v>2.0321406360742651E-2</v>
      </c>
    </row>
    <row r="186" spans="2:12" x14ac:dyDescent="0.25">
      <c r="B186" s="22"/>
      <c r="C186" s="32" t="s">
        <v>23</v>
      </c>
      <c r="D186" s="84" t="s">
        <v>46</v>
      </c>
      <c r="E186" s="95">
        <f t="shared" ref="E186:I187" si="46">E175/E153</f>
        <v>5.9532216226677823</v>
      </c>
      <c r="F186" s="95">
        <f t="shared" si="46"/>
        <v>6.6010991064347921</v>
      </c>
      <c r="G186" s="95">
        <f t="shared" si="46"/>
        <v>6.6469938118518526</v>
      </c>
      <c r="H186" s="95">
        <f t="shared" si="46"/>
        <v>6.5810380732891716</v>
      </c>
      <c r="I186" s="95">
        <f t="shared" si="46"/>
        <v>6.4165506080420185</v>
      </c>
      <c r="J186" s="86">
        <f t="shared" si="38"/>
        <v>-2.4994151897520189E-2</v>
      </c>
      <c r="K186" s="95">
        <f t="shared" ref="K186:K187" si="47">(I186-H186)</f>
        <v>-0.16448746524715308</v>
      </c>
      <c r="L186" s="86"/>
    </row>
    <row r="187" spans="2:12" x14ac:dyDescent="0.25">
      <c r="B187" s="22"/>
      <c r="C187" s="36"/>
      <c r="D187" s="33" t="s">
        <v>47</v>
      </c>
      <c r="E187" s="46">
        <f t="shared" si="46"/>
        <v>6.5418610854156141</v>
      </c>
      <c r="F187" s="46">
        <f t="shared" si="46"/>
        <v>7.1895473603752658</v>
      </c>
      <c r="G187" s="46">
        <f t="shared" si="46"/>
        <v>7.1969730260897284</v>
      </c>
      <c r="H187" s="46">
        <f t="shared" si="46"/>
        <v>7.1379699823974985</v>
      </c>
      <c r="I187" s="46">
        <f t="shared" si="46"/>
        <v>7.0570831384801833</v>
      </c>
      <c r="J187" s="104">
        <f t="shared" si="38"/>
        <v>-1.1331911470177869E-2</v>
      </c>
      <c r="K187" s="46">
        <f t="shared" si="47"/>
        <v>-8.0886843917315154E-2</v>
      </c>
      <c r="L187" s="47"/>
    </row>
    <row r="188" spans="2:12" x14ac:dyDescent="0.25">
      <c r="B188" s="22"/>
      <c r="C188" s="36"/>
      <c r="D188" s="4" t="s">
        <v>48</v>
      </c>
      <c r="E188" s="50">
        <f>E177/E155</f>
        <v>6.8402382490482632</v>
      </c>
      <c r="F188" s="50">
        <f>F177/F155</f>
        <v>7.1290659289847085</v>
      </c>
      <c r="G188" s="50">
        <f>G177/G155</f>
        <v>7.3769342975031353</v>
      </c>
      <c r="H188" s="50">
        <f>H177/H155</f>
        <v>7.2151283150609418</v>
      </c>
      <c r="I188" s="50">
        <f>I177/I155</f>
        <v>7.0304533997772856</v>
      </c>
      <c r="J188" s="105">
        <f t="shared" si="38"/>
        <v>-2.5595513651249124E-2</v>
      </c>
      <c r="K188" s="50">
        <f>(I188-H188)</f>
        <v>-0.1846749152836562</v>
      </c>
      <c r="L188" s="98"/>
    </row>
    <row r="189" spans="2:12" x14ac:dyDescent="0.25">
      <c r="B189" s="22"/>
      <c r="C189" s="36"/>
      <c r="D189" s="4" t="s">
        <v>49</v>
      </c>
      <c r="E189" s="50">
        <f t="shared" ref="E189:I196" si="48">E178/E156</f>
        <v>4.8986657407866669</v>
      </c>
      <c r="F189" s="50">
        <f t="shared" si="48"/>
        <v>4.4591931339567168</v>
      </c>
      <c r="G189" s="50">
        <f t="shared" si="48"/>
        <v>3.556462478764328</v>
      </c>
      <c r="H189" s="50">
        <f t="shared" si="48"/>
        <v>4.2816363676721938</v>
      </c>
      <c r="I189" s="50">
        <f t="shared" si="48"/>
        <v>4.4439968493304827</v>
      </c>
      <c r="J189" s="105">
        <f t="shared" si="38"/>
        <v>3.7920193990355067E-2</v>
      </c>
      <c r="K189" s="50">
        <f t="shared" ref="K189:K196" si="49">(I189-H189)</f>
        <v>0.16236048165828887</v>
      </c>
      <c r="L189" s="98"/>
    </row>
    <row r="190" spans="2:12" x14ac:dyDescent="0.25">
      <c r="B190" s="22"/>
      <c r="C190" s="36"/>
      <c r="D190" s="4" t="s">
        <v>50</v>
      </c>
      <c r="E190" s="50">
        <f t="shared" si="48"/>
        <v>5.9650944469731453</v>
      </c>
      <c r="F190" s="50">
        <f t="shared" si="48"/>
        <v>6.2993357337968714</v>
      </c>
      <c r="G190" s="50">
        <f t="shared" si="48"/>
        <v>5.690650050677232</v>
      </c>
      <c r="H190" s="50">
        <f t="shared" si="48"/>
        <v>5.8718126768338967</v>
      </c>
      <c r="I190" s="50">
        <f t="shared" si="48"/>
        <v>5.8479032839364837</v>
      </c>
      <c r="J190" s="105">
        <f t="shared" si="38"/>
        <v>-4.0718929934094872E-3</v>
      </c>
      <c r="K190" s="50">
        <f t="shared" si="49"/>
        <v>-2.3909392897413007E-2</v>
      </c>
      <c r="L190" s="98"/>
    </row>
    <row r="191" spans="2:12" x14ac:dyDescent="0.25">
      <c r="B191" s="22"/>
      <c r="C191" s="36"/>
      <c r="D191" s="4" t="s">
        <v>51</v>
      </c>
      <c r="E191" s="50">
        <f t="shared" si="48"/>
        <v>5.5543189800228117</v>
      </c>
      <c r="F191" s="50">
        <f t="shared" si="48"/>
        <v>6.1281889542046537</v>
      </c>
      <c r="G191" s="50">
        <f t="shared" si="48"/>
        <v>6.4182475011340019</v>
      </c>
      <c r="H191" s="50">
        <f t="shared" si="48"/>
        <v>6.291229510523408</v>
      </c>
      <c r="I191" s="50">
        <f t="shared" si="48"/>
        <v>6.0448476417650596</v>
      </c>
      <c r="J191" s="105">
        <f t="shared" si="38"/>
        <v>-3.9162753217987456E-2</v>
      </c>
      <c r="K191" s="50">
        <f t="shared" si="49"/>
        <v>-0.24638186875834833</v>
      </c>
      <c r="L191" s="98"/>
    </row>
    <row r="192" spans="2:12" x14ac:dyDescent="0.25">
      <c r="B192" s="22"/>
      <c r="C192" s="36"/>
      <c r="D192" s="4" t="s">
        <v>52</v>
      </c>
      <c r="E192" s="50">
        <f t="shared" si="48"/>
        <v>2.4937806482478173</v>
      </c>
      <c r="F192" s="50">
        <f t="shared" si="48"/>
        <v>2.6756725259784404</v>
      </c>
      <c r="G192" s="50">
        <f t="shared" si="48"/>
        <v>2.5505786061867015</v>
      </c>
      <c r="H192" s="50">
        <f t="shared" si="48"/>
        <v>2.6538649194953647</v>
      </c>
      <c r="I192" s="50">
        <f t="shared" si="48"/>
        <v>2.6953963064416366</v>
      </c>
      <c r="J192" s="105">
        <f t="shared" si="38"/>
        <v>1.5649397466005688E-2</v>
      </c>
      <c r="K192" s="50">
        <f t="shared" si="49"/>
        <v>4.1531386946271898E-2</v>
      </c>
      <c r="L192" s="98"/>
    </row>
    <row r="193" spans="2:12" x14ac:dyDescent="0.25">
      <c r="B193" s="22"/>
      <c r="C193" s="36"/>
      <c r="D193" s="4" t="s">
        <v>53</v>
      </c>
      <c r="E193" s="50">
        <f t="shared" si="48"/>
        <v>6.9720730697289195</v>
      </c>
      <c r="F193" s="50">
        <f t="shared" si="48"/>
        <v>6.6176102336667117</v>
      </c>
      <c r="G193" s="50">
        <f t="shared" si="48"/>
        <v>5.729361648217651</v>
      </c>
      <c r="H193" s="50">
        <f t="shared" si="48"/>
        <v>6.0770157142498729</v>
      </c>
      <c r="I193" s="50">
        <f t="shared" si="48"/>
        <v>5.6298889367609748</v>
      </c>
      <c r="J193" s="105">
        <f t="shared" si="38"/>
        <v>-7.3576702531875871E-2</v>
      </c>
      <c r="K193" s="50">
        <f t="shared" si="49"/>
        <v>-0.44712677748889806</v>
      </c>
      <c r="L193" s="98"/>
    </row>
    <row r="194" spans="2:12" x14ac:dyDescent="0.25">
      <c r="B194" s="22"/>
      <c r="C194" s="36"/>
      <c r="D194" s="4" t="s">
        <v>54</v>
      </c>
      <c r="E194" s="50">
        <f t="shared" si="48"/>
        <v>2.1866149593931499</v>
      </c>
      <c r="F194" s="50">
        <f t="shared" si="48"/>
        <v>2.3720011696365835</v>
      </c>
      <c r="G194" s="50">
        <f t="shared" si="48"/>
        <v>2.4072295079235473</v>
      </c>
      <c r="H194" s="50">
        <f t="shared" si="48"/>
        <v>2.3296593146357729</v>
      </c>
      <c r="I194" s="50">
        <f t="shared" si="48"/>
        <v>2.1778762283219097</v>
      </c>
      <c r="J194" s="105">
        <f t="shared" si="38"/>
        <v>-6.5152481893084646E-2</v>
      </c>
      <c r="K194" s="50">
        <f t="shared" si="49"/>
        <v>-0.15178308631386317</v>
      </c>
      <c r="L194" s="98"/>
    </row>
    <row r="195" spans="2:12" x14ac:dyDescent="0.25">
      <c r="B195" s="22"/>
      <c r="C195" s="36"/>
      <c r="D195" s="4" t="s">
        <v>55</v>
      </c>
      <c r="E195" s="50">
        <f t="shared" si="48"/>
        <v>5.5219885141008653</v>
      </c>
      <c r="F195" s="50">
        <f t="shared" si="48"/>
        <v>6.81836284648623</v>
      </c>
      <c r="G195" s="50">
        <f t="shared" si="48"/>
        <v>6.757255964867916</v>
      </c>
      <c r="H195" s="50">
        <f t="shared" si="48"/>
        <v>6.9053546037801281</v>
      </c>
      <c r="I195" s="50">
        <f t="shared" si="48"/>
        <v>6.9984252461204735</v>
      </c>
      <c r="J195" s="39">
        <f t="shared" si="38"/>
        <v>1.3478039533175723E-2</v>
      </c>
      <c r="K195" s="50">
        <f t="shared" si="49"/>
        <v>9.3070642340345344E-2</v>
      </c>
      <c r="L195" s="51"/>
    </row>
    <row r="196" spans="2:12" x14ac:dyDescent="0.25">
      <c r="B196" s="22"/>
      <c r="C196" s="40"/>
      <c r="D196" s="41" t="s">
        <v>56</v>
      </c>
      <c r="E196" s="101">
        <f t="shared" si="48"/>
        <v>4.4508400617018022</v>
      </c>
      <c r="F196" s="101">
        <f t="shared" si="48"/>
        <v>5.585586474869209</v>
      </c>
      <c r="G196" s="101">
        <f t="shared" si="48"/>
        <v>6.3356852059104991</v>
      </c>
      <c r="H196" s="101">
        <f t="shared" si="48"/>
        <v>5.7291629352168396</v>
      </c>
      <c r="I196" s="101">
        <f t="shared" si="48"/>
        <v>5.7575431121767089</v>
      </c>
      <c r="J196" s="93">
        <f t="shared" si="38"/>
        <v>4.9536341138805007E-3</v>
      </c>
      <c r="K196" s="101">
        <f t="shared" si="49"/>
        <v>2.8380176959869274E-2</v>
      </c>
      <c r="L196" s="75"/>
    </row>
    <row r="197" spans="2:12" x14ac:dyDescent="0.25">
      <c r="B197" s="22"/>
      <c r="C197" s="54" t="s">
        <v>37</v>
      </c>
      <c r="D197" s="84" t="s">
        <v>46</v>
      </c>
      <c r="E197" s="86">
        <v>0.46071549284573426</v>
      </c>
      <c r="F197" s="86">
        <v>0.66257277613676679</v>
      </c>
      <c r="G197" s="86">
        <v>0.75278316087982655</v>
      </c>
      <c r="H197" s="86">
        <v>0.72939896587816766</v>
      </c>
      <c r="I197" s="86">
        <v>0.76271640953782749</v>
      </c>
      <c r="J197" s="86">
        <f t="shared" si="38"/>
        <v>4.567794200194264E-2</v>
      </c>
      <c r="K197" s="95">
        <f>(I197-H197)*100</f>
        <v>3.3317443659659829</v>
      </c>
      <c r="L197" s="86"/>
    </row>
    <row r="198" spans="2:12" x14ac:dyDescent="0.25">
      <c r="B198" s="22"/>
      <c r="C198" s="56"/>
      <c r="D198" s="18" t="s">
        <v>47</v>
      </c>
      <c r="E198" s="21">
        <v>0.53007392392769836</v>
      </c>
      <c r="F198" s="21">
        <v>0.75084425784599895</v>
      </c>
      <c r="G198" s="21">
        <v>0.81137456860272439</v>
      </c>
      <c r="H198" s="21">
        <v>0.76364878445084972</v>
      </c>
      <c r="I198" s="21">
        <v>0.79492109395832511</v>
      </c>
      <c r="J198" s="21">
        <f t="shared" si="38"/>
        <v>4.0951167793665366E-2</v>
      </c>
      <c r="K198" s="55">
        <f t="shared" ref="K198" si="50">(I198-H198)*100</f>
        <v>3.1272309507475393</v>
      </c>
      <c r="L198" s="21"/>
    </row>
    <row r="199" spans="2:12" x14ac:dyDescent="0.25">
      <c r="B199" s="22"/>
      <c r="C199" s="56"/>
      <c r="D199" s="24" t="s">
        <v>48</v>
      </c>
      <c r="E199" s="89">
        <v>0.38237984856351559</v>
      </c>
      <c r="F199" s="89">
        <v>0.58966570828384113</v>
      </c>
      <c r="G199" s="89">
        <v>0.7120968992437916</v>
      </c>
      <c r="H199" s="89">
        <v>0.69114669074227841</v>
      </c>
      <c r="I199" s="89">
        <v>0.73569515745498237</v>
      </c>
      <c r="J199" s="89">
        <f t="shared" si="38"/>
        <v>6.4455877904674219E-2</v>
      </c>
      <c r="K199" s="57">
        <f>(I199-H199)*100</f>
        <v>4.4548466712703956</v>
      </c>
      <c r="L199" s="89"/>
    </row>
    <row r="200" spans="2:12" x14ac:dyDescent="0.25">
      <c r="B200" s="22"/>
      <c r="C200" s="56"/>
      <c r="D200" s="24" t="s">
        <v>49</v>
      </c>
      <c r="E200" s="89">
        <v>0.40408330264719122</v>
      </c>
      <c r="F200" s="89">
        <v>0.53629592343863497</v>
      </c>
      <c r="G200" s="89">
        <v>0.55483289211938058</v>
      </c>
      <c r="H200" s="89">
        <v>0.53989028213166146</v>
      </c>
      <c r="I200" s="89">
        <v>0.59322446331044176</v>
      </c>
      <c r="J200" s="89">
        <f t="shared" si="38"/>
        <v>9.8787073862859121E-2</v>
      </c>
      <c r="K200" s="57">
        <f t="shared" ref="K200:K207" si="51">(I200-H200)*100</f>
        <v>5.3334181178780309</v>
      </c>
      <c r="L200" s="89"/>
    </row>
    <row r="201" spans="2:12" x14ac:dyDescent="0.25">
      <c r="B201" s="22"/>
      <c r="C201" s="56"/>
      <c r="D201" s="24" t="s">
        <v>50</v>
      </c>
      <c r="E201" s="89">
        <v>0.28621210694206145</v>
      </c>
      <c r="F201" s="89">
        <v>0.59390060461332261</v>
      </c>
      <c r="G201" s="89">
        <v>0.61609450810074784</v>
      </c>
      <c r="H201" s="89">
        <v>0.78254834111236293</v>
      </c>
      <c r="I201" s="89">
        <v>0.65487464685073948</v>
      </c>
      <c r="J201" s="89">
        <f t="shared" si="38"/>
        <v>-0.16315119150356916</v>
      </c>
      <c r="K201" s="57">
        <f t="shared" si="51"/>
        <v>-12.767369426162345</v>
      </c>
      <c r="L201" s="89"/>
    </row>
    <row r="202" spans="2:12" x14ac:dyDescent="0.25">
      <c r="B202" s="22"/>
      <c r="C202" s="56"/>
      <c r="D202" s="24" t="s">
        <v>51</v>
      </c>
      <c r="E202" s="89">
        <v>0.48615455783025679</v>
      </c>
      <c r="F202" s="89">
        <v>0.62422273216206525</v>
      </c>
      <c r="G202" s="89">
        <v>0.73256253105658276</v>
      </c>
      <c r="H202" s="89">
        <v>0.73648588804063642</v>
      </c>
      <c r="I202" s="89">
        <v>0.77515282700025978</v>
      </c>
      <c r="J202" s="89">
        <f t="shared" si="38"/>
        <v>5.2501941432297805E-2</v>
      </c>
      <c r="K202" s="57">
        <f t="shared" si="51"/>
        <v>3.8666938959623365</v>
      </c>
      <c r="L202" s="89"/>
    </row>
    <row r="203" spans="2:12" x14ac:dyDescent="0.25">
      <c r="B203" s="22"/>
      <c r="C203" s="56"/>
      <c r="D203" s="24" t="s">
        <v>52</v>
      </c>
      <c r="E203" s="89">
        <v>0.42945341263098274</v>
      </c>
      <c r="F203" s="89">
        <v>0.57741590694750078</v>
      </c>
      <c r="G203" s="89">
        <v>0.61259601883208059</v>
      </c>
      <c r="H203" s="89">
        <v>0.57002556319498765</v>
      </c>
      <c r="I203" s="89">
        <v>0.62089193755215866</v>
      </c>
      <c r="J203" s="89">
        <f t="shared" si="38"/>
        <v>8.9235251261479354E-2</v>
      </c>
      <c r="K203" s="57">
        <f t="shared" si="51"/>
        <v>5.0866374357171011</v>
      </c>
      <c r="L203" s="89"/>
    </row>
    <row r="204" spans="2:12" x14ac:dyDescent="0.25">
      <c r="B204" s="22"/>
      <c r="C204" s="56"/>
      <c r="D204" s="24" t="s">
        <v>53</v>
      </c>
      <c r="E204" s="89">
        <v>0.70336128458075009</v>
      </c>
      <c r="F204" s="89">
        <v>0.77576111963529215</v>
      </c>
      <c r="G204" s="89">
        <v>0.82779844332469787</v>
      </c>
      <c r="H204" s="89">
        <v>0.77423661488907958</v>
      </c>
      <c r="I204" s="89">
        <v>0.81840355885878524</v>
      </c>
      <c r="J204" s="89">
        <f t="shared" si="38"/>
        <v>5.7045795975475988E-2</v>
      </c>
      <c r="K204" s="57">
        <f t="shared" si="51"/>
        <v>4.4166943969705663</v>
      </c>
      <c r="L204" s="89"/>
    </row>
    <row r="205" spans="2:12" x14ac:dyDescent="0.25">
      <c r="B205" s="22"/>
      <c r="C205" s="56"/>
      <c r="D205" s="24" t="s">
        <v>54</v>
      </c>
      <c r="E205" s="89">
        <v>0.43287194104141685</v>
      </c>
      <c r="F205" s="89">
        <v>0.55540181632567553</v>
      </c>
      <c r="G205" s="89">
        <v>0.57078552018499329</v>
      </c>
      <c r="H205" s="89">
        <v>0.54033403912807498</v>
      </c>
      <c r="I205" s="89">
        <v>0.63035262548776605</v>
      </c>
      <c r="J205" s="89">
        <f t="shared" si="38"/>
        <v>0.16659802981309868</v>
      </c>
      <c r="K205" s="57">
        <f t="shared" si="51"/>
        <v>9.0018586359691071</v>
      </c>
      <c r="L205" s="89"/>
    </row>
    <row r="206" spans="2:12" x14ac:dyDescent="0.25">
      <c r="B206" s="22"/>
      <c r="C206" s="56"/>
      <c r="D206" s="24" t="s">
        <v>55</v>
      </c>
      <c r="E206" s="89">
        <v>0.48201408869433904</v>
      </c>
      <c r="F206" s="89">
        <v>0.71738538865739221</v>
      </c>
      <c r="G206" s="89">
        <v>0.81783519993171871</v>
      </c>
      <c r="H206" s="89">
        <v>0.796368991363826</v>
      </c>
      <c r="I206" s="89">
        <v>0.84894608892196821</v>
      </c>
      <c r="J206" s="89">
        <f t="shared" si="38"/>
        <v>6.6021025590287108E-2</v>
      </c>
      <c r="K206" s="57">
        <f t="shared" si="51"/>
        <v>5.2577097558142221</v>
      </c>
      <c r="L206" s="27"/>
    </row>
    <row r="207" spans="2:12" x14ac:dyDescent="0.25">
      <c r="B207" s="22"/>
      <c r="C207" s="58"/>
      <c r="D207" s="29" t="s">
        <v>56</v>
      </c>
      <c r="E207" s="89">
        <v>0.30640431884692987</v>
      </c>
      <c r="F207" s="89">
        <v>0.52346567968264468</v>
      </c>
      <c r="G207" s="89">
        <v>0.69664796996638179</v>
      </c>
      <c r="H207" s="89">
        <v>0.60474011018006602</v>
      </c>
      <c r="I207" s="89">
        <v>0.6273074747310724</v>
      </c>
      <c r="J207" s="89">
        <f t="shared" si="38"/>
        <v>3.7317459469137448E-2</v>
      </c>
      <c r="K207" s="57">
        <f t="shared" si="51"/>
        <v>2.2567364551006386</v>
      </c>
      <c r="L207" s="60"/>
    </row>
    <row r="208" spans="2:12" x14ac:dyDescent="0.25">
      <c r="B208" s="22"/>
      <c r="C208" s="61" t="s">
        <v>60</v>
      </c>
      <c r="D208" s="84" t="s">
        <v>46</v>
      </c>
      <c r="E208" s="85">
        <v>82456</v>
      </c>
      <c r="F208" s="85">
        <v>129725</v>
      </c>
      <c r="G208" s="85">
        <v>125536.00000000001</v>
      </c>
      <c r="H208" s="85">
        <v>135046</v>
      </c>
      <c r="I208" s="85">
        <v>125647</v>
      </c>
      <c r="J208" s="86">
        <f t="shared" si="38"/>
        <v>-6.9598507175332891E-2</v>
      </c>
      <c r="K208" s="85">
        <f t="shared" ref="K208:K209" si="52">I208-H208</f>
        <v>-9399</v>
      </c>
      <c r="L208" s="86">
        <f t="shared" ref="L208:L218" si="53">I208/$I$208</f>
        <v>1</v>
      </c>
    </row>
    <row r="209" spans="2:12" x14ac:dyDescent="0.25">
      <c r="B209" s="22"/>
      <c r="C209" s="36"/>
      <c r="D209" s="33" t="s">
        <v>47</v>
      </c>
      <c r="E209" s="34">
        <v>29697.000000000004</v>
      </c>
      <c r="F209" s="34">
        <v>46054</v>
      </c>
      <c r="G209" s="34">
        <v>45902</v>
      </c>
      <c r="H209" s="34">
        <v>49468</v>
      </c>
      <c r="I209" s="34">
        <v>45190.999999999993</v>
      </c>
      <c r="J209" s="45">
        <f t="shared" si="38"/>
        <v>-8.6459933694509772E-2</v>
      </c>
      <c r="K209" s="34">
        <f t="shared" si="52"/>
        <v>-4277.0000000000073</v>
      </c>
      <c r="L209" s="47">
        <f t="shared" si="53"/>
        <v>0.35966636688500314</v>
      </c>
    </row>
    <row r="210" spans="2:12" x14ac:dyDescent="0.25">
      <c r="B210" s="22"/>
      <c r="C210" s="36"/>
      <c r="D210" s="4" t="s">
        <v>48</v>
      </c>
      <c r="E210" s="37">
        <v>24064</v>
      </c>
      <c r="F210" s="37">
        <v>41119</v>
      </c>
      <c r="G210" s="37">
        <v>37475</v>
      </c>
      <c r="H210" s="37">
        <v>39556</v>
      </c>
      <c r="I210" s="37">
        <v>37223</v>
      </c>
      <c r="J210" s="97">
        <f t="shared" si="38"/>
        <v>-5.897967438568108E-2</v>
      </c>
      <c r="K210" s="37">
        <f>I210-H210</f>
        <v>-2333</v>
      </c>
      <c r="L210" s="98">
        <f t="shared" si="53"/>
        <v>0.29625060685889837</v>
      </c>
    </row>
    <row r="211" spans="2:12" x14ac:dyDescent="0.25">
      <c r="B211" s="22"/>
      <c r="C211" s="36"/>
      <c r="D211" s="4" t="s">
        <v>49</v>
      </c>
      <c r="E211" s="37">
        <v>669</v>
      </c>
      <c r="F211" s="37">
        <v>860</v>
      </c>
      <c r="G211" s="37">
        <v>900</v>
      </c>
      <c r="H211" s="37">
        <v>975</v>
      </c>
      <c r="I211" s="37">
        <v>912</v>
      </c>
      <c r="J211" s="97">
        <f t="shared" si="38"/>
        <v>-6.461538461538463E-2</v>
      </c>
      <c r="K211" s="37">
        <f t="shared" ref="K211:K218" si="54">I211-H211</f>
        <v>-63</v>
      </c>
      <c r="L211" s="98">
        <f t="shared" si="53"/>
        <v>7.2584303644336913E-3</v>
      </c>
    </row>
    <row r="212" spans="2:12" x14ac:dyDescent="0.25">
      <c r="B212" s="22"/>
      <c r="C212" s="36"/>
      <c r="D212" s="4" t="s">
        <v>50</v>
      </c>
      <c r="E212" s="37">
        <v>4012</v>
      </c>
      <c r="F212" s="37">
        <v>4679</v>
      </c>
      <c r="G212" s="37">
        <v>4395</v>
      </c>
      <c r="H212" s="37">
        <v>4748</v>
      </c>
      <c r="I212" s="37">
        <v>4616</v>
      </c>
      <c r="J212" s="97">
        <f t="shared" si="38"/>
        <v>-2.780117944397642E-2</v>
      </c>
      <c r="K212" s="37">
        <f t="shared" si="54"/>
        <v>-132</v>
      </c>
      <c r="L212" s="98">
        <f t="shared" si="53"/>
        <v>3.6737844914721401E-2</v>
      </c>
    </row>
    <row r="213" spans="2:12" x14ac:dyDescent="0.25">
      <c r="B213" s="22"/>
      <c r="C213" s="36"/>
      <c r="D213" s="4" t="s">
        <v>51</v>
      </c>
      <c r="E213" s="37">
        <v>11050</v>
      </c>
      <c r="F213" s="37">
        <v>19088</v>
      </c>
      <c r="G213" s="37">
        <v>19209</v>
      </c>
      <c r="H213" s="37">
        <v>21355</v>
      </c>
      <c r="I213" s="37">
        <v>20029</v>
      </c>
      <c r="J213" s="97">
        <f t="shared" si="38"/>
        <v>-6.2093186607351858E-2</v>
      </c>
      <c r="K213" s="37">
        <f t="shared" si="54"/>
        <v>-1326</v>
      </c>
      <c r="L213" s="98">
        <f t="shared" si="53"/>
        <v>0.1594069098346956</v>
      </c>
    </row>
    <row r="214" spans="2:12" x14ac:dyDescent="0.25">
      <c r="B214" s="22"/>
      <c r="C214" s="36"/>
      <c r="D214" s="4" t="s">
        <v>52</v>
      </c>
      <c r="E214" s="37">
        <v>532</v>
      </c>
      <c r="F214" s="37">
        <v>654</v>
      </c>
      <c r="G214" s="37">
        <v>663</v>
      </c>
      <c r="H214" s="37">
        <v>729</v>
      </c>
      <c r="I214" s="37">
        <v>673</v>
      </c>
      <c r="J214" s="97">
        <f t="shared" si="38"/>
        <v>-7.6817558299039801E-2</v>
      </c>
      <c r="K214" s="37">
        <f t="shared" si="54"/>
        <v>-56</v>
      </c>
      <c r="L214" s="98">
        <f t="shared" si="53"/>
        <v>5.3562759158595112E-3</v>
      </c>
    </row>
    <row r="215" spans="2:12" x14ac:dyDescent="0.25">
      <c r="B215" s="22"/>
      <c r="C215" s="36"/>
      <c r="D215" s="4" t="s">
        <v>53</v>
      </c>
      <c r="E215" s="37">
        <v>2908</v>
      </c>
      <c r="F215" s="37">
        <v>4643</v>
      </c>
      <c r="G215" s="37">
        <v>4790.0000000000009</v>
      </c>
      <c r="H215" s="37">
        <v>5123</v>
      </c>
      <c r="I215" s="37">
        <v>4725</v>
      </c>
      <c r="J215" s="97">
        <f t="shared" si="38"/>
        <v>-7.7688854186999778E-2</v>
      </c>
      <c r="K215" s="37">
        <f t="shared" si="54"/>
        <v>-398</v>
      </c>
      <c r="L215" s="98">
        <f t="shared" si="53"/>
        <v>3.7605354684154817E-2</v>
      </c>
    </row>
    <row r="216" spans="2:12" x14ac:dyDescent="0.25">
      <c r="B216" s="22"/>
      <c r="C216" s="36"/>
      <c r="D216" s="4" t="s">
        <v>54</v>
      </c>
      <c r="E216" s="37">
        <v>2270</v>
      </c>
      <c r="F216" s="37">
        <v>2680</v>
      </c>
      <c r="G216" s="37">
        <v>2774</v>
      </c>
      <c r="H216" s="37">
        <v>2946</v>
      </c>
      <c r="I216" s="37">
        <v>2675.0000000000005</v>
      </c>
      <c r="J216" s="97">
        <f t="shared" si="38"/>
        <v>-9.1989137813984878E-2</v>
      </c>
      <c r="K216" s="37">
        <f t="shared" si="54"/>
        <v>-270.99999999999955</v>
      </c>
      <c r="L216" s="98">
        <f t="shared" si="53"/>
        <v>2.1289803974627333E-2</v>
      </c>
    </row>
    <row r="217" spans="2:12" x14ac:dyDescent="0.25">
      <c r="B217" s="22"/>
      <c r="C217" s="36"/>
      <c r="D217" s="4" t="s">
        <v>55</v>
      </c>
      <c r="E217" s="37">
        <v>4393</v>
      </c>
      <c r="F217" s="37">
        <v>6689.9999999999991</v>
      </c>
      <c r="G217" s="37">
        <v>6356</v>
      </c>
      <c r="H217" s="37">
        <v>6825</v>
      </c>
      <c r="I217" s="37">
        <v>6497</v>
      </c>
      <c r="J217" s="49">
        <f t="shared" si="38"/>
        <v>-4.8058608058608066E-2</v>
      </c>
      <c r="K217" s="37">
        <f t="shared" si="54"/>
        <v>-328</v>
      </c>
      <c r="L217" s="51">
        <f t="shared" si="53"/>
        <v>5.1708357541365893E-2</v>
      </c>
    </row>
    <row r="218" spans="2:12" x14ac:dyDescent="0.25">
      <c r="B218" s="63"/>
      <c r="C218" s="40"/>
      <c r="D218" s="41" t="s">
        <v>56</v>
      </c>
      <c r="E218" s="92">
        <v>2862</v>
      </c>
      <c r="F218" s="92">
        <v>3259.0000000000005</v>
      </c>
      <c r="G218" s="92">
        <v>3072</v>
      </c>
      <c r="H218" s="92">
        <v>3320</v>
      </c>
      <c r="I218" s="92">
        <v>3104.9999999999995</v>
      </c>
      <c r="J218" s="81">
        <f t="shared" si="38"/>
        <v>-6.4759036144578452E-2</v>
      </c>
      <c r="K218" s="92">
        <f t="shared" si="54"/>
        <v>-215.00000000000045</v>
      </c>
      <c r="L218" s="75">
        <f t="shared" si="53"/>
        <v>2.4712090221016017E-2</v>
      </c>
    </row>
    <row r="219" spans="2:12" x14ac:dyDescent="0.25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6"/>
    </row>
    <row r="220" spans="2:12" x14ac:dyDescent="0.25">
      <c r="B220" s="68" t="s">
        <v>58</v>
      </c>
      <c r="C220" s="68"/>
      <c r="D220" s="68"/>
      <c r="E220" s="68"/>
      <c r="F220" s="68"/>
      <c r="G220" s="68"/>
      <c r="H220" s="68"/>
      <c r="I220" s="68"/>
      <c r="J220" s="68"/>
      <c r="K220" s="68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92AA-70A2-4A6B-8FBF-7A0729BCDBBE}">
  <sheetPr>
    <tabColor rgb="FFF29140"/>
    <pageSetUpPr fitToPage="1"/>
  </sheetPr>
  <dimension ref="A1:P162"/>
  <sheetViews>
    <sheetView showGridLines="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46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71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34492002</v>
      </c>
      <c r="H8" s="209">
        <v>36085760</v>
      </c>
      <c r="I8" s="210">
        <f>IFERROR(H8/G8-1,"-")</f>
        <v>4.6206595952302143E-2</v>
      </c>
      <c r="J8" s="210">
        <f>IFERROR(H8/E8-1,"-")</f>
        <v>1.5954667138494378</v>
      </c>
      <c r="K8" s="209">
        <f>H8-G8</f>
        <v>1593758</v>
      </c>
      <c r="L8" s="209">
        <f>H8-E8</f>
        <v>22182380</v>
      </c>
      <c r="M8" s="210">
        <f>H8/H$8</f>
        <v>1</v>
      </c>
      <c r="N8" s="103"/>
    </row>
    <row r="9" spans="1:14" x14ac:dyDescent="0.25">
      <c r="A9" s="1" t="s">
        <v>99</v>
      </c>
      <c r="B9" s="190" t="s">
        <v>100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4262718</v>
      </c>
      <c r="H9" s="191">
        <v>4222283</v>
      </c>
      <c r="I9" s="192">
        <f>IFERROR(H9/G9-1,"-")</f>
        <v>-9.4857318734197227E-3</v>
      </c>
      <c r="J9" s="211">
        <f t="shared" ref="J9:J20" si="0">IFERROR(H9/E9-1,"-")</f>
        <v>0.48073178737808098</v>
      </c>
      <c r="K9" s="191">
        <f t="shared" ref="K9:K19" si="1">H9-G9</f>
        <v>-40435</v>
      </c>
      <c r="L9" s="191">
        <f t="shared" ref="L9:L20" si="2">H9-E9</f>
        <v>1370799</v>
      </c>
      <c r="M9" s="192">
        <f>H9/H$8</f>
        <v>0.11700690244572928</v>
      </c>
      <c r="N9" s="103"/>
    </row>
    <row r="10" spans="1:14" x14ac:dyDescent="0.25">
      <c r="A10" s="193" t="s">
        <v>106</v>
      </c>
      <c r="B10" s="194" t="s">
        <v>106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1323436</v>
      </c>
      <c r="H10" s="195">
        <v>1324542</v>
      </c>
      <c r="I10" s="196">
        <f>IFERROR(H10/G10-1,"-")</f>
        <v>8.357034265351615E-4</v>
      </c>
      <c r="J10" s="212">
        <f t="shared" si="0"/>
        <v>0.18603770307285505</v>
      </c>
      <c r="K10" s="195">
        <f t="shared" si="1"/>
        <v>1106</v>
      </c>
      <c r="L10" s="195">
        <f t="shared" si="2"/>
        <v>207763</v>
      </c>
      <c r="M10" s="196">
        <f>H10/H$8</f>
        <v>3.6705392930618613E-2</v>
      </c>
      <c r="N10" s="103"/>
    </row>
    <row r="11" spans="1:14" x14ac:dyDescent="0.25">
      <c r="A11" s="193" t="s">
        <v>103</v>
      </c>
      <c r="B11" s="194" t="s">
        <v>103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2939282</v>
      </c>
      <c r="H11" s="195">
        <v>2897741</v>
      </c>
      <c r="I11" s="196">
        <f>IFERROR(H11/G11-1,"-")</f>
        <v>-1.4133043375899268E-2</v>
      </c>
      <c r="J11" s="212">
        <f t="shared" si="0"/>
        <v>0.67045174827996701</v>
      </c>
      <c r="K11" s="195">
        <f t="shared" si="1"/>
        <v>-41541</v>
      </c>
      <c r="L11" s="195">
        <f t="shared" si="2"/>
        <v>1163036</v>
      </c>
      <c r="M11" s="196">
        <f>H11/H$8</f>
        <v>8.0301509515110669E-2</v>
      </c>
      <c r="N11" s="103"/>
    </row>
    <row r="12" spans="1:14" x14ac:dyDescent="0.25">
      <c r="A12" s="1"/>
      <c r="B12" s="190" t="s">
        <v>110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30229284</v>
      </c>
      <c r="H12" s="191">
        <v>31863477</v>
      </c>
      <c r="I12" s="192">
        <f>IFERROR(H12/G12-1,"-")</f>
        <v>5.4059930761178432E-2</v>
      </c>
      <c r="J12" s="211">
        <f t="shared" si="0"/>
        <v>1.8830778899837637</v>
      </c>
      <c r="K12" s="191">
        <f t="shared" si="1"/>
        <v>1634193</v>
      </c>
      <c r="L12" s="191">
        <f t="shared" si="2"/>
        <v>20811581</v>
      </c>
      <c r="M12" s="192">
        <f>H12/H$8</f>
        <v>0.88299309755427069</v>
      </c>
      <c r="N12" s="103"/>
    </row>
    <row r="13" spans="1:14" s="76" customFormat="1" x14ac:dyDescent="0.25">
      <c r="B13" s="194" t="s">
        <v>113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13879437</v>
      </c>
      <c r="H13" s="195">
        <v>14676825</v>
      </c>
      <c r="I13" s="196">
        <f t="shared" ref="I13:I20" si="3">IFERROR(H13/G13-1,"-")</f>
        <v>5.7451033496531689E-2</v>
      </c>
      <c r="J13" s="212">
        <f t="shared" si="0"/>
        <v>3.3800984123781861</v>
      </c>
      <c r="K13" s="195">
        <f t="shared" si="1"/>
        <v>797388</v>
      </c>
      <c r="L13" s="195">
        <f t="shared" si="2"/>
        <v>11326027</v>
      </c>
      <c r="M13" s="196">
        <f t="shared" ref="M13:M20" si="4">H13/H$8</f>
        <v>0.40672068428100172</v>
      </c>
      <c r="N13" s="197"/>
    </row>
    <row r="14" spans="1:14" s="76" customFormat="1" x14ac:dyDescent="0.25">
      <c r="B14" s="194" t="s">
        <v>116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3606205</v>
      </c>
      <c r="H14" s="195">
        <v>3758646</v>
      </c>
      <c r="I14" s="196">
        <f t="shared" si="3"/>
        <v>4.227186197124122E-2</v>
      </c>
      <c r="J14" s="212">
        <f t="shared" si="0"/>
        <v>1.080120114868421</v>
      </c>
      <c r="K14" s="195">
        <f t="shared" si="1"/>
        <v>152441</v>
      </c>
      <c r="L14" s="195">
        <f t="shared" si="2"/>
        <v>1951709</v>
      </c>
      <c r="M14" s="196">
        <f t="shared" si="4"/>
        <v>0.10415870415366062</v>
      </c>
      <c r="N14" s="197"/>
    </row>
    <row r="15" spans="1:14" x14ac:dyDescent="0.25">
      <c r="A15" s="1"/>
      <c r="B15" s="194" t="s">
        <v>119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1510103</v>
      </c>
      <c r="H15" s="195">
        <v>1590940</v>
      </c>
      <c r="I15" s="196">
        <f t="shared" si="3"/>
        <v>5.3530785648396195E-2</v>
      </c>
      <c r="J15" s="212">
        <f t="shared" si="0"/>
        <v>0.94991555358364121</v>
      </c>
      <c r="K15" s="195">
        <f t="shared" si="1"/>
        <v>80837</v>
      </c>
      <c r="L15" s="195">
        <f t="shared" si="2"/>
        <v>775038</v>
      </c>
      <c r="M15" s="196">
        <f t="shared" si="4"/>
        <v>4.4087750957718504E-2</v>
      </c>
      <c r="N15" s="103"/>
    </row>
    <row r="16" spans="1:14" x14ac:dyDescent="0.25">
      <c r="A16" s="1"/>
      <c r="B16" s="194" t="s">
        <v>126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1318405</v>
      </c>
      <c r="H16" s="195">
        <v>1376091</v>
      </c>
      <c r="I16" s="196">
        <f t="shared" si="3"/>
        <v>4.3754385033430543E-2</v>
      </c>
      <c r="J16" s="212">
        <f t="shared" si="0"/>
        <v>0.98862541023525208</v>
      </c>
      <c r="K16" s="195">
        <f t="shared" si="1"/>
        <v>57686</v>
      </c>
      <c r="L16" s="195">
        <f t="shared" si="2"/>
        <v>684110</v>
      </c>
      <c r="M16" s="196">
        <f t="shared" si="4"/>
        <v>3.8133906560371737E-2</v>
      </c>
      <c r="N16" s="103"/>
    </row>
    <row r="17" spans="1:14" x14ac:dyDescent="0.25">
      <c r="A17" s="1"/>
      <c r="B17" s="194" t="s">
        <v>122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1170697</v>
      </c>
      <c r="H17" s="195">
        <v>1202943</v>
      </c>
      <c r="I17" s="196">
        <f t="shared" si="3"/>
        <v>2.7544274906316391E-2</v>
      </c>
      <c r="J17" s="212">
        <f t="shared" si="0"/>
        <v>0.6558811343116755</v>
      </c>
      <c r="K17" s="195">
        <f t="shared" si="1"/>
        <v>32246</v>
      </c>
      <c r="L17" s="195">
        <f t="shared" si="2"/>
        <v>476476</v>
      </c>
      <c r="M17" s="196">
        <f t="shared" si="4"/>
        <v>3.3335670358612374E-2</v>
      </c>
      <c r="N17" s="103"/>
    </row>
    <row r="18" spans="1:14" x14ac:dyDescent="0.25">
      <c r="A18" s="1"/>
      <c r="B18" s="194" t="s">
        <v>131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523441</v>
      </c>
      <c r="H18" s="195">
        <v>511222</v>
      </c>
      <c r="I18" s="196">
        <f t="shared" si="3"/>
        <v>-2.3343605105446419E-2</v>
      </c>
      <c r="J18" s="212"/>
      <c r="K18" s="195">
        <f t="shared" si="1"/>
        <v>-12219</v>
      </c>
      <c r="L18" s="195">
        <f t="shared" si="2"/>
        <v>319788</v>
      </c>
      <c r="M18" s="196">
        <f t="shared" si="4"/>
        <v>1.4166862496452895E-2</v>
      </c>
      <c r="N18" s="103"/>
    </row>
    <row r="19" spans="1:14" x14ac:dyDescent="0.25">
      <c r="A19" s="193" t="s">
        <v>147</v>
      </c>
      <c r="B19" s="194" t="s">
        <v>134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543161</v>
      </c>
      <c r="H19" s="195">
        <v>529346</v>
      </c>
      <c r="I19" s="196">
        <f t="shared" si="3"/>
        <v>-2.5434447613138622E-2</v>
      </c>
      <c r="J19" s="212">
        <f t="shared" si="0"/>
        <v>2.0845332230075808</v>
      </c>
      <c r="K19" s="195">
        <f t="shared" si="1"/>
        <v>-13815</v>
      </c>
      <c r="L19" s="195">
        <f t="shared" si="2"/>
        <v>357733</v>
      </c>
      <c r="M19" s="196">
        <f t="shared" si="4"/>
        <v>1.4669110474602724E-2</v>
      </c>
      <c r="N19" s="103"/>
    </row>
    <row r="20" spans="1:14" x14ac:dyDescent="0.25">
      <c r="A20" s="198" t="s">
        <v>148</v>
      </c>
      <c r="B20" s="199" t="s">
        <v>148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7677835</v>
      </c>
      <c r="H20" s="200">
        <f t="shared" si="6"/>
        <v>8217464</v>
      </c>
      <c r="I20" s="201">
        <f t="shared" si="3"/>
        <v>7.0284005842792929E-2</v>
      </c>
      <c r="J20" s="213">
        <f t="shared" si="0"/>
        <v>1.4925848498709642</v>
      </c>
      <c r="K20" s="200">
        <f>H20-G20</f>
        <v>539629</v>
      </c>
      <c r="L20" s="200">
        <f t="shared" si="2"/>
        <v>4920700</v>
      </c>
      <c r="M20" s="201">
        <f t="shared" si="4"/>
        <v>0.22772040827185017</v>
      </c>
      <c r="N20" s="103"/>
    </row>
    <row r="21" spans="1:14" s="177" customFormat="1" x14ac:dyDescent="0.25">
      <c r="B21" s="186" t="s">
        <v>47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71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13593290</v>
      </c>
      <c r="H22" s="209">
        <v>13840017</v>
      </c>
      <c r="I22" s="210">
        <f>IFERROR(H22/G22-1,"-")</f>
        <v>1.8150646385091562E-2</v>
      </c>
      <c r="J22" s="210">
        <f>IFERROR(H22/E22-1,"-")</f>
        <v>1.4012490990989428</v>
      </c>
      <c r="K22" s="209">
        <f>H22-G22</f>
        <v>246727</v>
      </c>
      <c r="L22" s="209">
        <f>H22-E22</f>
        <v>8076343</v>
      </c>
      <c r="M22" s="210">
        <f>H22/H$8</f>
        <v>0.38353125997623438</v>
      </c>
      <c r="N22" s="103"/>
    </row>
    <row r="23" spans="1:14" x14ac:dyDescent="0.25">
      <c r="A23" s="1" t="s">
        <v>99</v>
      </c>
      <c r="B23" s="190" t="s">
        <v>100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819722</v>
      </c>
      <c r="H23" s="191">
        <v>742797</v>
      </c>
      <c r="I23" s="192">
        <f>IFERROR(H23/G23-1,"-")</f>
        <v>-9.3842790604619641E-2</v>
      </c>
      <c r="J23" s="211">
        <f t="shared" ref="J23:J34" si="7">IFERROR(H23/E23-1,"-")</f>
        <v>-0.19792483268437111</v>
      </c>
      <c r="K23" s="191">
        <f t="shared" ref="K23:K33" si="8">H23-G23</f>
        <v>-76925</v>
      </c>
      <c r="L23" s="191">
        <f t="shared" ref="L23:L34" si="9">H23-E23</f>
        <v>-183297</v>
      </c>
      <c r="M23" s="192">
        <f>H23/H$8</f>
        <v>2.0584213828391033E-2</v>
      </c>
      <c r="N23" s="103"/>
    </row>
    <row r="24" spans="1:14" x14ac:dyDescent="0.25">
      <c r="A24" s="193" t="s">
        <v>106</v>
      </c>
      <c r="B24" s="194" t="s">
        <v>106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258252</v>
      </c>
      <c r="H24" s="195">
        <v>219334</v>
      </c>
      <c r="I24" s="196">
        <f>IFERROR(H24/G24-1,"-")</f>
        <v>-0.15069776807149604</v>
      </c>
      <c r="J24" s="212">
        <f t="shared" si="7"/>
        <v>-0.35847367897652493</v>
      </c>
      <c r="K24" s="195">
        <f t="shared" si="8"/>
        <v>-38918</v>
      </c>
      <c r="L24" s="195">
        <f t="shared" si="9"/>
        <v>-122560</v>
      </c>
      <c r="M24" s="196">
        <f>H24/H$8</f>
        <v>6.0781316508229282E-3</v>
      </c>
      <c r="N24" s="103"/>
    </row>
    <row r="25" spans="1:14" x14ac:dyDescent="0.25">
      <c r="A25" s="193" t="s">
        <v>103</v>
      </c>
      <c r="B25" s="194" t="s">
        <v>12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561470</v>
      </c>
      <c r="H25" s="195">
        <v>523463</v>
      </c>
      <c r="I25" s="196">
        <f>IFERROR(H25/G25-1,"-")</f>
        <v>-6.7691951484496027E-2</v>
      </c>
      <c r="J25" s="212">
        <f t="shared" si="7"/>
        <v>-0.1039661074974324</v>
      </c>
      <c r="K25" s="195">
        <f t="shared" si="8"/>
        <v>-38007</v>
      </c>
      <c r="L25" s="195">
        <f t="shared" si="9"/>
        <v>-60737</v>
      </c>
      <c r="M25" s="196">
        <f>H25/H$8</f>
        <v>1.4506082177568104E-2</v>
      </c>
      <c r="N25" s="103"/>
    </row>
    <row r="26" spans="1:14" x14ac:dyDescent="0.25">
      <c r="A26" s="1"/>
      <c r="B26" s="190" t="s">
        <v>110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12773568</v>
      </c>
      <c r="H26" s="191">
        <v>13097220</v>
      </c>
      <c r="I26" s="192">
        <f>IFERROR(H26/G26-1,"-")</f>
        <v>2.5337634715687951E-2</v>
      </c>
      <c r="J26" s="211">
        <f t="shared" si="7"/>
        <v>1.7073908855254074</v>
      </c>
      <c r="K26" s="191">
        <f t="shared" si="8"/>
        <v>323652</v>
      </c>
      <c r="L26" s="191">
        <f t="shared" si="9"/>
        <v>8259640</v>
      </c>
      <c r="M26" s="192">
        <f>H26/H$8</f>
        <v>0.36294704614784334</v>
      </c>
      <c r="N26" s="103"/>
    </row>
    <row r="27" spans="1:14" s="76" customFormat="1" x14ac:dyDescent="0.25">
      <c r="B27" s="194" t="s">
        <v>113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6457010</v>
      </c>
      <c r="H27" s="195">
        <v>6689570</v>
      </c>
      <c r="I27" s="196">
        <f t="shared" ref="I27:I34" si="10">IFERROR(H27/G27-1,"-")</f>
        <v>3.6016670254498617E-2</v>
      </c>
      <c r="J27" s="212">
        <f t="shared" si="7"/>
        <v>3.2460439116131372</v>
      </c>
      <c r="K27" s="195">
        <f t="shared" si="8"/>
        <v>232560</v>
      </c>
      <c r="L27" s="195">
        <f t="shared" si="9"/>
        <v>5114087</v>
      </c>
      <c r="M27" s="196">
        <f t="shared" ref="M27:M34" si="11">H27/H$8</f>
        <v>0.18537977307392167</v>
      </c>
      <c r="N27" s="197"/>
    </row>
    <row r="28" spans="1:14" s="76" customFormat="1" x14ac:dyDescent="0.25">
      <c r="B28" s="194" t="s">
        <v>116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1496166</v>
      </c>
      <c r="H28" s="195">
        <v>1483358</v>
      </c>
      <c r="I28" s="196">
        <f t="shared" si="10"/>
        <v>-8.5605474258871883E-3</v>
      </c>
      <c r="J28" s="212">
        <f t="shared" si="7"/>
        <v>0.7426811545677654</v>
      </c>
      <c r="K28" s="195">
        <f t="shared" si="8"/>
        <v>-12808</v>
      </c>
      <c r="L28" s="195">
        <f t="shared" si="9"/>
        <v>632165</v>
      </c>
      <c r="M28" s="196">
        <f t="shared" si="11"/>
        <v>4.1106464156498296E-2</v>
      </c>
      <c r="N28" s="197"/>
    </row>
    <row r="29" spans="1:14" x14ac:dyDescent="0.25">
      <c r="A29" s="1"/>
      <c r="B29" s="194" t="s">
        <v>119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535892</v>
      </c>
      <c r="H29" s="195">
        <v>462244</v>
      </c>
      <c r="I29" s="196">
        <f t="shared" si="10"/>
        <v>-0.13743067633030537</v>
      </c>
      <c r="J29" s="212">
        <f t="shared" si="7"/>
        <v>0.43805473545360374</v>
      </c>
      <c r="K29" s="195">
        <f t="shared" si="8"/>
        <v>-73648</v>
      </c>
      <c r="L29" s="195">
        <f t="shared" si="9"/>
        <v>140807</v>
      </c>
      <c r="M29" s="196">
        <f t="shared" si="11"/>
        <v>1.2809595807321226E-2</v>
      </c>
      <c r="N29" s="103"/>
    </row>
    <row r="30" spans="1:14" x14ac:dyDescent="0.25">
      <c r="A30" s="1"/>
      <c r="B30" s="194" t="s">
        <v>126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553144</v>
      </c>
      <c r="H30" s="195">
        <v>562616</v>
      </c>
      <c r="I30" s="196">
        <f t="shared" si="10"/>
        <v>1.7123931562124772E-2</v>
      </c>
      <c r="J30" s="212">
        <f t="shared" si="7"/>
        <v>0.7484818537234208</v>
      </c>
      <c r="K30" s="195">
        <f t="shared" si="8"/>
        <v>9472</v>
      </c>
      <c r="L30" s="195">
        <f t="shared" si="9"/>
        <v>240842</v>
      </c>
      <c r="M30" s="196">
        <f t="shared" si="11"/>
        <v>1.55910808030647E-2</v>
      </c>
      <c r="N30" s="103"/>
    </row>
    <row r="31" spans="1:14" x14ac:dyDescent="0.25">
      <c r="A31" s="1"/>
      <c r="B31" s="194" t="s">
        <v>122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620048</v>
      </c>
      <c r="H31" s="195">
        <v>632422</v>
      </c>
      <c r="I31" s="196">
        <f t="shared" si="10"/>
        <v>1.9956519495264891E-2</v>
      </c>
      <c r="J31" s="212">
        <f t="shared" si="7"/>
        <v>0.52612959584551966</v>
      </c>
      <c r="K31" s="195">
        <f t="shared" si="8"/>
        <v>12374</v>
      </c>
      <c r="L31" s="195">
        <f t="shared" si="9"/>
        <v>218026</v>
      </c>
      <c r="M31" s="196">
        <f t="shared" si="11"/>
        <v>1.7525528075340521E-2</v>
      </c>
      <c r="N31" s="103"/>
    </row>
    <row r="32" spans="1:14" x14ac:dyDescent="0.25">
      <c r="A32" s="1"/>
      <c r="B32" s="194" t="s">
        <v>131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184397</v>
      </c>
      <c r="H32" s="195">
        <v>184792</v>
      </c>
      <c r="I32" s="196">
        <f t="shared" si="10"/>
        <v>2.1421172795652588E-3</v>
      </c>
      <c r="J32" s="212">
        <f t="shared" si="7"/>
        <v>2.1822831459126211</v>
      </c>
      <c r="K32" s="195">
        <f t="shared" si="8"/>
        <v>395</v>
      </c>
      <c r="L32" s="195">
        <f t="shared" si="9"/>
        <v>126723</v>
      </c>
      <c r="M32" s="196">
        <f t="shared" si="11"/>
        <v>5.1209119608399542E-3</v>
      </c>
      <c r="N32" s="103"/>
    </row>
    <row r="33" spans="1:14" x14ac:dyDescent="0.25">
      <c r="A33" s="193" t="s">
        <v>147</v>
      </c>
      <c r="B33" s="194" t="s">
        <v>134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187523</v>
      </c>
      <c r="H33" s="195">
        <v>166807</v>
      </c>
      <c r="I33" s="196">
        <f t="shared" si="10"/>
        <v>-0.11047178212805897</v>
      </c>
      <c r="J33" s="212">
        <f t="shared" si="7"/>
        <v>2.8010892352565855</v>
      </c>
      <c r="K33" s="195">
        <f t="shared" si="8"/>
        <v>-20716</v>
      </c>
      <c r="L33" s="195">
        <f t="shared" si="9"/>
        <v>122923</v>
      </c>
      <c r="M33" s="196">
        <f t="shared" si="11"/>
        <v>4.622515917636209E-3</v>
      </c>
      <c r="N33" s="103"/>
    </row>
    <row r="34" spans="1:14" x14ac:dyDescent="0.25">
      <c r="A34" s="198" t="s">
        <v>148</v>
      </c>
      <c r="B34" s="199" t="s">
        <v>148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2739388</v>
      </c>
      <c r="H34" s="200">
        <f t="shared" si="13"/>
        <v>2915411</v>
      </c>
      <c r="I34" s="201">
        <f t="shared" si="10"/>
        <v>6.4256322945124955E-2</v>
      </c>
      <c r="J34" s="213">
        <f t="shared" si="7"/>
        <v>1.3298237734787555</v>
      </c>
      <c r="K34" s="200">
        <f>H34-G34</f>
        <v>176023</v>
      </c>
      <c r="L34" s="200">
        <f t="shared" si="9"/>
        <v>1664067</v>
      </c>
      <c r="M34" s="201">
        <f t="shared" si="11"/>
        <v>8.0791176353220778E-2</v>
      </c>
      <c r="N34" s="103"/>
    </row>
    <row r="35" spans="1:14" s="177" customFormat="1" x14ac:dyDescent="0.25">
      <c r="B35" s="186" t="s">
        <v>48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71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9740327</v>
      </c>
      <c r="H36" s="209">
        <v>10013119</v>
      </c>
      <c r="I36" s="210">
        <f>IFERROR(H36/G36-1,"-")</f>
        <v>2.8006451939447174E-2</v>
      </c>
      <c r="J36" s="210">
        <f>IFERROR(H36/E36-1,"-")</f>
        <v>1.973756237448629</v>
      </c>
      <c r="K36" s="209">
        <f>H36-G36</f>
        <v>272792</v>
      </c>
      <c r="L36" s="209">
        <f>H36-E36</f>
        <v>6645957</v>
      </c>
      <c r="M36" s="210">
        <f>H36/H$8</f>
        <v>0.27748117262875993</v>
      </c>
      <c r="N36" s="103"/>
    </row>
    <row r="37" spans="1:14" x14ac:dyDescent="0.25">
      <c r="A37" s="1" t="s">
        <v>99</v>
      </c>
      <c r="B37" s="190" t="s">
        <v>100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578106</v>
      </c>
      <c r="H37" s="191">
        <v>549885</v>
      </c>
      <c r="I37" s="192">
        <f>IFERROR(H37/G37-1,"-")</f>
        <v>-4.8816307044036944E-2</v>
      </c>
      <c r="J37" s="211">
        <f t="shared" ref="J37:J48" si="14">IFERROR(H37/E37-1,"-")</f>
        <v>0.56718651139725362</v>
      </c>
      <c r="K37" s="191">
        <f t="shared" ref="K37:K47" si="15">H37-G37</f>
        <v>-28221</v>
      </c>
      <c r="L37" s="191">
        <f t="shared" ref="L37:L48" si="16">H37-E37</f>
        <v>199011</v>
      </c>
      <c r="M37" s="192">
        <f>H37/H$8</f>
        <v>1.5238282358470488E-2</v>
      </c>
      <c r="N37" s="103"/>
    </row>
    <row r="38" spans="1:14" x14ac:dyDescent="0.25">
      <c r="A38" s="193" t="s">
        <v>106</v>
      </c>
      <c r="B38" s="194" t="s">
        <v>106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219792</v>
      </c>
      <c r="H38" s="195">
        <v>237231</v>
      </c>
      <c r="I38" s="196">
        <f>IFERROR(H38/G38-1,"-")</f>
        <v>7.9343197204629901E-2</v>
      </c>
      <c r="J38" s="212">
        <f t="shared" si="14"/>
        <v>0.81001174980544155</v>
      </c>
      <c r="K38" s="195">
        <f t="shared" si="15"/>
        <v>17439</v>
      </c>
      <c r="L38" s="195">
        <f t="shared" si="16"/>
        <v>106165</v>
      </c>
      <c r="M38" s="196">
        <f>H38/H$8</f>
        <v>6.5740890589528946E-3</v>
      </c>
      <c r="N38" s="103"/>
    </row>
    <row r="39" spans="1:14" x14ac:dyDescent="0.25">
      <c r="A39" s="193" t="s">
        <v>103</v>
      </c>
      <c r="B39" s="194" t="s">
        <v>103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358314</v>
      </c>
      <c r="H39" s="195">
        <v>312654</v>
      </c>
      <c r="I39" s="196">
        <f>IFERROR(H39/G39-1,"-")</f>
        <v>-0.12743013111405077</v>
      </c>
      <c r="J39" s="212">
        <f t="shared" si="14"/>
        <v>0.42239590915708258</v>
      </c>
      <c r="K39" s="195">
        <f t="shared" si="15"/>
        <v>-45660</v>
      </c>
      <c r="L39" s="195">
        <f t="shared" si="16"/>
        <v>92846</v>
      </c>
      <c r="M39" s="196">
        <f>H39/H$8</f>
        <v>8.6641932995175936E-3</v>
      </c>
      <c r="N39" s="103"/>
    </row>
    <row r="40" spans="1:14" x14ac:dyDescent="0.25">
      <c r="A40" s="1"/>
      <c r="B40" s="190" t="s">
        <v>110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9162221</v>
      </c>
      <c r="H40" s="191">
        <v>9463234</v>
      </c>
      <c r="I40" s="192">
        <f>IFERROR(H40/G40-1,"-")</f>
        <v>3.2853715272748829E-2</v>
      </c>
      <c r="J40" s="211">
        <f t="shared" si="14"/>
        <v>2.1373774652818298</v>
      </c>
      <c r="K40" s="191">
        <f t="shared" si="15"/>
        <v>301013</v>
      </c>
      <c r="L40" s="191">
        <f t="shared" si="16"/>
        <v>6446946</v>
      </c>
      <c r="M40" s="192">
        <f>H40/H$8</f>
        <v>0.26224289027028946</v>
      </c>
      <c r="N40" s="103"/>
    </row>
    <row r="41" spans="1:14" s="76" customFormat="1" x14ac:dyDescent="0.25">
      <c r="B41" s="194" t="s">
        <v>113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4628132</v>
      </c>
      <c r="H41" s="195">
        <v>4858902</v>
      </c>
      <c r="I41" s="196">
        <f t="shared" ref="I41:I48" si="17">IFERROR(H41/G41-1,"-")</f>
        <v>4.9862449904194639E-2</v>
      </c>
      <c r="J41" s="212">
        <f t="shared" si="14"/>
        <v>3.5566032693045297</v>
      </c>
      <c r="K41" s="195">
        <f t="shared" si="15"/>
        <v>230770</v>
      </c>
      <c r="L41" s="195">
        <f t="shared" si="16"/>
        <v>3792559</v>
      </c>
      <c r="M41" s="196">
        <f t="shared" ref="M41:M48" si="18">H41/H$8</f>
        <v>0.13464873678703179</v>
      </c>
      <c r="N41" s="197"/>
    </row>
    <row r="42" spans="1:14" s="76" customFormat="1" x14ac:dyDescent="0.25">
      <c r="B42" s="194" t="s">
        <v>116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358364</v>
      </c>
      <c r="H42" s="195">
        <v>358116</v>
      </c>
      <c r="I42" s="196">
        <f t="shared" si="17"/>
        <v>-6.920337980377278E-4</v>
      </c>
      <c r="J42" s="212">
        <f t="shared" si="14"/>
        <v>1.0465993450717508</v>
      </c>
      <c r="K42" s="195">
        <f t="shared" si="15"/>
        <v>-248</v>
      </c>
      <c r="L42" s="195">
        <f t="shared" si="16"/>
        <v>183135</v>
      </c>
      <c r="M42" s="196">
        <f t="shared" si="18"/>
        <v>9.9240254327468778E-3</v>
      </c>
      <c r="N42" s="197"/>
    </row>
    <row r="43" spans="1:14" x14ac:dyDescent="0.25">
      <c r="A43" s="1"/>
      <c r="B43" s="194" t="s">
        <v>119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247768</v>
      </c>
      <c r="H43" s="195">
        <v>245648</v>
      </c>
      <c r="I43" s="196">
        <f t="shared" si="17"/>
        <v>-8.556391462981483E-3</v>
      </c>
      <c r="J43" s="212">
        <f t="shared" si="14"/>
        <v>0.92839031283118101</v>
      </c>
      <c r="K43" s="195">
        <f t="shared" si="15"/>
        <v>-2120</v>
      </c>
      <c r="L43" s="195">
        <f t="shared" si="16"/>
        <v>118263</v>
      </c>
      <c r="M43" s="196">
        <f t="shared" si="18"/>
        <v>6.8073389614074914E-3</v>
      </c>
      <c r="N43" s="103"/>
    </row>
    <row r="44" spans="1:14" x14ac:dyDescent="0.25">
      <c r="A44" s="1"/>
      <c r="B44" s="194" t="s">
        <v>126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501092</v>
      </c>
      <c r="H44" s="195">
        <v>499671</v>
      </c>
      <c r="I44" s="196">
        <f t="shared" si="17"/>
        <v>-2.8358065983891123E-3</v>
      </c>
      <c r="J44" s="212">
        <f t="shared" si="14"/>
        <v>1.0826306773423138</v>
      </c>
      <c r="K44" s="195">
        <f t="shared" si="15"/>
        <v>-1421</v>
      </c>
      <c r="L44" s="195">
        <f t="shared" si="16"/>
        <v>259748</v>
      </c>
      <c r="M44" s="196">
        <f t="shared" si="18"/>
        <v>1.3846763931257094E-2</v>
      </c>
      <c r="N44" s="103"/>
    </row>
    <row r="45" spans="1:14" x14ac:dyDescent="0.25">
      <c r="A45" s="1"/>
      <c r="B45" s="194" t="s">
        <v>122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374926</v>
      </c>
      <c r="H45" s="195">
        <v>372782</v>
      </c>
      <c r="I45" s="196">
        <f t="shared" si="17"/>
        <v>-5.7184617764571843E-3</v>
      </c>
      <c r="J45" s="212">
        <f t="shared" si="14"/>
        <v>1.0237783725386942</v>
      </c>
      <c r="K45" s="195">
        <f t="shared" si="15"/>
        <v>-2144</v>
      </c>
      <c r="L45" s="195">
        <f t="shared" si="16"/>
        <v>188581</v>
      </c>
      <c r="M45" s="196">
        <f t="shared" si="18"/>
        <v>1.0330446137202043E-2</v>
      </c>
      <c r="N45" s="103"/>
    </row>
    <row r="46" spans="1:14" x14ac:dyDescent="0.25">
      <c r="A46" s="1"/>
      <c r="B46" s="194" t="s">
        <v>131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188338</v>
      </c>
      <c r="H46" s="195">
        <v>187108</v>
      </c>
      <c r="I46" s="196">
        <f t="shared" si="17"/>
        <v>-6.5308116259066296E-3</v>
      </c>
      <c r="J46" s="212">
        <f t="shared" si="14"/>
        <v>1.2864614519814745</v>
      </c>
      <c r="K46" s="195">
        <f t="shared" si="15"/>
        <v>-1230</v>
      </c>
      <c r="L46" s="195">
        <f t="shared" si="16"/>
        <v>105275</v>
      </c>
      <c r="M46" s="196">
        <f t="shared" si="18"/>
        <v>5.1850924020998869E-3</v>
      </c>
      <c r="N46" s="103"/>
    </row>
    <row r="47" spans="1:14" x14ac:dyDescent="0.25">
      <c r="A47" s="193" t="s">
        <v>147</v>
      </c>
      <c r="B47" s="194" t="s">
        <v>134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6.0236780380959138E-3</v>
      </c>
      <c r="N47" s="103"/>
    </row>
    <row r="48" spans="1:14" x14ac:dyDescent="0.25">
      <c r="A48" s="198" t="s">
        <v>148</v>
      </c>
      <c r="B48" s="199" t="s">
        <v>148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2639079</v>
      </c>
      <c r="H48" s="200">
        <f t="shared" si="19"/>
        <v>2723638</v>
      </c>
      <c r="I48" s="201">
        <f t="shared" si="17"/>
        <v>3.2041102217857054E-2</v>
      </c>
      <c r="J48" s="213">
        <f t="shared" si="14"/>
        <v>1.5856324534305952</v>
      </c>
      <c r="K48" s="200">
        <f>H48-G48</f>
        <v>84559</v>
      </c>
      <c r="L48" s="200">
        <f t="shared" si="16"/>
        <v>1670264</v>
      </c>
      <c r="M48" s="201">
        <f t="shared" si="18"/>
        <v>7.5476808580448349E-2</v>
      </c>
      <c r="N48" s="103"/>
    </row>
    <row r="49" spans="1:14" s="177" customFormat="1" x14ac:dyDescent="0.25">
      <c r="B49" s="186" t="s">
        <v>49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71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182130</v>
      </c>
      <c r="H50" s="209">
        <v>192892</v>
      </c>
      <c r="I50" s="210">
        <f>IFERROR(H50/G50-1,"-")</f>
        <v>5.9089661230988799E-2</v>
      </c>
      <c r="J50" s="210">
        <f>IFERROR(H50/E50-1,"-")</f>
        <v>0.95309937020311453</v>
      </c>
      <c r="K50" s="209">
        <f>H50-G50</f>
        <v>10762</v>
      </c>
      <c r="L50" s="209">
        <f>H50-E50</f>
        <v>94130</v>
      </c>
      <c r="M50" s="210">
        <f>H50/H$8</f>
        <v>5.345377234676504E-3</v>
      </c>
      <c r="N50" s="103"/>
    </row>
    <row r="51" spans="1:14" x14ac:dyDescent="0.25">
      <c r="A51" s="1" t="s">
        <v>99</v>
      </c>
      <c r="B51" s="190" t="s">
        <v>100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40330</v>
      </c>
      <c r="H51" s="191">
        <v>27801</v>
      </c>
      <c r="I51" s="192">
        <f>IFERROR(H51/G51-1,"-")</f>
        <v>-0.31066203818497395</v>
      </c>
      <c r="J51" s="211">
        <f t="shared" ref="J51:J62" si="20">IFERROR(H51/E51-1,"-")</f>
        <v>0.60829573064908016</v>
      </c>
      <c r="K51" s="191">
        <f t="shared" ref="K51:K61" si="21">H51-G51</f>
        <v>-12529</v>
      </c>
      <c r="L51" s="191">
        <f t="shared" ref="L51:L62" si="22">H51-E51</f>
        <v>10515</v>
      </c>
      <c r="M51" s="192">
        <f>H51/H$8</f>
        <v>7.7041470097900116E-4</v>
      </c>
      <c r="N51" s="103"/>
    </row>
    <row r="52" spans="1:14" x14ac:dyDescent="0.25">
      <c r="A52" s="193" t="s">
        <v>106</v>
      </c>
      <c r="B52" s="194" t="s">
        <v>106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25259</v>
      </c>
      <c r="H52" s="195">
        <v>15307</v>
      </c>
      <c r="I52" s="196">
        <f>IFERROR(H52/G52-1,"-")</f>
        <v>-0.39399817886693855</v>
      </c>
      <c r="J52" s="212">
        <f t="shared" si="20"/>
        <v>1.1898426323319029</v>
      </c>
      <c r="K52" s="195">
        <f t="shared" si="21"/>
        <v>-9952</v>
      </c>
      <c r="L52" s="195">
        <f t="shared" si="22"/>
        <v>8317</v>
      </c>
      <c r="M52" s="196">
        <f>H52/H$8</f>
        <v>4.2418394402667423E-4</v>
      </c>
      <c r="N52" s="103"/>
    </row>
    <row r="53" spans="1:14" x14ac:dyDescent="0.25">
      <c r="A53" s="193" t="s">
        <v>103</v>
      </c>
      <c r="B53" s="194" t="s">
        <v>103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12494</v>
      </c>
      <c r="I53" s="196">
        <f>IFERROR(H53/G53-1,"-")</f>
        <v>-0.17099064428372368</v>
      </c>
      <c r="J53" s="212">
        <f t="shared" si="20"/>
        <v>0.21348096348096357</v>
      </c>
      <c r="K53" s="195">
        <f t="shared" si="21"/>
        <v>-2577</v>
      </c>
      <c r="L53" s="195">
        <f t="shared" si="22"/>
        <v>2198</v>
      </c>
      <c r="M53" s="196">
        <f>H53/H$8</f>
        <v>3.4623075695232688E-4</v>
      </c>
      <c r="N53" s="103"/>
    </row>
    <row r="54" spans="1:14" x14ac:dyDescent="0.25">
      <c r="A54" s="1"/>
      <c r="B54" s="190" t="s">
        <v>110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165091</v>
      </c>
      <c r="I54" s="192">
        <f>IFERROR(H54/G54-1,"-")</f>
        <v>0.16425246826516227</v>
      </c>
      <c r="J54" s="211">
        <f t="shared" si="20"/>
        <v>1.0262531297560016</v>
      </c>
      <c r="K54" s="191">
        <f t="shared" si="21"/>
        <v>23291</v>
      </c>
      <c r="L54" s="191">
        <f t="shared" si="22"/>
        <v>83615</v>
      </c>
      <c r="M54" s="192">
        <f>H54/H$8</f>
        <v>4.574962533697503E-3</v>
      </c>
      <c r="N54" s="103"/>
    </row>
    <row r="55" spans="1:14" s="76" customFormat="1" x14ac:dyDescent="0.25">
      <c r="B55" s="194" t="s">
        <v>113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69307</v>
      </c>
      <c r="I55" s="196">
        <f t="shared" ref="I55:I62" si="23">IFERROR(H55/G55-1,"-")</f>
        <v>0.24913488573282394</v>
      </c>
      <c r="J55" s="212">
        <f t="shared" si="20"/>
        <v>2.3492968636737062</v>
      </c>
      <c r="K55" s="195">
        <f t="shared" si="21"/>
        <v>13823</v>
      </c>
      <c r="L55" s="195">
        <f t="shared" si="22"/>
        <v>48614</v>
      </c>
      <c r="M55" s="196">
        <f t="shared" ref="M55:M62" si="24">H55/H$8</f>
        <v>1.9206191029370035E-3</v>
      </c>
      <c r="N55" s="197"/>
    </row>
    <row r="56" spans="1:14" s="76" customFormat="1" x14ac:dyDescent="0.25">
      <c r="B56" s="194" t="s">
        <v>116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35877</v>
      </c>
      <c r="I56" s="196">
        <f t="shared" si="23"/>
        <v>4.0969099086029415E-2</v>
      </c>
      <c r="J56" s="212">
        <f t="shared" si="20"/>
        <v>0.14879923150816521</v>
      </c>
      <c r="K56" s="195">
        <f t="shared" si="21"/>
        <v>1412</v>
      </c>
      <c r="L56" s="195">
        <f t="shared" si="22"/>
        <v>4647</v>
      </c>
      <c r="M56" s="196">
        <f t="shared" si="24"/>
        <v>9.9421489252270157E-4</v>
      </c>
      <c r="N56" s="197"/>
    </row>
    <row r="57" spans="1:14" x14ac:dyDescent="0.25">
      <c r="A57" s="1"/>
      <c r="B57" s="194" t="s">
        <v>119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6789</v>
      </c>
      <c r="I57" s="196">
        <f t="shared" si="23"/>
        <v>7.3702830188682178E-4</v>
      </c>
      <c r="J57" s="212">
        <f t="shared" si="20"/>
        <v>0.75290472501936478</v>
      </c>
      <c r="K57" s="195">
        <f t="shared" si="21"/>
        <v>5</v>
      </c>
      <c r="L57" s="195">
        <f t="shared" si="22"/>
        <v>2916</v>
      </c>
      <c r="M57" s="196">
        <f t="shared" si="24"/>
        <v>1.8813515358967082E-4</v>
      </c>
      <c r="N57" s="103"/>
    </row>
    <row r="58" spans="1:14" x14ac:dyDescent="0.25">
      <c r="A58" s="1"/>
      <c r="B58" s="194" t="s">
        <v>126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4663</v>
      </c>
      <c r="I58" s="196">
        <f t="shared" si="23"/>
        <v>0.65884027036641757</v>
      </c>
      <c r="J58" s="212">
        <f t="shared" si="20"/>
        <v>1.1282519397535373</v>
      </c>
      <c r="K58" s="195">
        <f t="shared" si="21"/>
        <v>1852</v>
      </c>
      <c r="L58" s="195">
        <f t="shared" si="22"/>
        <v>2472</v>
      </c>
      <c r="M58" s="196">
        <f t="shared" si="24"/>
        <v>1.2921994714812712E-4</v>
      </c>
      <c r="N58" s="103"/>
    </row>
    <row r="59" spans="1:14" x14ac:dyDescent="0.25">
      <c r="A59" s="1"/>
      <c r="B59" s="194" t="s">
        <v>122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2985</v>
      </c>
      <c r="I59" s="196">
        <f t="shared" si="23"/>
        <v>0.13584474885844755</v>
      </c>
      <c r="J59" s="212">
        <f t="shared" si="20"/>
        <v>1.0459218642906101</v>
      </c>
      <c r="K59" s="195">
        <f t="shared" si="21"/>
        <v>357</v>
      </c>
      <c r="L59" s="195">
        <f t="shared" si="22"/>
        <v>1526</v>
      </c>
      <c r="M59" s="196">
        <f t="shared" si="24"/>
        <v>8.2719610173098753E-5</v>
      </c>
      <c r="N59" s="103"/>
    </row>
    <row r="60" spans="1:14" x14ac:dyDescent="0.25">
      <c r="A60" s="1"/>
      <c r="B60" s="194" t="s">
        <v>131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604</v>
      </c>
      <c r="I60" s="196">
        <f t="shared" si="23"/>
        <v>-0.24875621890547261</v>
      </c>
      <c r="J60" s="212">
        <f t="shared" si="20"/>
        <v>0.35730337078651675</v>
      </c>
      <c r="K60" s="195">
        <f t="shared" si="21"/>
        <v>-200</v>
      </c>
      <c r="L60" s="195">
        <f t="shared" si="22"/>
        <v>159</v>
      </c>
      <c r="M60" s="196">
        <f t="shared" si="24"/>
        <v>1.6737904370034053E-5</v>
      </c>
      <c r="N60" s="103"/>
    </row>
    <row r="61" spans="1:14" x14ac:dyDescent="0.25">
      <c r="A61" s="193" t="s">
        <v>147</v>
      </c>
      <c r="B61" s="194" t="s">
        <v>134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647</v>
      </c>
      <c r="I61" s="196">
        <f t="shared" si="23"/>
        <v>1.8897637795275646E-2</v>
      </c>
      <c r="J61" s="212">
        <f t="shared" si="20"/>
        <v>0.49768518518518512</v>
      </c>
      <c r="K61" s="195">
        <f t="shared" si="21"/>
        <v>12</v>
      </c>
      <c r="L61" s="195">
        <f t="shared" si="22"/>
        <v>215</v>
      </c>
      <c r="M61" s="196">
        <f t="shared" si="24"/>
        <v>1.7929510144721907E-5</v>
      </c>
      <c r="N61" s="103"/>
    </row>
    <row r="62" spans="1:14" x14ac:dyDescent="0.25">
      <c r="A62" s="198" t="s">
        <v>148</v>
      </c>
      <c r="B62" s="199" t="s">
        <v>148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44219</v>
      </c>
      <c r="I62" s="201">
        <f t="shared" si="23"/>
        <v>0.15789887140276004</v>
      </c>
      <c r="J62" s="213">
        <f t="shared" si="20"/>
        <v>1.0904363447265162</v>
      </c>
      <c r="K62" s="200">
        <f>H62-G62</f>
        <v>6030</v>
      </c>
      <c r="L62" s="200">
        <f t="shared" si="22"/>
        <v>23066</v>
      </c>
      <c r="M62" s="201">
        <f t="shared" si="24"/>
        <v>1.2253864128121453E-3</v>
      </c>
      <c r="N62" s="103"/>
    </row>
    <row r="63" spans="1:14" s="177" customFormat="1" x14ac:dyDescent="0.25">
      <c r="B63" s="186" t="s">
        <v>50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71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988170</v>
      </c>
      <c r="H64" s="209">
        <v>1361415</v>
      </c>
      <c r="I64" s="210">
        <f>IFERROR(H64/G64-1,"-")</f>
        <v>0.37771334891769626</v>
      </c>
      <c r="J64" s="210">
        <f>IFERROR(H64/E64-1,"-")</f>
        <v>2.2463337863938766</v>
      </c>
      <c r="K64" s="209">
        <f>H64-G64</f>
        <v>373245</v>
      </c>
      <c r="L64" s="209">
        <f>H64-E64</f>
        <v>942045</v>
      </c>
      <c r="M64" s="210">
        <f>H64/H$8</f>
        <v>3.7727208738294549E-2</v>
      </c>
      <c r="N64" s="103"/>
    </row>
    <row r="65" spans="1:14" x14ac:dyDescent="0.25">
      <c r="A65" s="1" t="s">
        <v>99</v>
      </c>
      <c r="B65" s="190" t="s">
        <v>100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161549</v>
      </c>
      <c r="H65" s="191">
        <v>256345</v>
      </c>
      <c r="I65" s="192">
        <f>IFERROR(H65/G65-1,"-")</f>
        <v>0.58679409962302453</v>
      </c>
      <c r="J65" s="211">
        <f t="shared" ref="J65:J76" si="26">IFERROR(H65/E65-1,"-")</f>
        <v>2.0607627280542555</v>
      </c>
      <c r="K65" s="191">
        <f t="shared" ref="K65:K75" si="27">H65-G65</f>
        <v>94796</v>
      </c>
      <c r="L65" s="191">
        <f t="shared" ref="L65:L76" si="28">H65-E65</f>
        <v>172593</v>
      </c>
      <c r="M65" s="192">
        <f>H65/H$8</f>
        <v>7.1037716816827468E-3</v>
      </c>
      <c r="N65" s="103"/>
    </row>
    <row r="66" spans="1:14" x14ac:dyDescent="0.25">
      <c r="A66" s="193" t="s">
        <v>106</v>
      </c>
      <c r="B66" s="194" t="s">
        <v>106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83853</v>
      </c>
      <c r="H66" s="195">
        <v>124261</v>
      </c>
      <c r="I66" s="196">
        <f>IFERROR(H66/G66-1,"-")</f>
        <v>0.48189092817191992</v>
      </c>
      <c r="J66" s="212">
        <f t="shared" si="26"/>
        <v>1.094616007012339</v>
      </c>
      <c r="K66" s="195">
        <f t="shared" si="27"/>
        <v>40408</v>
      </c>
      <c r="L66" s="195">
        <f t="shared" si="28"/>
        <v>64937</v>
      </c>
      <c r="M66" s="196">
        <f>H66/H$8</f>
        <v>3.4434912829880817E-3</v>
      </c>
      <c r="N66" s="103"/>
    </row>
    <row r="67" spans="1:14" x14ac:dyDescent="0.25">
      <c r="A67" s="193" t="s">
        <v>103</v>
      </c>
      <c r="B67" s="194" t="s">
        <v>103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77696</v>
      </c>
      <c r="H67" s="195">
        <v>132084</v>
      </c>
      <c r="I67" s="196">
        <f>IFERROR(H67/G67-1,"-")</f>
        <v>0.70001029654036251</v>
      </c>
      <c r="J67" s="212">
        <f t="shared" si="26"/>
        <v>4.4070738496806943</v>
      </c>
      <c r="K67" s="195">
        <f t="shared" si="27"/>
        <v>54388</v>
      </c>
      <c r="L67" s="195">
        <f t="shared" si="28"/>
        <v>107656</v>
      </c>
      <c r="M67" s="196">
        <f>H67/H$8</f>
        <v>3.6602803986946651E-3</v>
      </c>
      <c r="N67" s="103"/>
    </row>
    <row r="68" spans="1:14" x14ac:dyDescent="0.25">
      <c r="A68" s="1"/>
      <c r="B68" s="190" t="s">
        <v>110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826621</v>
      </c>
      <c r="H68" s="191">
        <v>1105070</v>
      </c>
      <c r="I68" s="192">
        <f>IFERROR(H68/G68-1,"-")</f>
        <v>0.33685207610259105</v>
      </c>
      <c r="J68" s="211">
        <f t="shared" si="26"/>
        <v>2.2926422301545211</v>
      </c>
      <c r="K68" s="191">
        <f t="shared" si="27"/>
        <v>278449</v>
      </c>
      <c r="L68" s="191">
        <f t="shared" si="28"/>
        <v>769452</v>
      </c>
      <c r="M68" s="192">
        <f>H68/H$8</f>
        <v>3.0623437056611805E-2</v>
      </c>
      <c r="N68" s="103"/>
    </row>
    <row r="69" spans="1:14" s="76" customFormat="1" x14ac:dyDescent="0.25">
      <c r="B69" s="194" t="s">
        <v>113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314964</v>
      </c>
      <c r="H69" s="195">
        <v>454766</v>
      </c>
      <c r="I69" s="196">
        <f t="shared" ref="I69:I76" si="29">IFERROR(H69/G69-1,"-")</f>
        <v>0.44386660062737326</v>
      </c>
      <c r="J69" s="212">
        <f t="shared" si="26"/>
        <v>4.3242559767719575</v>
      </c>
      <c r="K69" s="195">
        <f t="shared" si="27"/>
        <v>139802</v>
      </c>
      <c r="L69" s="195">
        <f t="shared" si="28"/>
        <v>369352</v>
      </c>
      <c r="M69" s="196">
        <f t="shared" ref="M69:M76" si="30">H69/H$8</f>
        <v>1.2602367249574347E-2</v>
      </c>
      <c r="N69" s="197"/>
    </row>
    <row r="70" spans="1:14" s="76" customFormat="1" x14ac:dyDescent="0.25">
      <c r="B70" s="194" t="s">
        <v>116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89781</v>
      </c>
      <c r="H70" s="195">
        <v>78559</v>
      </c>
      <c r="I70" s="196">
        <f t="shared" si="29"/>
        <v>-0.12499303861618827</v>
      </c>
      <c r="J70" s="212">
        <f t="shared" si="26"/>
        <v>1.1737410071942445</v>
      </c>
      <c r="K70" s="195">
        <f t="shared" si="27"/>
        <v>-11222</v>
      </c>
      <c r="L70" s="195">
        <f t="shared" si="28"/>
        <v>42419</v>
      </c>
      <c r="M70" s="196">
        <f t="shared" si="30"/>
        <v>2.1770083268303065E-3</v>
      </c>
      <c r="N70" s="197"/>
    </row>
    <row r="71" spans="1:14" x14ac:dyDescent="0.25">
      <c r="A71" s="1"/>
      <c r="B71" s="194" t="s">
        <v>119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98989</v>
      </c>
      <c r="H71" s="195">
        <v>131979</v>
      </c>
      <c r="I71" s="196">
        <f t="shared" si="29"/>
        <v>0.33326935316045225</v>
      </c>
      <c r="J71" s="212">
        <f t="shared" si="26"/>
        <v>1.9743757324438835</v>
      </c>
      <c r="K71" s="195">
        <f t="shared" si="27"/>
        <v>32990</v>
      </c>
      <c r="L71" s="195">
        <f t="shared" si="28"/>
        <v>87607</v>
      </c>
      <c r="M71" s="196">
        <f t="shared" si="30"/>
        <v>3.6573706636634506E-3</v>
      </c>
      <c r="N71" s="103"/>
    </row>
    <row r="72" spans="1:14" x14ac:dyDescent="0.25">
      <c r="A72" s="1"/>
      <c r="B72" s="194" t="s">
        <v>126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25283</v>
      </c>
      <c r="H72" s="195">
        <v>47499</v>
      </c>
      <c r="I72" s="196">
        <f t="shared" si="29"/>
        <v>0.87869319305462179</v>
      </c>
      <c r="J72" s="212">
        <f t="shared" si="26"/>
        <v>0.67097023851403637</v>
      </c>
      <c r="K72" s="195">
        <f t="shared" si="27"/>
        <v>22216</v>
      </c>
      <c r="L72" s="195">
        <f t="shared" si="28"/>
        <v>19073</v>
      </c>
      <c r="M72" s="196">
        <f t="shared" si="30"/>
        <v>1.3162809928348469E-3</v>
      </c>
      <c r="N72" s="103"/>
    </row>
    <row r="73" spans="1:14" x14ac:dyDescent="0.25">
      <c r="A73" s="1"/>
      <c r="B73" s="194" t="s">
        <v>122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14330</v>
      </c>
      <c r="H73" s="195">
        <v>27574</v>
      </c>
      <c r="I73" s="196">
        <f t="shared" si="29"/>
        <v>0.924214933705513</v>
      </c>
      <c r="J73" s="212">
        <f t="shared" si="26"/>
        <v>0.63459600450530562</v>
      </c>
      <c r="K73" s="195">
        <f t="shared" si="27"/>
        <v>13244</v>
      </c>
      <c r="L73" s="195">
        <f t="shared" si="28"/>
        <v>10705</v>
      </c>
      <c r="M73" s="196">
        <f t="shared" si="30"/>
        <v>7.6412413095913734E-4</v>
      </c>
      <c r="N73" s="103"/>
    </row>
    <row r="74" spans="1:14" x14ac:dyDescent="0.25">
      <c r="A74" s="1"/>
      <c r="B74" s="194" t="s">
        <v>131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26631</v>
      </c>
      <c r="H74" s="195">
        <v>24320</v>
      </c>
      <c r="I74" s="196">
        <f t="shared" si="29"/>
        <v>-8.677856633246972E-2</v>
      </c>
      <c r="J74" s="212">
        <f t="shared" si="26"/>
        <v>0.68841988336573179</v>
      </c>
      <c r="K74" s="195">
        <f t="shared" si="27"/>
        <v>-2311</v>
      </c>
      <c r="L74" s="195">
        <f t="shared" si="28"/>
        <v>9916</v>
      </c>
      <c r="M74" s="196">
        <f t="shared" si="30"/>
        <v>6.7395005675368897E-4</v>
      </c>
      <c r="N74" s="103"/>
    </row>
    <row r="75" spans="1:14" x14ac:dyDescent="0.25">
      <c r="A75" s="193" t="s">
        <v>147</v>
      </c>
      <c r="B75" s="194" t="s">
        <v>134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7510</v>
      </c>
      <c r="H75" s="195">
        <v>21506</v>
      </c>
      <c r="I75" s="196">
        <f t="shared" si="29"/>
        <v>1.863648468708389</v>
      </c>
      <c r="J75" s="212">
        <f t="shared" si="26"/>
        <v>11.963230861965039</v>
      </c>
      <c r="K75" s="195">
        <f t="shared" si="27"/>
        <v>13996</v>
      </c>
      <c r="L75" s="195">
        <f t="shared" si="28"/>
        <v>19847</v>
      </c>
      <c r="M75" s="196">
        <f t="shared" si="30"/>
        <v>5.9596915791713966E-4</v>
      </c>
      <c r="N75" s="103"/>
    </row>
    <row r="76" spans="1:14" x14ac:dyDescent="0.25">
      <c r="A76" s="198" t="s">
        <v>148</v>
      </c>
      <c r="B76" s="199" t="s">
        <v>148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249133</v>
      </c>
      <c r="H76" s="200">
        <f t="shared" si="31"/>
        <v>318867</v>
      </c>
      <c r="I76" s="201">
        <f t="shared" si="29"/>
        <v>0.27990671649279708</v>
      </c>
      <c r="J76" s="213">
        <f t="shared" si="26"/>
        <v>1.9433695792641275</v>
      </c>
      <c r="K76" s="200">
        <f>H76-G76</f>
        <v>69734</v>
      </c>
      <c r="L76" s="200">
        <f t="shared" si="28"/>
        <v>210533</v>
      </c>
      <c r="M76" s="201">
        <f t="shared" si="30"/>
        <v>8.8363664780788873E-3</v>
      </c>
      <c r="N76" s="103"/>
    </row>
    <row r="77" spans="1:14" s="177" customFormat="1" x14ac:dyDescent="0.25">
      <c r="B77" s="186" t="s">
        <v>51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71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5136286</v>
      </c>
      <c r="H78" s="209">
        <v>5762502</v>
      </c>
      <c r="I78" s="210">
        <f>IFERROR(H78/G78-1,"-")</f>
        <v>0.12192000211826204</v>
      </c>
      <c r="J78" s="210">
        <f>IFERROR(H78/E78-1,"-")</f>
        <v>1.9290501697196549</v>
      </c>
      <c r="K78" s="209">
        <f>H78-G78</f>
        <v>626216</v>
      </c>
      <c r="L78" s="209">
        <f>H78-E78</f>
        <v>3795140</v>
      </c>
      <c r="M78" s="210">
        <f>H78/H$8</f>
        <v>0.15968908511279795</v>
      </c>
      <c r="N78" s="103"/>
    </row>
    <row r="79" spans="1:14" x14ac:dyDescent="0.25">
      <c r="A79" s="1" t="s">
        <v>99</v>
      </c>
      <c r="B79" s="190" t="s">
        <v>100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1646973</v>
      </c>
      <c r="H79" s="191">
        <v>1680920</v>
      </c>
      <c r="I79" s="192">
        <f>IFERROR(H79/G79-1,"-")</f>
        <v>2.061175259096526E-2</v>
      </c>
      <c r="J79" s="211">
        <f t="shared" ref="J79:J90" si="32">IFERROR(H79/E79-1,"-")</f>
        <v>1.1959548612471944</v>
      </c>
      <c r="K79" s="191">
        <f t="shared" ref="K79:K89" si="33">H79-G79</f>
        <v>33947</v>
      </c>
      <c r="L79" s="191">
        <f t="shared" ref="L79:L90" si="34">H79-E79</f>
        <v>915458</v>
      </c>
      <c r="M79" s="192">
        <f>H79/H$8</f>
        <v>4.6581255320658342E-2</v>
      </c>
      <c r="N79" s="103"/>
    </row>
    <row r="80" spans="1:14" x14ac:dyDescent="0.25">
      <c r="A80" s="193" t="s">
        <v>106</v>
      </c>
      <c r="B80" s="194" t="s">
        <v>106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256845</v>
      </c>
      <c r="H80" s="195">
        <v>287499</v>
      </c>
      <c r="I80" s="196">
        <f>IFERROR(H80/G80-1,"-")</f>
        <v>0.11934824505051678</v>
      </c>
      <c r="J80" s="212">
        <f t="shared" si="32"/>
        <v>0.58044637458083659</v>
      </c>
      <c r="K80" s="195">
        <f t="shared" si="33"/>
        <v>30654</v>
      </c>
      <c r="L80" s="195">
        <f t="shared" si="34"/>
        <v>105589</v>
      </c>
      <c r="M80" s="196">
        <f>H80/H$8</f>
        <v>7.9671039213251981E-3</v>
      </c>
      <c r="N80" s="103"/>
    </row>
    <row r="81" spans="1:14" x14ac:dyDescent="0.25">
      <c r="A81" s="193" t="s">
        <v>103</v>
      </c>
      <c r="B81" s="194" t="s">
        <v>103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1390128</v>
      </c>
      <c r="H81" s="195">
        <v>1393421</v>
      </c>
      <c r="I81" s="196">
        <f>IFERROR(H81/G81-1,"-")</f>
        <v>2.368846609808628E-3</v>
      </c>
      <c r="J81" s="212">
        <f t="shared" si="32"/>
        <v>1.3878266204211451</v>
      </c>
      <c r="K81" s="195">
        <f t="shared" si="33"/>
        <v>3293</v>
      </c>
      <c r="L81" s="195">
        <f t="shared" si="34"/>
        <v>809869</v>
      </c>
      <c r="M81" s="196">
        <f>H81/H$8</f>
        <v>3.8614151399333142E-2</v>
      </c>
      <c r="N81" s="103"/>
    </row>
    <row r="82" spans="1:14" x14ac:dyDescent="0.25">
      <c r="A82" s="1"/>
      <c r="B82" s="190" t="s">
        <v>110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3489313</v>
      </c>
      <c r="H82" s="191">
        <v>4081582</v>
      </c>
      <c r="I82" s="192">
        <f>IFERROR(H82/G82-1,"-")</f>
        <v>0.16973799713582594</v>
      </c>
      <c r="J82" s="211">
        <f t="shared" si="32"/>
        <v>2.3959414260753809</v>
      </c>
      <c r="K82" s="191">
        <f t="shared" si="33"/>
        <v>592269</v>
      </c>
      <c r="L82" s="191">
        <f t="shared" si="34"/>
        <v>2879682</v>
      </c>
      <c r="M82" s="192">
        <f>H82/H$8</f>
        <v>0.11310782979213961</v>
      </c>
      <c r="N82" s="103"/>
    </row>
    <row r="83" spans="1:14" s="76" customFormat="1" x14ac:dyDescent="0.25">
      <c r="B83" s="194" t="s">
        <v>113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669954</v>
      </c>
      <c r="H83" s="195">
        <v>788206</v>
      </c>
      <c r="I83" s="196">
        <f t="shared" ref="I83:I90" si="35">IFERROR(H83/G83-1,"-")</f>
        <v>0.17650764082310122</v>
      </c>
      <c r="J83" s="212">
        <f t="shared" si="32"/>
        <v>5.8958801760264565</v>
      </c>
      <c r="K83" s="195">
        <f t="shared" si="33"/>
        <v>118252</v>
      </c>
      <c r="L83" s="195">
        <f t="shared" si="34"/>
        <v>673905</v>
      </c>
      <c r="M83" s="196">
        <f t="shared" ref="M83:M90" si="36">H83/H$8</f>
        <v>2.1842577238223609E-2</v>
      </c>
      <c r="N83" s="197"/>
    </row>
    <row r="84" spans="1:14" s="76" customFormat="1" x14ac:dyDescent="0.25">
      <c r="B84" s="194" t="s">
        <v>116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1213964</v>
      </c>
      <c r="H84" s="195">
        <v>1379633</v>
      </c>
      <c r="I84" s="196">
        <f t="shared" si="35"/>
        <v>0.13646945049441328</v>
      </c>
      <c r="J84" s="212">
        <f t="shared" si="32"/>
        <v>1.8848311611188593</v>
      </c>
      <c r="K84" s="195">
        <f t="shared" si="33"/>
        <v>165669</v>
      </c>
      <c r="L84" s="195">
        <f t="shared" si="34"/>
        <v>901396</v>
      </c>
      <c r="M84" s="196">
        <f t="shared" si="36"/>
        <v>3.8232061622091376E-2</v>
      </c>
      <c r="N84" s="197"/>
    </row>
    <row r="85" spans="1:14" x14ac:dyDescent="0.25">
      <c r="A85" s="1"/>
      <c r="B85" s="194" t="s">
        <v>119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274030</v>
      </c>
      <c r="H85" s="195">
        <v>384632</v>
      </c>
      <c r="I85" s="196">
        <f t="shared" si="35"/>
        <v>0.40361274313031426</v>
      </c>
      <c r="J85" s="212">
        <f t="shared" si="32"/>
        <v>2.6337801963173955</v>
      </c>
      <c r="K85" s="195">
        <f t="shared" si="33"/>
        <v>110602</v>
      </c>
      <c r="L85" s="195">
        <f t="shared" si="34"/>
        <v>278783</v>
      </c>
      <c r="M85" s="196">
        <f t="shared" si="36"/>
        <v>1.0658830519296255E-2</v>
      </c>
      <c r="N85" s="103"/>
    </row>
    <row r="86" spans="1:14" x14ac:dyDescent="0.25">
      <c r="A86" s="1"/>
      <c r="B86" s="194" t="s">
        <v>126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91057</v>
      </c>
      <c r="H86" s="195">
        <v>134723</v>
      </c>
      <c r="I86" s="196">
        <f t="shared" si="35"/>
        <v>0.47954577901753836</v>
      </c>
      <c r="J86" s="212">
        <f t="shared" si="32"/>
        <v>2.5245657178735872</v>
      </c>
      <c r="K86" s="195">
        <f t="shared" si="33"/>
        <v>43666</v>
      </c>
      <c r="L86" s="195">
        <f t="shared" si="34"/>
        <v>96499</v>
      </c>
      <c r="M86" s="196">
        <f t="shared" si="36"/>
        <v>3.7334117391458568E-3</v>
      </c>
      <c r="N86" s="103"/>
    </row>
    <row r="87" spans="1:14" x14ac:dyDescent="0.25">
      <c r="A87" s="1"/>
      <c r="B87" s="194" t="s">
        <v>122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46238</v>
      </c>
      <c r="H87" s="195">
        <v>58968</v>
      </c>
      <c r="I87" s="196">
        <f t="shared" si="35"/>
        <v>0.2753146762403218</v>
      </c>
      <c r="J87" s="212">
        <f t="shared" si="32"/>
        <v>0.77081081081081071</v>
      </c>
      <c r="K87" s="195">
        <f t="shared" si="33"/>
        <v>12730</v>
      </c>
      <c r="L87" s="195">
        <f t="shared" si="34"/>
        <v>25668</v>
      </c>
      <c r="M87" s="196">
        <f t="shared" si="36"/>
        <v>1.6341071935300794E-3</v>
      </c>
      <c r="N87" s="103"/>
    </row>
    <row r="88" spans="1:14" x14ac:dyDescent="0.25">
      <c r="A88" s="1"/>
      <c r="B88" s="194" t="s">
        <v>131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74920</v>
      </c>
      <c r="H88" s="195">
        <v>68668</v>
      </c>
      <c r="I88" s="196">
        <f t="shared" si="35"/>
        <v>-8.3449012279765089E-2</v>
      </c>
      <c r="J88" s="212">
        <f t="shared" si="32"/>
        <v>2.2901154712280198</v>
      </c>
      <c r="K88" s="195">
        <f t="shared" si="33"/>
        <v>-6252</v>
      </c>
      <c r="L88" s="195">
        <f t="shared" si="34"/>
        <v>47797</v>
      </c>
      <c r="M88" s="196">
        <f t="shared" si="36"/>
        <v>1.9029112868898979E-3</v>
      </c>
      <c r="N88" s="103"/>
    </row>
    <row r="89" spans="1:14" x14ac:dyDescent="0.25">
      <c r="A89" s="193" t="s">
        <v>147</v>
      </c>
      <c r="B89" s="194" t="s">
        <v>134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81787</v>
      </c>
      <c r="H89" s="195">
        <v>80097</v>
      </c>
      <c r="I89" s="196">
        <f t="shared" si="35"/>
        <v>-2.066343061855791E-2</v>
      </c>
      <c r="J89" s="212">
        <f t="shared" si="32"/>
        <v>2.569225970322178</v>
      </c>
      <c r="K89" s="195">
        <f t="shared" si="33"/>
        <v>-1690</v>
      </c>
      <c r="L89" s="195">
        <f t="shared" si="34"/>
        <v>57656</v>
      </c>
      <c r="M89" s="196">
        <f t="shared" si="36"/>
        <v>2.2196290170970489E-3</v>
      </c>
      <c r="N89" s="103"/>
    </row>
    <row r="90" spans="1:14" x14ac:dyDescent="0.25">
      <c r="A90" s="198" t="s">
        <v>148</v>
      </c>
      <c r="B90" s="199" t="s">
        <v>148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1037363</v>
      </c>
      <c r="H90" s="200">
        <f t="shared" si="37"/>
        <v>1186655</v>
      </c>
      <c r="I90" s="201">
        <f t="shared" si="35"/>
        <v>0.14391490731788203</v>
      </c>
      <c r="J90" s="213">
        <f t="shared" si="32"/>
        <v>2.053062054096332</v>
      </c>
      <c r="K90" s="200">
        <f>H90-G90</f>
        <v>149292</v>
      </c>
      <c r="L90" s="200">
        <f t="shared" si="34"/>
        <v>797978</v>
      </c>
      <c r="M90" s="201">
        <f t="shared" si="36"/>
        <v>3.2884301175865494E-2</v>
      </c>
      <c r="N90" s="103"/>
    </row>
    <row r="91" spans="1:14" s="177" customFormat="1" x14ac:dyDescent="0.25">
      <c r="B91" s="186" t="s">
        <v>52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71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4.2205013833711688E-3</v>
      </c>
      <c r="N92" s="103"/>
    </row>
    <row r="93" spans="1:14" x14ac:dyDescent="0.25">
      <c r="A93" s="1" t="s">
        <v>99</v>
      </c>
      <c r="B93" s="190" t="s">
        <v>100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1.969225533839387E-3</v>
      </c>
      <c r="N93" s="103"/>
    </row>
    <row r="94" spans="1:14" x14ac:dyDescent="0.25">
      <c r="A94" s="193" t="s">
        <v>106</v>
      </c>
      <c r="B94" s="194" t="s">
        <v>106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5.9984880462542569E-4</v>
      </c>
      <c r="N94" s="103"/>
    </row>
    <row r="95" spans="1:14" x14ac:dyDescent="0.25">
      <c r="A95" s="193" t="s">
        <v>103</v>
      </c>
      <c r="B95" s="194" t="s">
        <v>103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1.3693767292139614E-3</v>
      </c>
      <c r="N95" s="103"/>
    </row>
    <row r="96" spans="1:14" x14ac:dyDescent="0.25">
      <c r="A96" s="1"/>
      <c r="B96" s="190" t="s">
        <v>110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2.2512758495317822E-3</v>
      </c>
      <c r="N96" s="103"/>
    </row>
    <row r="97" spans="1:14" s="76" customFormat="1" x14ac:dyDescent="0.25">
      <c r="B97" s="194" t="s">
        <v>113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3.4074382803632236E-4</v>
      </c>
      <c r="N97" s="197"/>
    </row>
    <row r="98" spans="1:14" s="76" customFormat="1" x14ac:dyDescent="0.25">
      <c r="B98" s="194" t="s">
        <v>116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6.9431820197219068E-4</v>
      </c>
      <c r="N98" s="197"/>
    </row>
    <row r="99" spans="1:14" x14ac:dyDescent="0.25">
      <c r="A99" s="1"/>
      <c r="B99" s="194" t="s">
        <v>119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2.7018968146992053E-4</v>
      </c>
      <c r="N99" s="103"/>
    </row>
    <row r="100" spans="1:14" x14ac:dyDescent="0.25">
      <c r="A100" s="1"/>
      <c r="B100" s="194" t="s">
        <v>126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1.053046963677639E-4</v>
      </c>
      <c r="N100" s="103"/>
    </row>
    <row r="101" spans="1:14" x14ac:dyDescent="0.25">
      <c r="A101" s="1"/>
      <c r="B101" s="194" t="s">
        <v>122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6.5344335272417701E-5</v>
      </c>
      <c r="N101" s="103"/>
    </row>
    <row r="102" spans="1:14" x14ac:dyDescent="0.25">
      <c r="A102" s="1"/>
      <c r="B102" s="194" t="s">
        <v>131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2.167059804199773E-5</v>
      </c>
      <c r="N102" s="103"/>
    </row>
    <row r="103" spans="1:14" x14ac:dyDescent="0.25">
      <c r="A103" s="193" t="s">
        <v>147</v>
      </c>
      <c r="B103" s="194" t="s">
        <v>134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3.4473432179341658E-5</v>
      </c>
      <c r="N103" s="103"/>
    </row>
    <row r="104" spans="1:14" x14ac:dyDescent="0.25">
      <c r="A104" s="198" t="s">
        <v>148</v>
      </c>
      <c r="B104" s="199" t="s">
        <v>148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7.1923107619182745E-4</v>
      </c>
      <c r="N104" s="103"/>
    </row>
    <row r="105" spans="1:14" s="177" customFormat="1" x14ac:dyDescent="0.25">
      <c r="B105" s="186" t="s">
        <v>53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71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4.0273337737656074E-2</v>
      </c>
      <c r="N106" s="103"/>
    </row>
    <row r="107" spans="1:14" x14ac:dyDescent="0.25">
      <c r="A107" s="1" t="s">
        <v>99</v>
      </c>
      <c r="B107" s="190" t="s">
        <v>100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5.759030709066402E-3</v>
      </c>
      <c r="N107" s="103"/>
    </row>
    <row r="108" spans="1:14" x14ac:dyDescent="0.25">
      <c r="A108" s="193" t="s">
        <v>106</v>
      </c>
      <c r="B108" s="194" t="s">
        <v>106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1.6371831991345061E-3</v>
      </c>
      <c r="N108" s="103"/>
    </row>
    <row r="109" spans="1:14" x14ac:dyDescent="0.25">
      <c r="A109" s="193" t="s">
        <v>103</v>
      </c>
      <c r="B109" s="194" t="s">
        <v>103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4.1218475099318959E-3</v>
      </c>
      <c r="N109" s="103"/>
    </row>
    <row r="110" spans="1:14" x14ac:dyDescent="0.25">
      <c r="A110" s="1"/>
      <c r="B110" s="190" t="s">
        <v>110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3.4514307028589673E-2</v>
      </c>
      <c r="N110" s="103"/>
    </row>
    <row r="111" spans="1:14" s="76" customFormat="1" x14ac:dyDescent="0.25">
      <c r="B111" s="194" t="s">
        <v>113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2.1108631216302496E-2</v>
      </c>
      <c r="N111" s="197"/>
    </row>
    <row r="112" spans="1:14" s="76" customFormat="1" x14ac:dyDescent="0.25">
      <c r="B112" s="194" t="s">
        <v>116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1.6836558243473326E-3</v>
      </c>
      <c r="N112" s="197"/>
    </row>
    <row r="113" spans="1:14" x14ac:dyDescent="0.25">
      <c r="A113" s="1"/>
      <c r="B113" s="194" t="s">
        <v>119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2.3618457807179343E-3</v>
      </c>
      <c r="N113" s="103"/>
    </row>
    <row r="114" spans="1:14" x14ac:dyDescent="0.25">
      <c r="A114" s="1"/>
      <c r="B114" s="194" t="s">
        <v>126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1.1466295846339386E-3</v>
      </c>
      <c r="N114" s="103"/>
    </row>
    <row r="115" spans="1:14" x14ac:dyDescent="0.25">
      <c r="A115" s="1"/>
      <c r="B115" s="194" t="s">
        <v>122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9.199473698212259E-4</v>
      </c>
      <c r="N115" s="103"/>
    </row>
    <row r="116" spans="1:14" x14ac:dyDescent="0.25">
      <c r="A116" s="1"/>
      <c r="B116" s="194" t="s">
        <v>131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3.2237092969636779E-4</v>
      </c>
      <c r="N116" s="103"/>
    </row>
    <row r="117" spans="1:14" x14ac:dyDescent="0.25">
      <c r="A117" s="193" t="s">
        <v>147</v>
      </c>
      <c r="B117" s="194" t="s">
        <v>134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3.0438599602724176E-4</v>
      </c>
      <c r="N117" s="103"/>
    </row>
    <row r="118" spans="1:14" x14ac:dyDescent="0.25">
      <c r="A118" s="198" t="s">
        <v>148</v>
      </c>
      <c r="B118" s="199" t="s">
        <v>148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6.6668403270431324E-3</v>
      </c>
      <c r="N118" s="103"/>
    </row>
    <row r="119" spans="1:14" s="177" customFormat="1" x14ac:dyDescent="0.25">
      <c r="B119" s="186" t="s">
        <v>54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71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577841</v>
      </c>
      <c r="H120" s="209">
        <v>583363</v>
      </c>
      <c r="I120" s="210">
        <f>IFERROR(H120/G120-1,"-")</f>
        <v>9.5562620167140011E-3</v>
      </c>
      <c r="J120" s="210">
        <f>IFERROR(H120/E120-1,"-")</f>
        <v>0.62420197734214256</v>
      </c>
      <c r="K120" s="209">
        <f>H120-G120</f>
        <v>5522</v>
      </c>
      <c r="L120" s="209">
        <f>H120-E120</f>
        <v>224194</v>
      </c>
      <c r="M120" s="210">
        <f>H120/H$8</f>
        <v>1.6166016733470488E-2</v>
      </c>
      <c r="N120" s="103"/>
    </row>
    <row r="121" spans="1:14" x14ac:dyDescent="0.25">
      <c r="A121" s="1" t="s">
        <v>99</v>
      </c>
      <c r="B121" s="190" t="s">
        <v>100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303323</v>
      </c>
      <c r="H121" s="191">
        <v>307279</v>
      </c>
      <c r="I121" s="192">
        <f>IFERROR(H121/G121-1,"-")</f>
        <v>1.3042202536569958E-2</v>
      </c>
      <c r="J121" s="211">
        <f t="shared" ref="J121:J132" si="50">IFERROR(H121/E121-1,"-")</f>
        <v>0.48709051400806258</v>
      </c>
      <c r="K121" s="191">
        <f t="shared" ref="K121:K131" si="51">H121-G121</f>
        <v>3956</v>
      </c>
      <c r="L121" s="191">
        <f t="shared" ref="L121:L132" si="52">H121-E121</f>
        <v>100648</v>
      </c>
      <c r="M121" s="192">
        <f>H121/H$8</f>
        <v>8.5152425776816119E-3</v>
      </c>
      <c r="N121" s="103"/>
    </row>
    <row r="122" spans="1:14" x14ac:dyDescent="0.25">
      <c r="A122" s="193" t="s">
        <v>106</v>
      </c>
      <c r="B122" s="194" t="s">
        <v>106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122170</v>
      </c>
      <c r="H122" s="195">
        <v>132724</v>
      </c>
      <c r="I122" s="196">
        <f>IFERROR(H122/G122-1,"-")</f>
        <v>8.6387820250470648E-2</v>
      </c>
      <c r="J122" s="212">
        <f t="shared" si="50"/>
        <v>0.37582021167421664</v>
      </c>
      <c r="K122" s="195">
        <f t="shared" si="51"/>
        <v>10554</v>
      </c>
      <c r="L122" s="195">
        <f t="shared" si="52"/>
        <v>36255</v>
      </c>
      <c r="M122" s="196">
        <f>H122/H$8</f>
        <v>3.6780159265039727E-3</v>
      </c>
      <c r="N122" s="103"/>
    </row>
    <row r="123" spans="1:14" x14ac:dyDescent="0.25">
      <c r="A123" s="193" t="s">
        <v>103</v>
      </c>
      <c r="B123" s="194" t="s">
        <v>103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181153</v>
      </c>
      <c r="H123" s="195">
        <v>174555</v>
      </c>
      <c r="I123" s="196">
        <f>IFERROR(H123/G123-1,"-")</f>
        <v>-3.6422250804568512E-2</v>
      </c>
      <c r="J123" s="212">
        <f t="shared" si="50"/>
        <v>0.58453005573609773</v>
      </c>
      <c r="K123" s="195">
        <f t="shared" si="51"/>
        <v>-6598</v>
      </c>
      <c r="L123" s="195">
        <f t="shared" si="52"/>
        <v>64393</v>
      </c>
      <c r="M123" s="196">
        <f>H123/H$8</f>
        <v>4.8372266511776387E-3</v>
      </c>
      <c r="N123" s="103"/>
    </row>
    <row r="124" spans="1:14" x14ac:dyDescent="0.25">
      <c r="A124" s="1"/>
      <c r="B124" s="190" t="s">
        <v>110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274518</v>
      </c>
      <c r="H124" s="191">
        <v>276084</v>
      </c>
      <c r="I124" s="192">
        <f>IFERROR(H124/G124-1,"-")</f>
        <v>5.7045439643301776E-3</v>
      </c>
      <c r="J124" s="211">
        <f t="shared" si="50"/>
        <v>0.80993588482869838</v>
      </c>
      <c r="K124" s="191">
        <f t="shared" si="51"/>
        <v>1566</v>
      </c>
      <c r="L124" s="191">
        <f t="shared" si="52"/>
        <v>123546</v>
      </c>
      <c r="M124" s="192">
        <f>H124/H$8</f>
        <v>7.6507741557888765E-3</v>
      </c>
      <c r="N124" s="103"/>
    </row>
    <row r="125" spans="1:14" s="76" customFormat="1" x14ac:dyDescent="0.25">
      <c r="B125" s="194" t="s">
        <v>113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40285</v>
      </c>
      <c r="H125" s="195">
        <v>36563</v>
      </c>
      <c r="I125" s="196">
        <f t="shared" ref="I125:I132" si="53">IFERROR(H125/G125-1,"-")</f>
        <v>-9.2391709072855877E-2</v>
      </c>
      <c r="J125" s="212">
        <f t="shared" si="50"/>
        <v>2.2889268687595576</v>
      </c>
      <c r="K125" s="195">
        <f t="shared" si="51"/>
        <v>-3722</v>
      </c>
      <c r="L125" s="195">
        <f t="shared" si="52"/>
        <v>25446</v>
      </c>
      <c r="M125" s="196">
        <f t="shared" ref="M125:M132" si="54">H125/H$8</f>
        <v>1.013225161393303E-3</v>
      </c>
      <c r="N125" s="197"/>
    </row>
    <row r="126" spans="1:14" s="76" customFormat="1" x14ac:dyDescent="0.25">
      <c r="B126" s="194" t="s">
        <v>116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43431</v>
      </c>
      <c r="H126" s="195">
        <v>42207</v>
      </c>
      <c r="I126" s="196">
        <f t="shared" si="53"/>
        <v>-2.8182634523727268E-2</v>
      </c>
      <c r="J126" s="212">
        <f t="shared" si="50"/>
        <v>0.80156223322520059</v>
      </c>
      <c r="K126" s="195">
        <f t="shared" si="51"/>
        <v>-1224</v>
      </c>
      <c r="L126" s="195">
        <f t="shared" si="52"/>
        <v>18779</v>
      </c>
      <c r="M126" s="196">
        <f t="shared" si="54"/>
        <v>1.1696303472616344E-3</v>
      </c>
      <c r="N126" s="197"/>
    </row>
    <row r="127" spans="1:14" x14ac:dyDescent="0.25">
      <c r="A127" s="1"/>
      <c r="B127" s="194" t="s">
        <v>119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26766</v>
      </c>
      <c r="H127" s="195">
        <v>26411</v>
      </c>
      <c r="I127" s="196">
        <f t="shared" si="53"/>
        <v>-1.3263094971232126E-2</v>
      </c>
      <c r="J127" s="212">
        <f t="shared" si="50"/>
        <v>0.44717808219178079</v>
      </c>
      <c r="K127" s="195">
        <f t="shared" si="51"/>
        <v>-355</v>
      </c>
      <c r="L127" s="195">
        <f t="shared" si="52"/>
        <v>8161</v>
      </c>
      <c r="M127" s="196">
        <f t="shared" si="54"/>
        <v>7.3189535151816114E-4</v>
      </c>
      <c r="N127" s="103"/>
    </row>
    <row r="128" spans="1:14" x14ac:dyDescent="0.25">
      <c r="A128" s="1"/>
      <c r="B128" s="194" t="s">
        <v>126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7409</v>
      </c>
      <c r="H128" s="195">
        <v>7428</v>
      </c>
      <c r="I128" s="196">
        <f t="shared" si="53"/>
        <v>2.5644486435416614E-3</v>
      </c>
      <c r="J128" s="212">
        <f t="shared" si="50"/>
        <v>1.0195758564437196</v>
      </c>
      <c r="K128" s="195">
        <f t="shared" si="51"/>
        <v>19</v>
      </c>
      <c r="L128" s="195">
        <f t="shared" si="52"/>
        <v>3750</v>
      </c>
      <c r="M128" s="196">
        <f t="shared" si="54"/>
        <v>2.0584296963677639E-4</v>
      </c>
      <c r="N128" s="103"/>
    </row>
    <row r="129" spans="1:14" x14ac:dyDescent="0.25">
      <c r="A129" s="1"/>
      <c r="B129" s="194" t="s">
        <v>122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6010</v>
      </c>
      <c r="H129" s="195">
        <v>5932</v>
      </c>
      <c r="I129" s="196">
        <f t="shared" si="53"/>
        <v>-1.2978369384359367E-2</v>
      </c>
      <c r="J129" s="212">
        <f t="shared" si="50"/>
        <v>0.71942028985507256</v>
      </c>
      <c r="K129" s="195">
        <f t="shared" si="51"/>
        <v>-78</v>
      </c>
      <c r="L129" s="195">
        <f t="shared" si="52"/>
        <v>2482</v>
      </c>
      <c r="M129" s="196">
        <f t="shared" si="54"/>
        <v>1.6438617338251986E-4</v>
      </c>
      <c r="N129" s="103"/>
    </row>
    <row r="130" spans="1:14" x14ac:dyDescent="0.25">
      <c r="A130" s="1"/>
      <c r="B130" s="194" t="s">
        <v>131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3507</v>
      </c>
      <c r="H130" s="195">
        <v>3870</v>
      </c>
      <c r="I130" s="196">
        <f t="shared" si="53"/>
        <v>0.10350727117194181</v>
      </c>
      <c r="J130" s="212">
        <f t="shared" si="50"/>
        <v>1.6837725381414703</v>
      </c>
      <c r="K130" s="195">
        <f t="shared" si="51"/>
        <v>363</v>
      </c>
      <c r="L130" s="195">
        <f t="shared" si="52"/>
        <v>2428</v>
      </c>
      <c r="M130" s="196">
        <f t="shared" si="54"/>
        <v>1.0724451972190693E-4</v>
      </c>
      <c r="N130" s="103"/>
    </row>
    <row r="131" spans="1:14" x14ac:dyDescent="0.25">
      <c r="A131" s="193" t="s">
        <v>147</v>
      </c>
      <c r="B131" s="194" t="s">
        <v>134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5426</v>
      </c>
      <c r="I131" s="196">
        <f t="shared" si="53"/>
        <v>0.10464169381107502</v>
      </c>
      <c r="J131" s="212">
        <f t="shared" si="50"/>
        <v>1.6995024875621891</v>
      </c>
      <c r="K131" s="195">
        <f t="shared" si="51"/>
        <v>514</v>
      </c>
      <c r="L131" s="195">
        <f t="shared" si="52"/>
        <v>3416</v>
      </c>
      <c r="M131" s="196">
        <f t="shared" si="54"/>
        <v>1.5036402170828605E-4</v>
      </c>
      <c r="N131" s="103"/>
    </row>
    <row r="132" spans="1:14" x14ac:dyDescent="0.25">
      <c r="A132" s="198" t="s">
        <v>148</v>
      </c>
      <c r="B132" s="199" t="s">
        <v>148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142198</v>
      </c>
      <c r="H132" s="200">
        <f t="shared" si="55"/>
        <v>148247</v>
      </c>
      <c r="I132" s="201">
        <f t="shared" si="53"/>
        <v>4.2539276220481259E-2</v>
      </c>
      <c r="J132" s="213">
        <f t="shared" si="50"/>
        <v>0.66265154828796691</v>
      </c>
      <c r="K132" s="200">
        <f>H132-G132</f>
        <v>6049</v>
      </c>
      <c r="L132" s="200">
        <f t="shared" si="52"/>
        <v>59084</v>
      </c>
      <c r="M132" s="201">
        <f t="shared" si="54"/>
        <v>4.108185611166288E-3</v>
      </c>
      <c r="N132" s="103"/>
    </row>
    <row r="133" spans="1:14" s="177" customFormat="1" x14ac:dyDescent="0.25">
      <c r="B133" s="186" t="s">
        <v>55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71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1897228</v>
      </c>
      <c r="H134" s="209">
        <v>1991159</v>
      </c>
      <c r="I134" s="210">
        <f>IFERROR(H134/G134-1,"-")</f>
        <v>4.9509600322154235E-2</v>
      </c>
      <c r="J134" s="210">
        <f>IFERROR(H134/E134-1,"-")</f>
        <v>1.569273886468066</v>
      </c>
      <c r="K134" s="209">
        <f>H134-G134</f>
        <v>93931</v>
      </c>
      <c r="L134" s="209">
        <f>H134-E134</f>
        <v>1216170</v>
      </c>
      <c r="M134" s="210">
        <f>H134/H$8</f>
        <v>5.5178524714457999E-2</v>
      </c>
      <c r="N134" s="103"/>
    </row>
    <row r="135" spans="1:14" x14ac:dyDescent="0.25">
      <c r="A135" s="1" t="s">
        <v>99</v>
      </c>
      <c r="B135" s="190" t="s">
        <v>100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121724</v>
      </c>
      <c r="H135" s="191">
        <v>103793</v>
      </c>
      <c r="I135" s="192">
        <f>IFERROR(H135/G135-1,"-")</f>
        <v>-0.14730866550556998</v>
      </c>
      <c r="J135" s="211">
        <f t="shared" ref="J135:J146" si="56">IFERROR(H135/E135-1,"-")</f>
        <v>-0.26902734641848547</v>
      </c>
      <c r="K135" s="191">
        <f t="shared" ref="K135:K145" si="57">H135-G135</f>
        <v>-17931</v>
      </c>
      <c r="L135" s="191">
        <f t="shared" ref="L135:L146" si="58">H135-E135</f>
        <v>-38200</v>
      </c>
      <c r="M135" s="192">
        <f>H135/H$8</f>
        <v>2.8762869342366629E-3</v>
      </c>
      <c r="N135" s="103"/>
    </row>
    <row r="136" spans="1:14" x14ac:dyDescent="0.25">
      <c r="A136" s="193" t="s">
        <v>106</v>
      </c>
      <c r="B136" s="194" t="s">
        <v>106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67596</v>
      </c>
      <c r="H136" s="195">
        <v>47888</v>
      </c>
      <c r="I136" s="196">
        <f>IFERROR(H136/G136-1,"-")</f>
        <v>-0.29155571335581987</v>
      </c>
      <c r="J136" s="212">
        <f t="shared" si="56"/>
        <v>-0.44597799553431983</v>
      </c>
      <c r="K136" s="195">
        <f t="shared" si="57"/>
        <v>-19708</v>
      </c>
      <c r="L136" s="195">
        <f t="shared" si="58"/>
        <v>-38549</v>
      </c>
      <c r="M136" s="196">
        <f>H136/H$8</f>
        <v>1.3270608683314416E-3</v>
      </c>
      <c r="N136" s="103"/>
    </row>
    <row r="137" spans="1:14" x14ac:dyDescent="0.25">
      <c r="A137" s="193" t="s">
        <v>103</v>
      </c>
      <c r="B137" s="194" t="s">
        <v>103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54128</v>
      </c>
      <c r="H137" s="195">
        <v>55905</v>
      </c>
      <c r="I137" s="196">
        <f>IFERROR(H137/G137-1,"-")</f>
        <v>3.2829589122080893E-2</v>
      </c>
      <c r="J137" s="212">
        <f t="shared" si="56"/>
        <v>6.2819497444019934E-3</v>
      </c>
      <c r="K137" s="195">
        <f t="shared" si="57"/>
        <v>1777</v>
      </c>
      <c r="L137" s="195">
        <f t="shared" si="58"/>
        <v>349</v>
      </c>
      <c r="M137" s="196">
        <f>H137/H$8</f>
        <v>1.5492260659052213E-3</v>
      </c>
      <c r="N137" s="103"/>
    </row>
    <row r="138" spans="1:14" x14ac:dyDescent="0.25">
      <c r="A138" s="1"/>
      <c r="B138" s="190" t="s">
        <v>110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1775504</v>
      </c>
      <c r="H138" s="191">
        <v>1887366</v>
      </c>
      <c r="I138" s="192">
        <f>IFERROR(H138/G138-1,"-")</f>
        <v>6.3002955780443237E-2</v>
      </c>
      <c r="J138" s="211">
        <f t="shared" si="56"/>
        <v>1.981639694405652</v>
      </c>
      <c r="K138" s="191">
        <f t="shared" si="57"/>
        <v>111862</v>
      </c>
      <c r="L138" s="191">
        <f t="shared" si="58"/>
        <v>1254370</v>
      </c>
      <c r="M138" s="192">
        <f>H138/H$8</f>
        <v>5.230223778022134E-2</v>
      </c>
      <c r="N138" s="103"/>
    </row>
    <row r="139" spans="1:14" s="76" customFormat="1" x14ac:dyDescent="0.25">
      <c r="B139" s="194" t="s">
        <v>113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747598</v>
      </c>
      <c r="H139" s="195">
        <v>859363</v>
      </c>
      <c r="I139" s="196">
        <f t="shared" ref="I139:I146" si="59">IFERROR(H139/G139-1,"-")</f>
        <v>0.1494987948068347</v>
      </c>
      <c r="J139" s="212">
        <f t="shared" si="56"/>
        <v>3.6963832903423253</v>
      </c>
      <c r="K139" s="195">
        <f t="shared" si="57"/>
        <v>111765</v>
      </c>
      <c r="L139" s="195">
        <f t="shared" si="58"/>
        <v>676379</v>
      </c>
      <c r="M139" s="196">
        <f t="shared" ref="M139:M146" si="60">H139/H$8</f>
        <v>2.3814463101234393E-2</v>
      </c>
      <c r="N139" s="197"/>
    </row>
    <row r="140" spans="1:14" s="76" customFormat="1" x14ac:dyDescent="0.25">
      <c r="B140" s="194" t="s">
        <v>116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181835</v>
      </c>
      <c r="H140" s="195">
        <v>190230</v>
      </c>
      <c r="I140" s="196">
        <f t="shared" si="59"/>
        <v>4.6168229438776853E-2</v>
      </c>
      <c r="J140" s="212">
        <f t="shared" si="56"/>
        <v>1.7440317345834835</v>
      </c>
      <c r="K140" s="195">
        <f t="shared" si="57"/>
        <v>8395</v>
      </c>
      <c r="L140" s="195">
        <f t="shared" si="58"/>
        <v>120905</v>
      </c>
      <c r="M140" s="196">
        <f t="shared" si="60"/>
        <v>5.2716085236946654E-3</v>
      </c>
      <c r="N140" s="197"/>
    </row>
    <row r="141" spans="1:14" x14ac:dyDescent="0.25">
      <c r="A141" s="1"/>
      <c r="B141" s="194" t="s">
        <v>119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162480</v>
      </c>
      <c r="H141" s="195">
        <v>166493</v>
      </c>
      <c r="I141" s="196">
        <f t="shared" si="59"/>
        <v>2.4698424421467191E-2</v>
      </c>
      <c r="J141" s="212">
        <f t="shared" si="56"/>
        <v>0.77090069775357395</v>
      </c>
      <c r="K141" s="195">
        <f t="shared" si="57"/>
        <v>4013</v>
      </c>
      <c r="L141" s="195">
        <f t="shared" si="58"/>
        <v>72477</v>
      </c>
      <c r="M141" s="196">
        <f t="shared" si="60"/>
        <v>4.6138144243047675E-3</v>
      </c>
      <c r="N141" s="103"/>
    </row>
    <row r="142" spans="1:14" x14ac:dyDescent="0.25">
      <c r="A142" s="1"/>
      <c r="B142" s="194" t="s">
        <v>126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79292</v>
      </c>
      <c r="H142" s="195">
        <v>59046</v>
      </c>
      <c r="I142" s="196">
        <f t="shared" si="59"/>
        <v>-0.25533471220299653</v>
      </c>
      <c r="J142" s="212">
        <f t="shared" si="56"/>
        <v>1.6410520195017222</v>
      </c>
      <c r="K142" s="195">
        <f t="shared" si="57"/>
        <v>-20246</v>
      </c>
      <c r="L142" s="195">
        <f t="shared" si="58"/>
        <v>36689</v>
      </c>
      <c r="M142" s="196">
        <f t="shared" si="60"/>
        <v>1.6362687109818389E-3</v>
      </c>
      <c r="N142" s="103"/>
    </row>
    <row r="143" spans="1:14" x14ac:dyDescent="0.25">
      <c r="A143" s="1"/>
      <c r="B143" s="194" t="s">
        <v>122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41049</v>
      </c>
      <c r="H143" s="195">
        <v>42057</v>
      </c>
      <c r="I143" s="196">
        <f t="shared" si="59"/>
        <v>2.4556018417013714E-2</v>
      </c>
      <c r="J143" s="212">
        <f t="shared" si="56"/>
        <v>1.0211937716262978</v>
      </c>
      <c r="K143" s="195">
        <f t="shared" si="57"/>
        <v>1008</v>
      </c>
      <c r="L143" s="195">
        <f t="shared" si="58"/>
        <v>21249</v>
      </c>
      <c r="M143" s="196">
        <f t="shared" si="60"/>
        <v>1.165473582931328E-3</v>
      </c>
      <c r="N143" s="103"/>
    </row>
    <row r="144" spans="1:14" x14ac:dyDescent="0.25">
      <c r="A144" s="1"/>
      <c r="B144" s="194" t="s">
        <v>131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28175</v>
      </c>
      <c r="H144" s="195">
        <v>26046</v>
      </c>
      <c r="I144" s="196">
        <f t="shared" si="59"/>
        <v>-7.5563442768411759E-2</v>
      </c>
      <c r="J144" s="212">
        <f t="shared" si="56"/>
        <v>1.6155854589274954</v>
      </c>
      <c r="K144" s="195">
        <f t="shared" si="57"/>
        <v>-2129</v>
      </c>
      <c r="L144" s="195">
        <f t="shared" si="58"/>
        <v>16088</v>
      </c>
      <c r="M144" s="196">
        <f t="shared" si="60"/>
        <v>7.2178055831441542E-4</v>
      </c>
      <c r="N144" s="103"/>
    </row>
    <row r="145" spans="1:14" x14ac:dyDescent="0.25">
      <c r="A145" s="193" t="s">
        <v>147</v>
      </c>
      <c r="B145" s="194" t="s">
        <v>134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21389</v>
      </c>
      <c r="H145" s="195">
        <v>19939</v>
      </c>
      <c r="I145" s="196">
        <f t="shared" si="59"/>
        <v>-6.7791855626723962E-2</v>
      </c>
      <c r="J145" s="212">
        <f t="shared" si="56"/>
        <v>2.1360490720352314</v>
      </c>
      <c r="K145" s="195">
        <f t="shared" si="57"/>
        <v>-1450</v>
      </c>
      <c r="L145" s="195">
        <f t="shared" si="58"/>
        <v>13581</v>
      </c>
      <c r="M145" s="196">
        <f t="shared" si="60"/>
        <v>5.52544826546538E-4</v>
      </c>
      <c r="N145" s="103"/>
    </row>
    <row r="146" spans="1:14" x14ac:dyDescent="0.25">
      <c r="A146" s="198" t="s">
        <v>148</v>
      </c>
      <c r="B146" s="199" t="s">
        <v>148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513686</v>
      </c>
      <c r="H146" s="200">
        <f t="shared" si="61"/>
        <v>524192</v>
      </c>
      <c r="I146" s="201">
        <f t="shared" si="59"/>
        <v>2.0452182851002254E-2</v>
      </c>
      <c r="J146" s="213">
        <f t="shared" si="56"/>
        <v>1.3072846516131871</v>
      </c>
      <c r="K146" s="200">
        <f>H146-G146</f>
        <v>10506</v>
      </c>
      <c r="L146" s="200">
        <f t="shared" si="58"/>
        <v>297002</v>
      </c>
      <c r="M146" s="201">
        <f t="shared" si="60"/>
        <v>1.4526284052213394E-2</v>
      </c>
      <c r="N146" s="103"/>
    </row>
    <row r="147" spans="1:14" s="177" customFormat="1" x14ac:dyDescent="0.25">
      <c r="B147" s="186" t="s">
        <v>56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71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781228</v>
      </c>
      <c r="H148" s="209">
        <v>735699</v>
      </c>
      <c r="I148" s="210">
        <f>IFERROR(H148/G148-1,"-")</f>
        <v>-5.827876112991337E-2</v>
      </c>
      <c r="J148" s="210">
        <f>IFERROR(H148/E148-1,"-")</f>
        <v>1.2970638008230351</v>
      </c>
      <c r="K148" s="209">
        <f>H148-G148</f>
        <v>-45529</v>
      </c>
      <c r="L148" s="209">
        <f>H148-E148</f>
        <v>415421</v>
      </c>
      <c r="M148" s="210">
        <f>H148/H$8</f>
        <v>2.0387515740280932E-2</v>
      </c>
      <c r="N148" s="103"/>
    </row>
    <row r="149" spans="1:14" x14ac:dyDescent="0.25">
      <c r="A149" s="1" t="s">
        <v>99</v>
      </c>
      <c r="B149" s="190" t="s">
        <v>100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299463</v>
      </c>
      <c r="H149" s="191">
        <v>274583</v>
      </c>
      <c r="I149" s="192">
        <f>IFERROR(H149/G149-1,"-")</f>
        <v>-8.3082050203197033E-2</v>
      </c>
      <c r="J149" s="211">
        <f t="shared" ref="J149:J160" si="62">IFERROR(H149/E149-1,"-")</f>
        <v>1.3205635278806009</v>
      </c>
      <c r="K149" s="191">
        <f t="shared" ref="K149:K159" si="63">H149-G149</f>
        <v>-24880</v>
      </c>
      <c r="L149" s="191">
        <f t="shared" ref="L149:L160" si="64">H149-E149</f>
        <v>156257</v>
      </c>
      <c r="M149" s="192">
        <f>H149/H$8</f>
        <v>7.6091788007236092E-3</v>
      </c>
      <c r="N149" s="103"/>
    </row>
    <row r="150" spans="1:14" x14ac:dyDescent="0.25">
      <c r="A150" s="193" t="s">
        <v>106</v>
      </c>
      <c r="B150" s="194" t="s">
        <v>106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212644</v>
      </c>
      <c r="H150" s="195">
        <v>179573</v>
      </c>
      <c r="I150" s="196">
        <f>IFERROR(H150/G150-1,"-")</f>
        <v>-0.15552284569515251</v>
      </c>
      <c r="J150" s="212">
        <f t="shared" si="62"/>
        <v>1.0730885120236433</v>
      </c>
      <c r="K150" s="195">
        <f t="shared" si="63"/>
        <v>-33071</v>
      </c>
      <c r="L150" s="195">
        <f t="shared" si="64"/>
        <v>92952</v>
      </c>
      <c r="M150" s="196">
        <f>H150/H$8</f>
        <v>4.9762842739074914E-3</v>
      </c>
      <c r="N150" s="103"/>
    </row>
    <row r="151" spans="1:14" x14ac:dyDescent="0.25">
      <c r="A151" s="193" t="s">
        <v>103</v>
      </c>
      <c r="B151" s="194" t="s">
        <v>103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2.6328945268161178E-3</v>
      </c>
      <c r="N151" s="103"/>
    </row>
    <row r="152" spans="1:14" x14ac:dyDescent="0.25">
      <c r="A152" s="1"/>
      <c r="B152" s="190" t="s">
        <v>110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1.2778336939557322E-2</v>
      </c>
      <c r="N152" s="103"/>
    </row>
    <row r="153" spans="1:14" s="76" customFormat="1" x14ac:dyDescent="0.25">
      <c r="B153" s="194" t="s">
        <v>113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4.0495475223467654E-3</v>
      </c>
      <c r="N153" s="197"/>
    </row>
    <row r="154" spans="1:14" s="76" customFormat="1" x14ac:dyDescent="0.25">
      <c r="B154" s="194" t="s">
        <v>116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2.9057168256952327E-3</v>
      </c>
      <c r="N154" s="197"/>
    </row>
    <row r="155" spans="1:14" x14ac:dyDescent="0.25">
      <c r="A155" s="1"/>
      <c r="B155" s="194" t="s">
        <v>119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1.9887346144296255E-3</v>
      </c>
      <c r="N155" s="103"/>
    </row>
    <row r="156" spans="1:14" x14ac:dyDescent="0.25">
      <c r="A156" s="1"/>
      <c r="B156" s="194" t="s">
        <v>126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4.2310318530079454E-4</v>
      </c>
      <c r="N156" s="103"/>
    </row>
    <row r="157" spans="1:14" x14ac:dyDescent="0.25">
      <c r="A157" s="1"/>
      <c r="B157" s="194" t="s">
        <v>122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6.8359374999999996E-4</v>
      </c>
      <c r="N157" s="103"/>
    </row>
    <row r="158" spans="1:14" x14ac:dyDescent="0.25">
      <c r="A158" s="1"/>
      <c r="B158" s="194" t="s">
        <v>131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9.4192279724744611E-5</v>
      </c>
      <c r="N158" s="103"/>
    </row>
    <row r="159" spans="1:14" x14ac:dyDescent="0.25">
      <c r="A159" s="193" t="s">
        <v>147</v>
      </c>
      <c r="B159" s="194" t="s">
        <v>134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1.4762055725028376E-4</v>
      </c>
      <c r="N159" s="103"/>
    </row>
    <row r="160" spans="1:14" x14ac:dyDescent="0.25">
      <c r="A160" s="198" t="s">
        <v>148</v>
      </c>
      <c r="B160" s="199" t="s">
        <v>148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2.485828204809875E-3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58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4873-B92C-4A83-9ECD-AB2D1957DDE2}">
  <sheetPr>
    <tabColor theme="3" tint="0.39997558519241921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F827-B23F-41D9-814C-8906A994BAC7}">
  <sheetPr>
    <tabColor theme="4" tint="0.79998168889431442"/>
  </sheetPr>
  <dimension ref="A1:O290"/>
  <sheetViews>
    <sheetView showGridLines="0" topLeftCell="F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298</v>
      </c>
      <c r="E1" t="s">
        <v>298</v>
      </c>
      <c r="G1" t="s">
        <v>298</v>
      </c>
    </row>
    <row r="4" spans="1:15" ht="48.75" customHeight="1" thickBot="1" x14ac:dyDescent="0.3">
      <c r="B4" s="12" t="s">
        <v>299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70</v>
      </c>
    </row>
    <row r="6" spans="1:15" ht="22.5" thickTop="1" thickBot="1" x14ac:dyDescent="0.3">
      <c r="B6" s="134" t="s">
        <v>33</v>
      </c>
      <c r="C6" s="135" t="s">
        <v>71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CONCATENATE("dif ",RIGHT(C7,2),"/",RIGHT(C7-1,2))</f>
        <v>dif 20/19</v>
      </c>
      <c r="E8" s="144" t="s">
        <v>72</v>
      </c>
      <c r="F8" s="143" t="str">
        <f>CONCATENATE("dif ",RIGHT(E7,2),"/",RIGHT(C7,2))</f>
        <v>dif 21/20</v>
      </c>
      <c r="G8" s="144" t="s">
        <v>72</v>
      </c>
      <c r="H8" s="143" t="str">
        <f>CONCATENATE("dif ",RIGHT(G7,2),"/",RIGHT(E7,2))</f>
        <v>dif 22/21</v>
      </c>
      <c r="I8" s="144" t="s">
        <v>72</v>
      </c>
      <c r="J8" s="143" t="str">
        <f>CONCATENATE("dif ",RIGHT(I7,2),"/",RIGHT(G7,2))</f>
        <v>dif 23/22</v>
      </c>
      <c r="K8" s="144" t="s">
        <v>72</v>
      </c>
      <c r="L8" s="143" t="str">
        <f>CONCATENATE("dif ",RIGHT(K7,2),"/",RIGHT(I7,2))</f>
        <v>dif 24/23</v>
      </c>
      <c r="M8" s="144" t="s">
        <v>72</v>
      </c>
      <c r="N8" s="143" t="str">
        <f>CONCATENATE("dif ",RIGHT(M7,2),"/",RIGHT(K7,2))</f>
        <v>dif 25/24</v>
      </c>
    </row>
    <row r="9" spans="1:15" x14ac:dyDescent="0.25">
      <c r="A9" s="1" t="s">
        <v>73</v>
      </c>
      <c r="B9" s="145" t="s">
        <v>74</v>
      </c>
      <c r="C9" s="220">
        <v>7.5032095478103749</v>
      </c>
      <c r="D9" s="221">
        <v>-0.41634465685021294</v>
      </c>
      <c r="E9" s="220">
        <v>4.2534147517274628</v>
      </c>
      <c r="F9" s="221">
        <f t="shared" ref="F9:J21" si="0">IFERROR(E9-C9,"-")</f>
        <v>-3.2497947960829121</v>
      </c>
      <c r="G9" s="220">
        <v>7.3644056930375692</v>
      </c>
      <c r="H9" s="221">
        <f t="shared" si="0"/>
        <v>3.1109909413101065</v>
      </c>
      <c r="I9" s="220">
        <v>7.2885726989773234</v>
      </c>
      <c r="J9" s="221">
        <f t="shared" si="0"/>
        <v>-7.5832994060245795E-2</v>
      </c>
      <c r="K9" s="220">
        <v>7.5802932298404482</v>
      </c>
      <c r="L9" s="221">
        <f t="shared" ref="L9:L21" si="1">IFERROR(K9-I9,"-")</f>
        <v>0.29172053086312477</v>
      </c>
      <c r="M9" s="220">
        <v>7.5436789772727275</v>
      </c>
      <c r="N9" s="221">
        <f t="shared" ref="N9:N20" si="2">IFERROR(M9-K9,"-")</f>
        <v>-3.6614252567720662E-2</v>
      </c>
    </row>
    <row r="10" spans="1:15" x14ac:dyDescent="0.25">
      <c r="A10" s="1" t="s">
        <v>75</v>
      </c>
      <c r="B10" s="145" t="s">
        <v>76</v>
      </c>
      <c r="C10" s="220">
        <v>7.7170021872070702</v>
      </c>
      <c r="D10" s="221">
        <v>0.18300645293042272</v>
      </c>
      <c r="E10" s="220">
        <v>3.6048685491723464</v>
      </c>
      <c r="F10" s="221">
        <f t="shared" si="0"/>
        <v>-4.1121336380347238</v>
      </c>
      <c r="G10" s="220">
        <v>6.5212775777716239</v>
      </c>
      <c r="H10" s="221">
        <f t="shared" si="0"/>
        <v>2.9164090285992774</v>
      </c>
      <c r="I10" s="220">
        <v>6.7735424066533829</v>
      </c>
      <c r="J10" s="221">
        <f t="shared" si="0"/>
        <v>0.25226482888175905</v>
      </c>
      <c r="K10" s="220">
        <v>6.9712386605911121</v>
      </c>
      <c r="L10" s="221">
        <f t="shared" si="1"/>
        <v>0.19769625393772916</v>
      </c>
      <c r="M10" s="220">
        <v>7.2220742967575688</v>
      </c>
      <c r="N10" s="221">
        <f t="shared" si="2"/>
        <v>0.25083563616645677</v>
      </c>
    </row>
    <row r="11" spans="1:15" x14ac:dyDescent="0.25">
      <c r="A11" s="1" t="s">
        <v>77</v>
      </c>
      <c r="B11" s="145" t="s">
        <v>78</v>
      </c>
      <c r="C11" s="220">
        <v>9.2506486181613088</v>
      </c>
      <c r="D11" s="221">
        <v>2.2028171886796724</v>
      </c>
      <c r="E11" s="220">
        <v>4.0907075558839834</v>
      </c>
      <c r="F11" s="221">
        <f t="shared" si="0"/>
        <v>-5.1599410622773254</v>
      </c>
      <c r="G11" s="220">
        <v>6.6980792586928164</v>
      </c>
      <c r="H11" s="221">
        <f t="shared" si="0"/>
        <v>2.607371702808833</v>
      </c>
      <c r="I11" s="220">
        <v>6.7377011388261332</v>
      </c>
      <c r="J11" s="221">
        <f t="shared" si="0"/>
        <v>3.96218801333168E-2</v>
      </c>
      <c r="K11" s="220">
        <v>6.4654920309986839</v>
      </c>
      <c r="L11" s="221">
        <f t="shared" si="1"/>
        <v>-0.27220910782744934</v>
      </c>
      <c r="M11" s="220">
        <v>6.9178930739170204</v>
      </c>
      <c r="N11" s="221">
        <f t="shared" si="2"/>
        <v>0.45240104291833649</v>
      </c>
    </row>
    <row r="12" spans="1:15" x14ac:dyDescent="0.25">
      <c r="A12" s="1" t="s">
        <v>79</v>
      </c>
      <c r="B12" s="145" t="s">
        <v>80</v>
      </c>
      <c r="C12" s="220" t="s">
        <v>298</v>
      </c>
      <c r="D12" s="221" t="s">
        <v>298</v>
      </c>
      <c r="E12" s="220">
        <v>3.4268915364381867</v>
      </c>
      <c r="F12" s="221" t="str">
        <f t="shared" si="0"/>
        <v>-</v>
      </c>
      <c r="G12" s="220">
        <v>6.3827739181384446</v>
      </c>
      <c r="H12" s="221">
        <f t="shared" si="0"/>
        <v>2.955882381700258</v>
      </c>
      <c r="I12" s="220">
        <v>6.1673905637881115</v>
      </c>
      <c r="J12" s="221">
        <f t="shared" si="0"/>
        <v>-0.21538335435033318</v>
      </c>
      <c r="K12" s="220">
        <v>6.965188020716055</v>
      </c>
      <c r="L12" s="221">
        <f t="shared" si="1"/>
        <v>0.79779745692794357</v>
      </c>
      <c r="M12" s="220">
        <v>6.8137684550908393</v>
      </c>
      <c r="N12" s="221">
        <f t="shared" si="2"/>
        <v>-0.15141956562521575</v>
      </c>
    </row>
    <row r="13" spans="1:15" x14ac:dyDescent="0.25">
      <c r="A13" s="1" t="s">
        <v>81</v>
      </c>
      <c r="B13" s="145" t="s">
        <v>82</v>
      </c>
      <c r="C13" s="220" t="s">
        <v>298</v>
      </c>
      <c r="D13" s="221" t="s">
        <v>298</v>
      </c>
      <c r="E13" s="220">
        <v>3.5315843470614099</v>
      </c>
      <c r="F13" s="221" t="str">
        <f t="shared" si="0"/>
        <v>-</v>
      </c>
      <c r="G13" s="220">
        <v>6.2174707421855713</v>
      </c>
      <c r="H13" s="221">
        <f t="shared" si="0"/>
        <v>2.6858863951241614</v>
      </c>
      <c r="I13" s="220">
        <v>6.5183552234649831</v>
      </c>
      <c r="J13" s="221">
        <f t="shared" si="0"/>
        <v>0.30088448127941181</v>
      </c>
      <c r="K13" s="220">
        <v>6.820077615250117</v>
      </c>
      <c r="L13" s="221">
        <f t="shared" si="1"/>
        <v>0.30172239178513394</v>
      </c>
      <c r="M13" s="220">
        <v>7.3308251433251437</v>
      </c>
      <c r="N13" s="221">
        <f t="shared" si="2"/>
        <v>0.51074752807502666</v>
      </c>
    </row>
    <row r="14" spans="1:15" x14ac:dyDescent="0.25">
      <c r="A14" s="1" t="s">
        <v>83</v>
      </c>
      <c r="B14" s="145" t="s">
        <v>84</v>
      </c>
      <c r="C14" s="220" t="s">
        <v>298</v>
      </c>
      <c r="D14" s="221" t="s">
        <v>298</v>
      </c>
      <c r="E14" s="220">
        <v>4.9431877958968959</v>
      </c>
      <c r="F14" s="221" t="str">
        <f t="shared" si="0"/>
        <v>-</v>
      </c>
      <c r="G14" s="220">
        <v>7.000953086942709</v>
      </c>
      <c r="H14" s="221">
        <f t="shared" si="0"/>
        <v>2.0577652910458131</v>
      </c>
      <c r="I14" s="220">
        <v>6.7547590790410634</v>
      </c>
      <c r="J14" s="221">
        <f t="shared" si="0"/>
        <v>-0.24619400790164558</v>
      </c>
      <c r="K14" s="220">
        <v>6.8785517271573049</v>
      </c>
      <c r="L14" s="221">
        <f t="shared" si="1"/>
        <v>0.12379264811624147</v>
      </c>
      <c r="M14" s="220">
        <v>6.7413964333520449</v>
      </c>
      <c r="N14" s="221">
        <f t="shared" si="2"/>
        <v>-0.13715529380526004</v>
      </c>
    </row>
    <row r="15" spans="1:15" x14ac:dyDescent="0.25">
      <c r="A15" s="1" t="s">
        <v>85</v>
      </c>
      <c r="B15" s="145" t="s">
        <v>86</v>
      </c>
      <c r="C15" s="220" t="s">
        <v>298</v>
      </c>
      <c r="D15" s="221" t="s">
        <v>298</v>
      </c>
      <c r="E15" s="220">
        <v>5.9776886192386733</v>
      </c>
      <c r="F15" s="221" t="str">
        <f t="shared" si="0"/>
        <v>-</v>
      </c>
      <c r="G15" s="220">
        <v>6.9023408766388297</v>
      </c>
      <c r="H15" s="221">
        <f t="shared" si="0"/>
        <v>0.92465225740015633</v>
      </c>
      <c r="I15" s="220">
        <v>6.6886318097614454</v>
      </c>
      <c r="J15" s="221">
        <f t="shared" si="0"/>
        <v>-0.21370906687738422</v>
      </c>
      <c r="K15" s="220">
        <v>6.9805567830313739</v>
      </c>
      <c r="L15" s="221">
        <f t="shared" si="1"/>
        <v>0.2919249732699285</v>
      </c>
      <c r="M15" s="220">
        <v>6.7038852318259874</v>
      </c>
      <c r="N15" s="221">
        <f t="shared" si="2"/>
        <v>-0.27667155120538656</v>
      </c>
    </row>
    <row r="16" spans="1:15" x14ac:dyDescent="0.25">
      <c r="A16" s="1" t="s">
        <v>87</v>
      </c>
      <c r="B16" s="145" t="s">
        <v>88</v>
      </c>
      <c r="C16" s="220">
        <v>4.5515607371192175</v>
      </c>
      <c r="D16" s="221">
        <v>-2.8081057811534764</v>
      </c>
      <c r="E16" s="220">
        <v>5.1992433795712483</v>
      </c>
      <c r="F16" s="221">
        <f t="shared" si="0"/>
        <v>0.64768264245203078</v>
      </c>
      <c r="G16" s="220">
        <v>7.2397501926274384</v>
      </c>
      <c r="H16" s="221">
        <f t="shared" si="0"/>
        <v>2.0405068130561901</v>
      </c>
      <c r="I16" s="220">
        <v>7.1337124926456168</v>
      </c>
      <c r="J16" s="221">
        <f t="shared" si="0"/>
        <v>-0.10603769998182155</v>
      </c>
      <c r="K16" s="220">
        <v>7.0900904459101861</v>
      </c>
      <c r="L16" s="221">
        <f t="shared" si="1"/>
        <v>-4.3622046735430686E-2</v>
      </c>
      <c r="M16" s="220">
        <v>7.4288856592953376</v>
      </c>
      <c r="N16" s="221">
        <f t="shared" si="2"/>
        <v>0.33879521338515151</v>
      </c>
    </row>
    <row r="17" spans="1:15" x14ac:dyDescent="0.25">
      <c r="A17" s="1" t="s">
        <v>89</v>
      </c>
      <c r="B17" s="145" t="s">
        <v>90</v>
      </c>
      <c r="C17" s="220">
        <v>4.0015720524017464</v>
      </c>
      <c r="D17" s="221">
        <v>-3.4080175453227559</v>
      </c>
      <c r="E17" s="220">
        <v>5.8313355603589443</v>
      </c>
      <c r="F17" s="221">
        <f t="shared" si="0"/>
        <v>1.8297635079571979</v>
      </c>
      <c r="G17" s="220">
        <v>6.7605067064083455</v>
      </c>
      <c r="H17" s="221">
        <f t="shared" si="0"/>
        <v>0.92917114604940121</v>
      </c>
      <c r="I17" s="220">
        <v>6.8220845019451737</v>
      </c>
      <c r="J17" s="221">
        <f t="shared" si="0"/>
        <v>6.1577795536828184E-2</v>
      </c>
      <c r="K17" s="220">
        <v>6.8866018317439339</v>
      </c>
      <c r="L17" s="221">
        <f t="shared" si="1"/>
        <v>6.4517329798760237E-2</v>
      </c>
      <c r="M17" s="220">
        <v>6.7704580121202129</v>
      </c>
      <c r="N17" s="221">
        <f t="shared" si="2"/>
        <v>-0.116143819623721</v>
      </c>
    </row>
    <row r="18" spans="1:15" x14ac:dyDescent="0.25">
      <c r="A18" s="1" t="s">
        <v>91</v>
      </c>
      <c r="B18" s="145" t="s">
        <v>92</v>
      </c>
      <c r="C18" s="220">
        <v>3.6523630907726932</v>
      </c>
      <c r="D18" s="221">
        <v>-3.4295121010880272</v>
      </c>
      <c r="E18" s="220">
        <v>5.9282195332757128</v>
      </c>
      <c r="F18" s="221">
        <f t="shared" si="0"/>
        <v>2.2758564425030197</v>
      </c>
      <c r="G18" s="220">
        <v>6.9025843149549875</v>
      </c>
      <c r="H18" s="221">
        <f t="shared" si="0"/>
        <v>0.97436478167927465</v>
      </c>
      <c r="I18" s="220">
        <v>6.8264086055904345</v>
      </c>
      <c r="J18" s="221"/>
      <c r="K18" s="220">
        <v>6.499798836911598</v>
      </c>
      <c r="L18" s="221">
        <f t="shared" si="1"/>
        <v>-0.32660976867883651</v>
      </c>
      <c r="M18" s="220">
        <v>6.8760667623291294</v>
      </c>
      <c r="N18" s="221">
        <f t="shared" si="2"/>
        <v>0.3762679254175314</v>
      </c>
    </row>
    <row r="19" spans="1:15" x14ac:dyDescent="0.25">
      <c r="A19" s="1" t="s">
        <v>93</v>
      </c>
      <c r="B19" s="145" t="s">
        <v>94</v>
      </c>
      <c r="C19" s="220">
        <v>6.220779220779221</v>
      </c>
      <c r="D19" s="221">
        <v>-1.2079309678614418</v>
      </c>
      <c r="E19" s="220">
        <v>6.9308398023994355</v>
      </c>
      <c r="F19" s="221">
        <f t="shared" si="0"/>
        <v>0.71006058162021457</v>
      </c>
      <c r="G19" s="220">
        <v>7.2594999762797094</v>
      </c>
      <c r="H19" s="221">
        <f t="shared" si="0"/>
        <v>0.32866017388027391</v>
      </c>
      <c r="I19" s="220">
        <v>6.7909695542611646</v>
      </c>
      <c r="J19" s="221">
        <f t="shared" si="0"/>
        <v>-0.46853042201854489</v>
      </c>
      <c r="K19" s="220">
        <v>6.9614775499721784</v>
      </c>
      <c r="L19" s="221">
        <f t="shared" si="1"/>
        <v>0.17050799571101383</v>
      </c>
      <c r="M19" s="220">
        <v>6.9672299465240641</v>
      </c>
      <c r="N19" s="221">
        <f t="shared" si="2"/>
        <v>5.7523965518857523E-3</v>
      </c>
    </row>
    <row r="20" spans="1:15" x14ac:dyDescent="0.25">
      <c r="A20" s="1" t="s">
        <v>95</v>
      </c>
      <c r="B20" s="145" t="s">
        <v>96</v>
      </c>
      <c r="C20" s="220">
        <v>5.3013895543842837</v>
      </c>
      <c r="D20" s="221">
        <v>-1.8246712828427594</v>
      </c>
      <c r="E20" s="220">
        <v>6.2279114435907807</v>
      </c>
      <c r="F20" s="221">
        <f t="shared" si="0"/>
        <v>0.92652188920649703</v>
      </c>
      <c r="G20" s="220">
        <v>6.7056474124973162</v>
      </c>
      <c r="H20" s="221">
        <f t="shared" si="0"/>
        <v>0.47773596890653547</v>
      </c>
      <c r="I20" s="220">
        <v>6.5663159638803741</v>
      </c>
      <c r="J20" s="221">
        <f t="shared" si="0"/>
        <v>-0.13933144861694213</v>
      </c>
      <c r="K20" s="220">
        <v>6.8930442249892661</v>
      </c>
      <c r="L20" s="221">
        <f t="shared" si="1"/>
        <v>0.32672826110889197</v>
      </c>
      <c r="M20" s="220">
        <v>6.7914762814654814</v>
      </c>
      <c r="N20" s="221">
        <f t="shared" si="2"/>
        <v>-0.10156794352378462</v>
      </c>
    </row>
    <row r="21" spans="1:15" ht="15.75" x14ac:dyDescent="0.25">
      <c r="A21" s="1" t="s">
        <v>0</v>
      </c>
      <c r="B21" s="148" t="s">
        <v>33</v>
      </c>
      <c r="C21" s="222">
        <v>6.3173322576307651</v>
      </c>
      <c r="D21" s="223">
        <v>-1.1030430860612865</v>
      </c>
      <c r="E21" s="222">
        <v>5.5219885141008653</v>
      </c>
      <c r="F21" s="223">
        <f t="shared" si="0"/>
        <v>-0.79534374352989978</v>
      </c>
      <c r="G21" s="222">
        <v>6.81836284648623</v>
      </c>
      <c r="H21" s="223">
        <f t="shared" si="0"/>
        <v>1.2963743323853647</v>
      </c>
      <c r="I21" s="222">
        <v>6.757255964867916</v>
      </c>
      <c r="J21" s="223">
        <f t="shared" si="0"/>
        <v>-6.1106881618314013E-2</v>
      </c>
      <c r="K21" s="222">
        <v>6.9053546037801281</v>
      </c>
      <c r="L21" s="223">
        <f t="shared" si="1"/>
        <v>0.14809863891221209</v>
      </c>
      <c r="M21" s="222">
        <v>6.9984252461204735</v>
      </c>
      <c r="N21" s="223">
        <v>9.3070642340345344E-2</v>
      </c>
    </row>
    <row r="22" spans="1:15" ht="6" customHeight="1" x14ac:dyDescent="0.25"/>
    <row r="23" spans="1:15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5" spans="1:15" x14ac:dyDescent="0.25">
      <c r="B25" t="s">
        <v>12</v>
      </c>
    </row>
    <row r="26" spans="1:15" ht="59.25" customHeight="1" thickBot="1" x14ac:dyDescent="0.3">
      <c r="B26" s="12" t="s">
        <v>300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98</v>
      </c>
    </row>
    <row r="28" spans="1:15" ht="22.5" thickTop="1" thickBot="1" x14ac:dyDescent="0.3">
      <c r="B28" s="152" t="s">
        <v>99</v>
      </c>
      <c r="C28" s="135" t="s">
        <v>100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72</v>
      </c>
      <c r="D30" s="143" t="str">
        <f>CONCATENATE("dif ",RIGHT(C29,2),"/",RIGHT(C29-1,2))</f>
        <v>dif 20/19</v>
      </c>
      <c r="E30" s="144" t="s">
        <v>72</v>
      </c>
      <c r="F30" s="143" t="str">
        <f>CONCATENATE("dif ",RIGHT(E29,2),"/",RIGHT(C29,2))</f>
        <v>dif 21/20</v>
      </c>
      <c r="G30" s="144" t="s">
        <v>72</v>
      </c>
      <c r="H30" s="143" t="str">
        <f>CONCATENATE("dif ",RIGHT(G29,2),"/",RIGHT(E29,2))</f>
        <v>dif 22/21</v>
      </c>
      <c r="I30" s="144" t="s">
        <v>72</v>
      </c>
      <c r="J30" s="143" t="str">
        <f>CONCATENATE("dif ",RIGHT(I29,2),"/",RIGHT(G29,2))</f>
        <v>dif 23/22</v>
      </c>
      <c r="K30" s="144" t="s">
        <v>72</v>
      </c>
      <c r="L30" s="143" t="str">
        <f>CONCATENATE("dif ",RIGHT(K29,2),"/",RIGHT(I29,2))</f>
        <v>dif 24/23</v>
      </c>
      <c r="M30" s="144" t="s">
        <v>72</v>
      </c>
      <c r="N30" s="143" t="str">
        <f>CONCATENATE("dif ",RIGHT(M29,2),"/",RIGHT(K29,2))</f>
        <v>dif 25/24</v>
      </c>
    </row>
    <row r="31" spans="1:15" x14ac:dyDescent="0.25">
      <c r="B31" s="145" t="s">
        <v>74</v>
      </c>
      <c r="C31" s="220">
        <v>3.3978234582829505</v>
      </c>
      <c r="D31" s="221">
        <v>-1.3914885810290891</v>
      </c>
      <c r="E31" s="220">
        <v>2.3659409484044138</v>
      </c>
      <c r="F31" s="221">
        <f t="shared" ref="F31:J43" si="3">IFERROR(E31-C31,"-")</f>
        <v>-1.0318825098785367</v>
      </c>
      <c r="G31" s="220">
        <v>5.724462365591398</v>
      </c>
      <c r="H31" s="221">
        <f t="shared" si="3"/>
        <v>3.3585214171869842</v>
      </c>
      <c r="I31" s="220">
        <v>4.65979381443299</v>
      </c>
      <c r="J31" s="221">
        <f t="shared" si="3"/>
        <v>-1.064668551158408</v>
      </c>
      <c r="K31" s="220">
        <v>4.4596391263057926</v>
      </c>
      <c r="L31" s="221">
        <f t="shared" ref="L31:N43" si="4">IFERROR(K31-I31,"-")</f>
        <v>-0.20015468812719739</v>
      </c>
      <c r="M31" s="220">
        <v>4.9236192714453582</v>
      </c>
      <c r="N31" s="221">
        <f t="shared" si="4"/>
        <v>0.46398014513956554</v>
      </c>
    </row>
    <row r="32" spans="1:15" x14ac:dyDescent="0.25">
      <c r="B32" s="145" t="s">
        <v>76</v>
      </c>
      <c r="C32" s="220">
        <v>3.4050151975683889</v>
      </c>
      <c r="D32" s="221">
        <v>-0.3983267047452359</v>
      </c>
      <c r="E32" s="220">
        <v>2.1904255319148938</v>
      </c>
      <c r="F32" s="221">
        <f t="shared" si="3"/>
        <v>-1.2145896656534951</v>
      </c>
      <c r="G32" s="220">
        <v>2.9379509379509381</v>
      </c>
      <c r="H32" s="221">
        <f t="shared" si="3"/>
        <v>0.74752540603604434</v>
      </c>
      <c r="I32" s="220">
        <v>4.0410122164048863</v>
      </c>
      <c r="J32" s="221">
        <f t="shared" si="3"/>
        <v>1.1030612784539482</v>
      </c>
      <c r="K32" s="220">
        <v>2.5011169024571855</v>
      </c>
      <c r="L32" s="221">
        <f t="shared" si="4"/>
        <v>-1.5398953139477007</v>
      </c>
      <c r="M32" s="220">
        <v>3.7223880597014927</v>
      </c>
      <c r="N32" s="221">
        <f t="shared" si="4"/>
        <v>1.2212711572443071</v>
      </c>
    </row>
    <row r="33" spans="2:15" x14ac:dyDescent="0.25">
      <c r="B33" s="145" t="s">
        <v>78</v>
      </c>
      <c r="C33" s="220">
        <v>3.8292181069958846</v>
      </c>
      <c r="D33" s="221">
        <v>1.798215193970476E-2</v>
      </c>
      <c r="E33" s="220">
        <v>2.2533892834086506</v>
      </c>
      <c r="F33" s="221">
        <f t="shared" si="3"/>
        <v>-1.575828823587234</v>
      </c>
      <c r="G33" s="220">
        <v>3.2213947190250507</v>
      </c>
      <c r="H33" s="221">
        <f t="shared" si="3"/>
        <v>0.96800543561640007</v>
      </c>
      <c r="I33" s="220">
        <v>3.6146943353897925</v>
      </c>
      <c r="J33" s="221">
        <f t="shared" si="3"/>
        <v>0.39329961636474176</v>
      </c>
      <c r="K33" s="220">
        <v>3.1333333333333333</v>
      </c>
      <c r="L33" s="221">
        <f t="shared" si="4"/>
        <v>-0.48136100205645915</v>
      </c>
      <c r="M33" s="220">
        <v>3.7395048439181915</v>
      </c>
      <c r="N33" s="221">
        <f t="shared" si="4"/>
        <v>0.60617151058485819</v>
      </c>
    </row>
    <row r="34" spans="2:15" x14ac:dyDescent="0.25">
      <c r="B34" s="145" t="s">
        <v>80</v>
      </c>
      <c r="C34" s="220" t="s">
        <v>298</v>
      </c>
      <c r="D34" s="221" t="s">
        <v>298</v>
      </c>
      <c r="E34" s="220">
        <v>2.3930635838150289</v>
      </c>
      <c r="F34" s="221" t="str">
        <f>IFERROR(E34-C34,"-")</f>
        <v>-</v>
      </c>
      <c r="G34" s="220">
        <v>2.8110674525212835</v>
      </c>
      <c r="H34" s="221">
        <f>IFERROR(G34-E34,"-")</f>
        <v>0.41800386870625461</v>
      </c>
      <c r="I34" s="220">
        <v>2.8504016064257027</v>
      </c>
      <c r="J34" s="221">
        <f>IFERROR(I34-G34,"-")</f>
        <v>3.9334153904419189E-2</v>
      </c>
      <c r="K34" s="220">
        <v>3.7895878524945772</v>
      </c>
      <c r="L34" s="221">
        <f>IFERROR(K34-I34,"-")</f>
        <v>0.93918624606887446</v>
      </c>
      <c r="M34" s="220">
        <v>3.6893333333333334</v>
      </c>
      <c r="N34" s="221">
        <f t="shared" si="4"/>
        <v>-0.10025451916124384</v>
      </c>
    </row>
    <row r="35" spans="2:15" x14ac:dyDescent="0.25">
      <c r="B35" s="145" t="s">
        <v>82</v>
      </c>
      <c r="C35" s="220" t="s">
        <v>298</v>
      </c>
      <c r="D35" s="221" t="s">
        <v>298</v>
      </c>
      <c r="E35" s="220">
        <v>2.5417176413016884</v>
      </c>
      <c r="F35" s="221" t="str">
        <f t="shared" si="3"/>
        <v>-</v>
      </c>
      <c r="G35" s="220">
        <v>2.6286314315715784</v>
      </c>
      <c r="H35" s="221">
        <f t="shared" si="3"/>
        <v>8.691379026988999E-2</v>
      </c>
      <c r="I35" s="220">
        <v>3.2831715210355985</v>
      </c>
      <c r="J35" s="221">
        <f t="shared" si="3"/>
        <v>0.65454008946402009</v>
      </c>
      <c r="K35" s="220">
        <v>3.0149592021758838</v>
      </c>
      <c r="L35" s="221">
        <f t="shared" si="4"/>
        <v>-0.26821231885971475</v>
      </c>
      <c r="M35" s="220">
        <v>3.8170005414185164</v>
      </c>
      <c r="N35" s="221">
        <f t="shared" si="4"/>
        <v>0.80204133924263266</v>
      </c>
    </row>
    <row r="36" spans="2:15" x14ac:dyDescent="0.25">
      <c r="B36" s="145" t="s">
        <v>84</v>
      </c>
      <c r="C36" s="220" t="s">
        <v>298</v>
      </c>
      <c r="D36" s="221" t="s">
        <v>298</v>
      </c>
      <c r="E36" s="220">
        <v>3.5864474339810664</v>
      </c>
      <c r="F36" s="221" t="str">
        <f t="shared" si="3"/>
        <v>-</v>
      </c>
      <c r="G36" s="220">
        <v>3.6400807672892479</v>
      </c>
      <c r="H36" s="221">
        <f t="shared" si="3"/>
        <v>5.3633333308181541E-2</v>
      </c>
      <c r="I36" s="220">
        <v>3.3483852529294085</v>
      </c>
      <c r="J36" s="221">
        <f t="shared" si="3"/>
        <v>-0.29169551435983943</v>
      </c>
      <c r="K36" s="220">
        <v>3.406364301389905</v>
      </c>
      <c r="L36" s="221">
        <f t="shared" si="4"/>
        <v>5.7979048460496507E-2</v>
      </c>
      <c r="M36" s="220">
        <v>3.2416153319644079</v>
      </c>
      <c r="N36" s="221">
        <f t="shared" si="4"/>
        <v>-0.1647489694254971</v>
      </c>
    </row>
    <row r="37" spans="2:15" x14ac:dyDescent="0.25">
      <c r="B37" s="145" t="s">
        <v>86</v>
      </c>
      <c r="C37" s="220" t="s">
        <v>298</v>
      </c>
      <c r="D37" s="221" t="s">
        <v>298</v>
      </c>
      <c r="E37" s="220">
        <v>4.4459262851600387</v>
      </c>
      <c r="F37" s="221" t="str">
        <f t="shared" si="3"/>
        <v>-</v>
      </c>
      <c r="G37" s="220">
        <v>4.1811648079306076</v>
      </c>
      <c r="H37" s="221">
        <f t="shared" si="3"/>
        <v>-0.26476147722943111</v>
      </c>
      <c r="I37" s="220">
        <v>4.0293920053745378</v>
      </c>
      <c r="J37" s="221">
        <f t="shared" si="3"/>
        <v>-0.15177280255606984</v>
      </c>
      <c r="K37" s="220">
        <v>3.6836089494163424</v>
      </c>
      <c r="L37" s="221">
        <f t="shared" si="4"/>
        <v>-0.34578305595819536</v>
      </c>
      <c r="M37" s="220">
        <v>3.3543548387096775</v>
      </c>
      <c r="N37" s="221">
        <f t="shared" si="4"/>
        <v>-0.32925411070666488</v>
      </c>
    </row>
    <row r="38" spans="2:15" x14ac:dyDescent="0.25">
      <c r="B38" s="145" t="s">
        <v>88</v>
      </c>
      <c r="C38" s="220">
        <v>3.0742075823492852</v>
      </c>
      <c r="D38" s="221">
        <v>-0.71711502086974921</v>
      </c>
      <c r="E38" s="220">
        <v>3.7990708478513358</v>
      </c>
      <c r="F38" s="221">
        <f t="shared" si="3"/>
        <v>0.7248632655020506</v>
      </c>
      <c r="G38" s="220">
        <v>4.0331521739130434</v>
      </c>
      <c r="H38" s="221">
        <f t="shared" si="3"/>
        <v>0.23408132606170762</v>
      </c>
      <c r="I38" s="220">
        <v>4.0018788163457026</v>
      </c>
      <c r="J38" s="221">
        <f t="shared" si="3"/>
        <v>-3.1273357567340732E-2</v>
      </c>
      <c r="K38" s="220">
        <v>3.593650159744409</v>
      </c>
      <c r="L38" s="221">
        <f t="shared" si="4"/>
        <v>-0.40822865660129359</v>
      </c>
      <c r="M38" s="220">
        <v>4.2007764836383803</v>
      </c>
      <c r="N38" s="221">
        <f t="shared" si="4"/>
        <v>0.60712632389397125</v>
      </c>
    </row>
    <row r="39" spans="2:15" x14ac:dyDescent="0.25">
      <c r="B39" s="145" t="s">
        <v>90</v>
      </c>
      <c r="C39" s="220">
        <v>2.647812971342383</v>
      </c>
      <c r="D39" s="221">
        <v>-1.8377936085068289</v>
      </c>
      <c r="E39" s="220">
        <v>3.4035053929121726</v>
      </c>
      <c r="F39" s="221">
        <f t="shared" si="3"/>
        <v>0.75569242156978955</v>
      </c>
      <c r="G39" s="220">
        <v>3.5713871154962273</v>
      </c>
      <c r="H39" s="221">
        <f t="shared" si="3"/>
        <v>0.16788172258405476</v>
      </c>
      <c r="I39" s="220">
        <v>3.6274393849793021</v>
      </c>
      <c r="J39" s="221">
        <f t="shared" si="3"/>
        <v>5.6052269483074735E-2</v>
      </c>
      <c r="K39" s="220">
        <v>3.963002114164905</v>
      </c>
      <c r="L39" s="221">
        <f t="shared" si="4"/>
        <v>0.33556272918560293</v>
      </c>
      <c r="M39" s="220">
        <v>3.7727522431789051</v>
      </c>
      <c r="N39" s="221">
        <f t="shared" si="4"/>
        <v>-0.19024987098599988</v>
      </c>
    </row>
    <row r="40" spans="2:15" x14ac:dyDescent="0.25">
      <c r="B40" s="145" t="s">
        <v>92</v>
      </c>
      <c r="C40" s="220">
        <v>2.4842917997870075</v>
      </c>
      <c r="D40" s="221">
        <v>-1.3228621659983735</v>
      </c>
      <c r="E40" s="220">
        <v>3.132591562355123</v>
      </c>
      <c r="F40" s="221">
        <f t="shared" si="3"/>
        <v>0.6482997625681155</v>
      </c>
      <c r="G40" s="220">
        <v>3.554815263476681</v>
      </c>
      <c r="H40" s="221">
        <f t="shared" si="3"/>
        <v>0.42222370112155794</v>
      </c>
      <c r="I40" s="220">
        <v>3.2132940681531341</v>
      </c>
      <c r="J40" s="221">
        <f t="shared" si="3"/>
        <v>-0.34152119532354686</v>
      </c>
      <c r="K40" s="220">
        <v>3.3147033533963888</v>
      </c>
      <c r="L40" s="221">
        <f t="shared" si="4"/>
        <v>0.10140928524325465</v>
      </c>
      <c r="M40" s="220">
        <v>3.4663247863247864</v>
      </c>
      <c r="N40" s="221">
        <f t="shared" si="4"/>
        <v>0.15162143292839758</v>
      </c>
    </row>
    <row r="41" spans="2:15" x14ac:dyDescent="0.25">
      <c r="B41" s="145" t="s">
        <v>94</v>
      </c>
      <c r="C41" s="220">
        <v>3.945582586427657</v>
      </c>
      <c r="D41" s="221">
        <v>0.37689414682164335</v>
      </c>
      <c r="E41" s="220">
        <v>3.4310897435897436</v>
      </c>
      <c r="F41" s="221">
        <f t="shared" si="3"/>
        <v>-0.51449284283791341</v>
      </c>
      <c r="G41" s="220">
        <v>3.6112132352941178</v>
      </c>
      <c r="H41" s="221">
        <f t="shared" si="3"/>
        <v>0.18012349170437414</v>
      </c>
      <c r="I41" s="220">
        <v>3.4485981308411215</v>
      </c>
      <c r="J41" s="221">
        <f t="shared" si="3"/>
        <v>-0.16261510445299621</v>
      </c>
      <c r="K41" s="220">
        <v>4.3719325153374236</v>
      </c>
      <c r="L41" s="221">
        <f t="shared" si="4"/>
        <v>0.92333438449630201</v>
      </c>
      <c r="M41" s="220">
        <v>4.1312714776632307</v>
      </c>
      <c r="N41" s="221">
        <f t="shared" si="4"/>
        <v>-0.24066103767419289</v>
      </c>
    </row>
    <row r="42" spans="2:15" x14ac:dyDescent="0.25">
      <c r="B42" s="145" t="s">
        <v>96</v>
      </c>
      <c r="C42" s="220">
        <v>2.4285714285714284</v>
      </c>
      <c r="D42" s="221">
        <v>-1.1950747808148532</v>
      </c>
      <c r="E42" s="220">
        <v>3.166830225711482</v>
      </c>
      <c r="F42" s="221">
        <f t="shared" si="3"/>
        <v>0.7382587971400536</v>
      </c>
      <c r="G42" s="220">
        <v>4.1630076838638859</v>
      </c>
      <c r="H42" s="221">
        <f t="shared" si="3"/>
        <v>0.99617745815240388</v>
      </c>
      <c r="I42" s="220">
        <v>3.404673393520977</v>
      </c>
      <c r="J42" s="221">
        <f t="shared" si="3"/>
        <v>-0.75833429034290889</v>
      </c>
      <c r="K42" s="220">
        <v>3.9628305932809149</v>
      </c>
      <c r="L42" s="221">
        <f t="shared" si="4"/>
        <v>0.55815719975993794</v>
      </c>
      <c r="M42" s="220">
        <v>3.5750845002414291</v>
      </c>
      <c r="N42" s="221">
        <f t="shared" si="4"/>
        <v>-0.38774609303948582</v>
      </c>
    </row>
    <row r="43" spans="2:15" ht="15.75" x14ac:dyDescent="0.25">
      <c r="B43" s="148" t="s">
        <v>33</v>
      </c>
      <c r="C43" s="222">
        <v>2.875516971571221</v>
      </c>
      <c r="D43" s="223">
        <v>-1.3570125937797233</v>
      </c>
      <c r="E43" s="222">
        <v>3.140326433121019</v>
      </c>
      <c r="F43" s="223">
        <f t="shared" si="3"/>
        <v>0.26480946154979801</v>
      </c>
      <c r="G43" s="222">
        <v>3.6206255806751315</v>
      </c>
      <c r="H43" s="223">
        <f t="shared" si="3"/>
        <v>0.48029914755411252</v>
      </c>
      <c r="I43" s="222">
        <v>3.6150990466573609</v>
      </c>
      <c r="J43" s="223">
        <f t="shared" si="3"/>
        <v>-5.5265340177705902E-3</v>
      </c>
      <c r="K43" s="222">
        <v>3.5534595501386561</v>
      </c>
      <c r="L43" s="223">
        <f t="shared" si="4"/>
        <v>-6.1639496518704817E-2</v>
      </c>
      <c r="M43" s="222">
        <v>3.7180054561988483</v>
      </c>
      <c r="N43" s="223">
        <v>0.16454590606019215</v>
      </c>
    </row>
    <row r="44" spans="2:15" ht="6" customHeight="1" x14ac:dyDescent="0.25"/>
    <row r="45" spans="2:15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301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102</v>
      </c>
    </row>
    <row r="50" spans="1:15" ht="22.5" thickTop="1" thickBot="1" x14ac:dyDescent="0.3">
      <c r="B50" s="137"/>
      <c r="C50" s="135" t="s">
        <v>103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72</v>
      </c>
      <c r="D52" s="143" t="str">
        <f>CONCATENATE("dif ",RIGHT(C51,2),"/",RIGHT(C51-1,2))</f>
        <v>dif 20/19</v>
      </c>
      <c r="E52" s="144" t="s">
        <v>72</v>
      </c>
      <c r="F52" s="143" t="str">
        <f>CONCATENATE("dif ",RIGHT(E51,2),"/",RIGHT(C51,2))</f>
        <v>dif 21/20</v>
      </c>
      <c r="G52" s="144" t="s">
        <v>72</v>
      </c>
      <c r="H52" s="143" t="str">
        <f>CONCATENATE("dif ",RIGHT(G51,2),"/",RIGHT(E51,2))</f>
        <v>dif 22/21</v>
      </c>
      <c r="I52" s="144" t="s">
        <v>72</v>
      </c>
      <c r="J52" s="143" t="str">
        <f>CONCATENATE("dif ",RIGHT(I51,2),"/",RIGHT(G51,2))</f>
        <v>dif 23/22</v>
      </c>
      <c r="K52" s="144" t="s">
        <v>72</v>
      </c>
      <c r="L52" s="143" t="str">
        <f>CONCATENATE("dif ",RIGHT(K51,2),"/",RIGHT(I51,2))</f>
        <v>dif 24/23</v>
      </c>
      <c r="M52" s="144" t="s">
        <v>72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74</v>
      </c>
      <c r="C53" s="220">
        <v>4.8253012048192767</v>
      </c>
      <c r="D53" s="221">
        <v>1.2480832420591454</v>
      </c>
      <c r="E53" s="220">
        <v>5.3652173913043475</v>
      </c>
      <c r="F53" s="221">
        <f t="shared" ref="F53:J65" si="5">IFERROR(E53-C53,"-")</f>
        <v>0.53991618648507078</v>
      </c>
      <c r="G53" s="220">
        <v>5.7339805825242722</v>
      </c>
      <c r="H53" s="221">
        <f t="shared" si="5"/>
        <v>0.36876319121992474</v>
      </c>
      <c r="I53" s="220">
        <v>5.0429362880886428</v>
      </c>
      <c r="J53" s="221">
        <f t="shared" si="5"/>
        <v>-0.69104429443562942</v>
      </c>
      <c r="K53" s="220">
        <v>5.6556016597510377</v>
      </c>
      <c r="L53" s="221">
        <f t="shared" ref="L53:N65" si="6">IFERROR(K53-I53,"-")</f>
        <v>0.61266537166239488</v>
      </c>
      <c r="M53" s="220">
        <v>5.9452736318407959</v>
      </c>
      <c r="N53" s="221">
        <f t="shared" si="6"/>
        <v>0.28967197208975826</v>
      </c>
    </row>
    <row r="54" spans="1:15" x14ac:dyDescent="0.25">
      <c r="A54" s="1">
        <v>2</v>
      </c>
      <c r="B54" s="145" t="s">
        <v>76</v>
      </c>
      <c r="C54" s="220">
        <v>4.333333333333333</v>
      </c>
      <c r="D54" s="221">
        <v>1.3131567885666242</v>
      </c>
      <c r="E54" s="220">
        <v>4.1810699588477362</v>
      </c>
      <c r="F54" s="221">
        <f t="shared" si="5"/>
        <v>-0.15226337448559679</v>
      </c>
      <c r="G54" s="220">
        <v>4.2582524271844662</v>
      </c>
      <c r="H54" s="221">
        <f t="shared" si="5"/>
        <v>7.7182468336729926E-2</v>
      </c>
      <c r="I54" s="220">
        <v>4.5245579567779961</v>
      </c>
      <c r="J54" s="221">
        <f t="shared" si="5"/>
        <v>0.26630552959352993</v>
      </c>
      <c r="K54" s="220">
        <v>3.5454545454545454</v>
      </c>
      <c r="L54" s="221">
        <f t="shared" si="6"/>
        <v>-0.97910341132345069</v>
      </c>
      <c r="M54" s="220">
        <v>4.55</v>
      </c>
      <c r="N54" s="221">
        <f t="shared" si="6"/>
        <v>1.0045454545454544</v>
      </c>
    </row>
    <row r="55" spans="1:15" x14ac:dyDescent="0.25">
      <c r="A55" s="1">
        <v>3</v>
      </c>
      <c r="B55" s="145" t="s">
        <v>78</v>
      </c>
      <c r="C55" s="220">
        <v>5.8444444444444441</v>
      </c>
      <c r="D55" s="221">
        <v>3.1606251191156849</v>
      </c>
      <c r="E55" s="220">
        <v>3.6339522546419096</v>
      </c>
      <c r="F55" s="221">
        <f t="shared" si="5"/>
        <v>-2.2104921898025345</v>
      </c>
      <c r="G55" s="220">
        <v>4.8299445471349349</v>
      </c>
      <c r="H55" s="221">
        <f t="shared" si="5"/>
        <v>1.1959922924930253</v>
      </c>
      <c r="I55" s="220">
        <v>4.1807228915662646</v>
      </c>
      <c r="J55" s="221">
        <f t="shared" si="5"/>
        <v>-0.64922165556867029</v>
      </c>
      <c r="K55" s="220">
        <v>4.1143911439114387</v>
      </c>
      <c r="L55" s="221">
        <f t="shared" si="6"/>
        <v>-6.6331747654825968E-2</v>
      </c>
      <c r="M55" s="220">
        <v>4.6043046357615891</v>
      </c>
      <c r="N55" s="221">
        <f t="shared" si="6"/>
        <v>0.48991349185015043</v>
      </c>
    </row>
    <row r="56" spans="1:15" x14ac:dyDescent="0.25">
      <c r="A56" s="1">
        <v>4</v>
      </c>
      <c r="B56" s="145" t="s">
        <v>80</v>
      </c>
      <c r="C56" s="220" t="s">
        <v>298</v>
      </c>
      <c r="D56" s="221" t="s">
        <v>298</v>
      </c>
      <c r="E56" s="220">
        <v>3.7015945330296129</v>
      </c>
      <c r="F56" s="221" t="str">
        <f>IFERROR(E56-C56,"-")</f>
        <v>-</v>
      </c>
      <c r="G56" s="220">
        <v>3.7936046511627906</v>
      </c>
      <c r="H56" s="221">
        <f>IFERROR(G56-E56,"-")</f>
        <v>9.201011813317761E-2</v>
      </c>
      <c r="I56" s="220">
        <v>4.0883054892601436</v>
      </c>
      <c r="J56" s="221">
        <f>IFERROR(I56-G56,"-")</f>
        <v>0.29470083809735304</v>
      </c>
      <c r="K56" s="220">
        <v>4.7992895204262878</v>
      </c>
      <c r="L56" s="221">
        <f>IFERROR(K56-I56,"-")</f>
        <v>0.71098403116614417</v>
      </c>
      <c r="M56" s="220">
        <v>4.6322350845948357</v>
      </c>
      <c r="N56" s="221">
        <f t="shared" si="6"/>
        <v>-0.16705443583145207</v>
      </c>
    </row>
    <row r="57" spans="1:15" x14ac:dyDescent="0.25">
      <c r="A57" s="1">
        <v>5</v>
      </c>
      <c r="B57" s="145" t="s">
        <v>82</v>
      </c>
      <c r="C57" s="220" t="s">
        <v>298</v>
      </c>
      <c r="D57" s="221" t="s">
        <v>298</v>
      </c>
      <c r="E57" s="220">
        <v>3.6545718432510887</v>
      </c>
      <c r="F57" s="221" t="str">
        <f t="shared" si="5"/>
        <v>-</v>
      </c>
      <c r="G57" s="220">
        <v>3.9125596184419713</v>
      </c>
      <c r="H57" s="221">
        <f t="shared" si="5"/>
        <v>0.25798777519088256</v>
      </c>
      <c r="I57" s="220">
        <v>3.9587750294464077</v>
      </c>
      <c r="J57" s="221">
        <f t="shared" si="5"/>
        <v>4.621541100443638E-2</v>
      </c>
      <c r="K57" s="220">
        <v>4.9326145552560643</v>
      </c>
      <c r="L57" s="221">
        <f t="shared" si="6"/>
        <v>0.9738395258096566</v>
      </c>
      <c r="M57" s="220">
        <v>5.5975460122699383</v>
      </c>
      <c r="N57" s="221">
        <f t="shared" si="6"/>
        <v>0.66493145701387402</v>
      </c>
    </row>
    <row r="58" spans="1:15" x14ac:dyDescent="0.25">
      <c r="A58" s="1">
        <v>6</v>
      </c>
      <c r="B58" s="145" t="s">
        <v>84</v>
      </c>
      <c r="C58" s="220" t="s">
        <v>298</v>
      </c>
      <c r="D58" s="221" t="s">
        <v>298</v>
      </c>
      <c r="E58" s="220">
        <v>4.3600000000000003</v>
      </c>
      <c r="F58" s="221" t="str">
        <f t="shared" si="5"/>
        <v>-</v>
      </c>
      <c r="G58" s="220">
        <v>5.4429347826086953</v>
      </c>
      <c r="H58" s="221">
        <f t="shared" si="5"/>
        <v>1.082934782608695</v>
      </c>
      <c r="I58" s="220">
        <v>4.3403590944574555</v>
      </c>
      <c r="J58" s="221">
        <f t="shared" si="5"/>
        <v>-1.1025756881512399</v>
      </c>
      <c r="K58" s="220">
        <v>4.7995337995337994</v>
      </c>
      <c r="L58" s="221">
        <f t="shared" si="6"/>
        <v>0.45917470507634395</v>
      </c>
      <c r="M58" s="220">
        <v>4.7594529364440872</v>
      </c>
      <c r="N58" s="221">
        <f t="shared" si="6"/>
        <v>-4.008086308971226E-2</v>
      </c>
    </row>
    <row r="59" spans="1:15" x14ac:dyDescent="0.25">
      <c r="A59" s="1">
        <v>7</v>
      </c>
      <c r="B59" s="145" t="s">
        <v>86</v>
      </c>
      <c r="C59" s="220" t="s">
        <v>298</v>
      </c>
      <c r="D59" s="221" t="s">
        <v>298</v>
      </c>
      <c r="E59" s="220">
        <v>5.7505060728744937</v>
      </c>
      <c r="F59" s="221" t="str">
        <f t="shared" si="5"/>
        <v>-</v>
      </c>
      <c r="G59" s="220">
        <v>6.2126563649742454</v>
      </c>
      <c r="H59" s="221">
        <f t="shared" si="5"/>
        <v>0.46215029209975178</v>
      </c>
      <c r="I59" s="220">
        <v>5.3826199740596632</v>
      </c>
      <c r="J59" s="221">
        <f t="shared" si="5"/>
        <v>-0.83003639091458226</v>
      </c>
      <c r="K59" s="220">
        <v>6.0435855263157894</v>
      </c>
      <c r="L59" s="221">
        <f t="shared" si="6"/>
        <v>0.66096555225612619</v>
      </c>
      <c r="M59" s="220">
        <v>5.4310975609756094</v>
      </c>
      <c r="N59" s="221">
        <f t="shared" si="6"/>
        <v>-0.61248796534018002</v>
      </c>
    </row>
    <row r="60" spans="1:15" x14ac:dyDescent="0.25">
      <c r="A60" s="1">
        <v>8</v>
      </c>
      <c r="B60" s="145" t="s">
        <v>88</v>
      </c>
      <c r="C60" s="220">
        <v>3.7919020715630887</v>
      </c>
      <c r="D60" s="221">
        <v>-1.5639215243660485</v>
      </c>
      <c r="E60" s="220">
        <v>5.5321725965177899</v>
      </c>
      <c r="F60" s="221">
        <f t="shared" si="5"/>
        <v>1.7402705249547012</v>
      </c>
      <c r="G60" s="220">
        <v>6.4098601913171454</v>
      </c>
      <c r="H60" s="221">
        <f t="shared" si="5"/>
        <v>0.87768759479935543</v>
      </c>
      <c r="I60" s="220">
        <v>5.612125162972621</v>
      </c>
      <c r="J60" s="221">
        <f t="shared" si="5"/>
        <v>-0.79773502834452437</v>
      </c>
      <c r="K60" s="220">
        <v>5.8556461001164148</v>
      </c>
      <c r="L60" s="221">
        <f t="shared" si="6"/>
        <v>0.24352093714379386</v>
      </c>
      <c r="M60" s="220">
        <v>5.8579207920792076</v>
      </c>
      <c r="N60" s="221">
        <f t="shared" si="6"/>
        <v>2.2746919627927298E-3</v>
      </c>
    </row>
    <row r="61" spans="1:15" x14ac:dyDescent="0.25">
      <c r="A61" s="1">
        <v>9</v>
      </c>
      <c r="B61" s="145" t="s">
        <v>90</v>
      </c>
      <c r="C61" s="220">
        <v>2.9774577332498433</v>
      </c>
      <c r="D61" s="221">
        <v>-1.295903841631791</v>
      </c>
      <c r="E61" s="220">
        <v>5.5271779597915112</v>
      </c>
      <c r="F61" s="221">
        <f t="shared" si="5"/>
        <v>2.5497202265416679</v>
      </c>
      <c r="G61" s="220">
        <v>5.5612691466083151</v>
      </c>
      <c r="H61" s="221">
        <f t="shared" si="5"/>
        <v>3.4091186816803898E-2</v>
      </c>
      <c r="I61" s="220">
        <v>5.5102239532619279</v>
      </c>
      <c r="J61" s="221">
        <f t="shared" si="5"/>
        <v>-5.104519334638713E-2</v>
      </c>
      <c r="K61" s="220">
        <v>5.8552746294681777</v>
      </c>
      <c r="L61" s="221">
        <f t="shared" si="6"/>
        <v>0.34505067620624974</v>
      </c>
      <c r="M61" s="220">
        <v>5.25</v>
      </c>
      <c r="N61" s="221">
        <f t="shared" si="6"/>
        <v>-0.60527462946817767</v>
      </c>
    </row>
    <row r="62" spans="1:15" x14ac:dyDescent="0.25">
      <c r="A62" s="1">
        <v>10</v>
      </c>
      <c r="B62" s="145" t="s">
        <v>92</v>
      </c>
      <c r="C62" s="220">
        <v>4.8207171314741037</v>
      </c>
      <c r="D62" s="221">
        <v>0.93619746995095809</v>
      </c>
      <c r="E62" s="220">
        <v>4.9938775510204083</v>
      </c>
      <c r="F62" s="221">
        <f t="shared" si="5"/>
        <v>0.17316041954630457</v>
      </c>
      <c r="G62" s="220">
        <v>4.6286201022146507</v>
      </c>
      <c r="H62" s="221">
        <f t="shared" si="5"/>
        <v>-0.36525744880575761</v>
      </c>
      <c r="I62" s="220">
        <v>4.8662790697674421</v>
      </c>
      <c r="J62" s="221">
        <f t="shared" si="5"/>
        <v>0.23765896755279137</v>
      </c>
      <c r="K62" s="220">
        <v>5.0836909871244638</v>
      </c>
      <c r="L62" s="221">
        <f t="shared" si="6"/>
        <v>0.2174119173570217</v>
      </c>
      <c r="M62" s="220">
        <v>4.9358386801099909</v>
      </c>
      <c r="N62" s="221">
        <f t="shared" si="6"/>
        <v>-0.14785230701447283</v>
      </c>
    </row>
    <row r="63" spans="1:15" x14ac:dyDescent="0.25">
      <c r="A63" s="1">
        <v>11</v>
      </c>
      <c r="B63" s="145" t="s">
        <v>94</v>
      </c>
      <c r="C63" s="220">
        <v>4.9330543933054392</v>
      </c>
      <c r="D63" s="221">
        <v>0.56119509682302748</v>
      </c>
      <c r="E63" s="220">
        <v>5.2996845425867507</v>
      </c>
      <c r="F63" s="221">
        <f t="shared" si="5"/>
        <v>0.36663014928131155</v>
      </c>
      <c r="G63" s="220">
        <v>4.5814977973568283</v>
      </c>
      <c r="H63" s="221">
        <f t="shared" si="5"/>
        <v>-0.71818674522992243</v>
      </c>
      <c r="I63" s="220">
        <v>4.4314049586776862</v>
      </c>
      <c r="J63" s="221">
        <f t="shared" si="5"/>
        <v>-0.15009283867914203</v>
      </c>
      <c r="K63" s="220">
        <v>4.5080042689434361</v>
      </c>
      <c r="L63" s="221">
        <f t="shared" si="6"/>
        <v>7.6599310265749843E-2</v>
      </c>
      <c r="M63" s="220">
        <v>5.1870350690754519</v>
      </c>
      <c r="N63" s="221">
        <f t="shared" si="6"/>
        <v>0.67903080013201578</v>
      </c>
    </row>
    <row r="64" spans="1:15" x14ac:dyDescent="0.25">
      <c r="A64" s="1">
        <v>12</v>
      </c>
      <c r="B64" s="145" t="s">
        <v>96</v>
      </c>
      <c r="C64" s="220">
        <v>4.270833333333333</v>
      </c>
      <c r="D64" s="221">
        <v>0.42991959706719474</v>
      </c>
      <c r="E64" s="220">
        <v>4.0808510638297868</v>
      </c>
      <c r="F64" s="221">
        <f t="shared" si="5"/>
        <v>-0.18998226950354624</v>
      </c>
      <c r="G64" s="220">
        <v>4.6321559074299632</v>
      </c>
      <c r="H64" s="221">
        <f t="shared" si="5"/>
        <v>0.5513048436001764</v>
      </c>
      <c r="I64" s="220">
        <v>4.2139201637666321</v>
      </c>
      <c r="J64" s="221">
        <f t="shared" si="5"/>
        <v>-0.41823574366333105</v>
      </c>
      <c r="K64" s="220">
        <v>4.8214285714285712</v>
      </c>
      <c r="L64" s="221">
        <f t="shared" si="6"/>
        <v>0.60750840766193903</v>
      </c>
      <c r="M64" s="220">
        <v>4.5507246376811592</v>
      </c>
      <c r="N64" s="221">
        <f t="shared" si="6"/>
        <v>-0.27070393374741197</v>
      </c>
    </row>
    <row r="65" spans="1:15" ht="15.75" x14ac:dyDescent="0.25">
      <c r="B65" s="148" t="s">
        <v>33</v>
      </c>
      <c r="C65" s="222">
        <v>3.8516443002507006</v>
      </c>
      <c r="D65" s="223">
        <v>-0.88940080053723358</v>
      </c>
      <c r="E65" s="222">
        <v>5.0409218764177481</v>
      </c>
      <c r="F65" s="223">
        <f t="shared" si="5"/>
        <v>1.1892775761670475</v>
      </c>
      <c r="G65" s="222">
        <v>5.2284492213204654</v>
      </c>
      <c r="H65" s="223">
        <f t="shared" si="5"/>
        <v>0.18752734490271727</v>
      </c>
      <c r="I65" s="222">
        <v>4.7820478840887004</v>
      </c>
      <c r="J65" s="223">
        <f t="shared" si="5"/>
        <v>-0.44640133723176501</v>
      </c>
      <c r="K65" s="222">
        <v>5.1606203267792852</v>
      </c>
      <c r="L65" s="223">
        <f t="shared" si="6"/>
        <v>0.37857244269058477</v>
      </c>
      <c r="M65" s="222">
        <v>5.1812612074118354</v>
      </c>
      <c r="N65" s="223">
        <v>2.0640880632550207E-2</v>
      </c>
    </row>
    <row r="66" spans="1:15" ht="6" customHeight="1" x14ac:dyDescent="0.25"/>
    <row r="67" spans="1:15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302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105</v>
      </c>
    </row>
    <row r="72" spans="1:15" ht="22.5" thickTop="1" thickBot="1" x14ac:dyDescent="0.3">
      <c r="B72" s="137"/>
      <c r="C72" s="135" t="s">
        <v>106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72</v>
      </c>
      <c r="D74" s="143" t="str">
        <f>CONCATENATE("dif ",RIGHT(C73,2),"/",RIGHT(C73-1,2))</f>
        <v>dif 20/19</v>
      </c>
      <c r="E74" s="144" t="s">
        <v>72</v>
      </c>
      <c r="F74" s="143" t="str">
        <f>CONCATENATE("dif ",RIGHT(E73,2),"/",RIGHT(C73,2))</f>
        <v>dif 21/20</v>
      </c>
      <c r="G74" s="144" t="s">
        <v>72</v>
      </c>
      <c r="H74" s="143" t="str">
        <f>CONCATENATE("dif ",RIGHT(G73,2),"/",RIGHT(E73,2))</f>
        <v>dif 22/21</v>
      </c>
      <c r="I74" s="144" t="s">
        <v>72</v>
      </c>
      <c r="J74" s="143" t="str">
        <f>CONCATENATE("dif ",RIGHT(I73,2),"/",RIGHT(G73,2))</f>
        <v>dif 23/22</v>
      </c>
      <c r="K74" s="144" t="s">
        <v>72</v>
      </c>
      <c r="L74" s="143" t="str">
        <f>CONCATENATE("dif ",RIGHT(K73,2),"/",RIGHT(I73,2))</f>
        <v>dif 24/23</v>
      </c>
      <c r="M74" s="144" t="s">
        <v>72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74</v>
      </c>
      <c r="C75" s="220">
        <v>2.4404040404040406</v>
      </c>
      <c r="D75" s="221">
        <v>-3.8966588966588964</v>
      </c>
      <c r="E75" s="220">
        <v>1.8890425164189422</v>
      </c>
      <c r="F75" s="221">
        <f t="shared" ref="F75:J77" si="7">IFERROR(E75-C75,"-")</f>
        <v>-0.55136152398509841</v>
      </c>
      <c r="G75" s="220">
        <v>5.7030567685589517</v>
      </c>
      <c r="H75" s="221">
        <f t="shared" si="7"/>
        <v>3.8140142521400096</v>
      </c>
      <c r="I75" s="220">
        <v>4.361380798274002</v>
      </c>
      <c r="J75" s="221">
        <f t="shared" si="7"/>
        <v>-1.3416759702849497</v>
      </c>
      <c r="K75" s="220">
        <v>3.4500875656742558</v>
      </c>
      <c r="L75" s="221">
        <f t="shared" ref="L75:L77" si="8">IFERROR(K75-I75,"-")</f>
        <v>-0.91129323259974626</v>
      </c>
      <c r="M75" s="220">
        <v>2.439516129032258</v>
      </c>
      <c r="N75" s="221">
        <f t="shared" ref="N75:N86" si="9">IFERROR(M75-K75,"-")</f>
        <v>-1.0105714366419978</v>
      </c>
    </row>
    <row r="76" spans="1:15" x14ac:dyDescent="0.25">
      <c r="A76" s="1">
        <v>2</v>
      </c>
      <c r="B76" s="145" t="s">
        <v>76</v>
      </c>
      <c r="C76" s="220">
        <v>3.0010905125408942</v>
      </c>
      <c r="D76" s="221">
        <v>-1.6162096185207049</v>
      </c>
      <c r="E76" s="220">
        <v>2.0027163368257663</v>
      </c>
      <c r="F76" s="221">
        <f t="shared" si="7"/>
        <v>-0.99837417571512788</v>
      </c>
      <c r="G76" s="220">
        <v>2.1572904707233067</v>
      </c>
      <c r="H76" s="221">
        <f t="shared" si="7"/>
        <v>0.15457413389754038</v>
      </c>
      <c r="I76" s="220">
        <v>3.6546310832025117</v>
      </c>
      <c r="J76" s="221">
        <f t="shared" si="7"/>
        <v>1.497340612479205</v>
      </c>
      <c r="K76" s="220">
        <v>1.9333333333333333</v>
      </c>
      <c r="L76" s="221">
        <f t="shared" si="8"/>
        <v>-1.7212977498691784</v>
      </c>
      <c r="M76" s="220">
        <v>2.4962962962962965</v>
      </c>
      <c r="N76" s="221">
        <f t="shared" si="9"/>
        <v>0.56296296296296311</v>
      </c>
    </row>
    <row r="77" spans="1:15" x14ac:dyDescent="0.25">
      <c r="A77" s="1">
        <v>3</v>
      </c>
      <c r="B77" s="145" t="s">
        <v>78</v>
      </c>
      <c r="C77" s="220">
        <v>3.0541310541310542</v>
      </c>
      <c r="D77" s="221">
        <v>-1.6311526338122082</v>
      </c>
      <c r="E77" s="220">
        <v>2.0621095185593532</v>
      </c>
      <c r="F77" s="221">
        <f t="shared" si="7"/>
        <v>-0.99202153557170103</v>
      </c>
      <c r="G77" s="220">
        <v>2.2916666666666665</v>
      </c>
      <c r="H77" s="221">
        <f t="shared" si="7"/>
        <v>0.22955714810731331</v>
      </c>
      <c r="I77" s="220">
        <v>3.2065637065637067</v>
      </c>
      <c r="J77" s="221">
        <f t="shared" si="7"/>
        <v>0.91489703989704019</v>
      </c>
      <c r="K77" s="220">
        <v>2.6110019646365421</v>
      </c>
      <c r="L77" s="221">
        <f t="shared" si="8"/>
        <v>-0.5955617419271646</v>
      </c>
      <c r="M77" s="220">
        <v>2.1323076923076925</v>
      </c>
      <c r="N77" s="221">
        <f t="shared" si="9"/>
        <v>-0.47869427232884965</v>
      </c>
    </row>
    <row r="78" spans="1:15" x14ac:dyDescent="0.25">
      <c r="A78" s="1">
        <v>4</v>
      </c>
      <c r="B78" s="145" t="s">
        <v>80</v>
      </c>
      <c r="C78" s="220" t="s">
        <v>298</v>
      </c>
      <c r="D78" s="221" t="s">
        <v>298</v>
      </c>
      <c r="E78" s="220">
        <v>2.2452393206381882</v>
      </c>
      <c r="F78" s="221" t="str">
        <f>IFERROR(E78-C78,"-")</f>
        <v>-</v>
      </c>
      <c r="G78" s="220">
        <v>2.5253592561284868</v>
      </c>
      <c r="H78" s="221">
        <f>IFERROR(G78-E78,"-")</f>
        <v>0.28011993549029857</v>
      </c>
      <c r="I78" s="220">
        <v>2.5206611570247932</v>
      </c>
      <c r="J78" s="221">
        <f>IFERROR(I78-G78,"-")</f>
        <v>-4.6980991036935649E-3</v>
      </c>
      <c r="K78" s="220">
        <v>3.096341463414634</v>
      </c>
      <c r="L78" s="221">
        <f>IFERROR(K78-I78,"-")</f>
        <v>0.5756803063898408</v>
      </c>
      <c r="M78" s="220">
        <v>2.7497781721384205</v>
      </c>
      <c r="N78" s="221">
        <f t="shared" si="9"/>
        <v>-0.34656329127621355</v>
      </c>
    </row>
    <row r="79" spans="1:15" x14ac:dyDescent="0.25">
      <c r="A79" s="1">
        <v>5</v>
      </c>
      <c r="B79" s="145" t="s">
        <v>82</v>
      </c>
      <c r="C79" s="220" t="s">
        <v>298</v>
      </c>
      <c r="D79" s="221" t="s">
        <v>298</v>
      </c>
      <c r="E79" s="220">
        <v>2.3160682754561508</v>
      </c>
      <c r="F79" s="221" t="str">
        <f t="shared" ref="F79:J87" si="10">IFERROR(E79-C79,"-")</f>
        <v>-</v>
      </c>
      <c r="G79" s="220">
        <v>2.2661579892280073</v>
      </c>
      <c r="H79" s="221">
        <f t="shared" si="10"/>
        <v>-4.991028622814353E-2</v>
      </c>
      <c r="I79" s="220">
        <v>2.9297597042513863</v>
      </c>
      <c r="J79" s="221">
        <f t="shared" si="10"/>
        <v>0.66360171502337906</v>
      </c>
      <c r="K79" s="220">
        <v>2.043032786885246</v>
      </c>
      <c r="L79" s="221">
        <f t="shared" ref="L79:L87" si="11">IFERROR(K79-I79,"-")</f>
        <v>-0.88672691736614029</v>
      </c>
      <c r="M79" s="220">
        <v>2.4108527131782944</v>
      </c>
      <c r="N79" s="221">
        <f t="shared" si="9"/>
        <v>0.36781992629304838</v>
      </c>
    </row>
    <row r="80" spans="1:15" x14ac:dyDescent="0.25">
      <c r="A80" s="1">
        <v>6</v>
      </c>
      <c r="B80" s="145" t="s">
        <v>84</v>
      </c>
      <c r="C80" s="220" t="s">
        <v>298</v>
      </c>
      <c r="D80" s="221" t="s">
        <v>298</v>
      </c>
      <c r="E80" s="220">
        <v>3.0181503889369057</v>
      </c>
      <c r="F80" s="221" t="str">
        <f t="shared" si="10"/>
        <v>-</v>
      </c>
      <c r="G80" s="220">
        <v>2.5742971887550201</v>
      </c>
      <c r="H80" s="221">
        <f t="shared" si="10"/>
        <v>-0.44385320018188557</v>
      </c>
      <c r="I80" s="220">
        <v>2.775473399458972</v>
      </c>
      <c r="J80" s="221">
        <f t="shared" si="10"/>
        <v>0.20117621070395186</v>
      </c>
      <c r="K80" s="220">
        <v>2.7691897654584223</v>
      </c>
      <c r="L80" s="221">
        <f t="shared" si="11"/>
        <v>-6.2836340005496538E-3</v>
      </c>
      <c r="M80" s="220">
        <v>2.1179273377010124</v>
      </c>
      <c r="N80" s="221">
        <f t="shared" si="9"/>
        <v>-0.65126242775740995</v>
      </c>
    </row>
    <row r="81" spans="1:15" x14ac:dyDescent="0.25">
      <c r="A81" s="1">
        <v>7</v>
      </c>
      <c r="B81" s="145" t="s">
        <v>86</v>
      </c>
      <c r="C81" s="220" t="s">
        <v>298</v>
      </c>
      <c r="D81" s="221" t="s">
        <v>298</v>
      </c>
      <c r="E81" s="220">
        <v>3.2458100558659218</v>
      </c>
      <c r="F81" s="221" t="str">
        <f t="shared" si="10"/>
        <v>-</v>
      </c>
      <c r="G81" s="220">
        <v>3.1494768310911807</v>
      </c>
      <c r="H81" s="221">
        <f t="shared" si="10"/>
        <v>-9.6333224774741044E-2</v>
      </c>
      <c r="I81" s="220">
        <v>3.5564369900271986</v>
      </c>
      <c r="J81" s="221">
        <f t="shared" si="10"/>
        <v>0.40696015893601789</v>
      </c>
      <c r="K81" s="220">
        <v>2.6926795580110499</v>
      </c>
      <c r="L81" s="221">
        <f t="shared" si="11"/>
        <v>-0.86375743201614874</v>
      </c>
      <c r="M81" s="220">
        <v>2.6074561403508771</v>
      </c>
      <c r="N81" s="221">
        <f t="shared" si="9"/>
        <v>-8.5223417660172718E-2</v>
      </c>
    </row>
    <row r="82" spans="1:15" x14ac:dyDescent="0.25">
      <c r="A82" s="1">
        <v>8</v>
      </c>
      <c r="B82" s="145" t="s">
        <v>88</v>
      </c>
      <c r="C82" s="220">
        <v>2.8167539267015709</v>
      </c>
      <c r="D82" s="221">
        <v>-5.0565752728527258E-2</v>
      </c>
      <c r="E82" s="220">
        <v>3.0318364611260056</v>
      </c>
      <c r="F82" s="221">
        <f t="shared" si="10"/>
        <v>0.2150825344244347</v>
      </c>
      <c r="G82" s="220">
        <v>3.2569093967796201</v>
      </c>
      <c r="H82" s="221">
        <f t="shared" si="10"/>
        <v>0.22507293565361453</v>
      </c>
      <c r="I82" s="220">
        <v>3.095080763582966</v>
      </c>
      <c r="J82" s="221">
        <f t="shared" si="10"/>
        <v>-0.16182863319665408</v>
      </c>
      <c r="K82" s="220">
        <v>2.4124620060790272</v>
      </c>
      <c r="L82" s="221">
        <f t="shared" si="11"/>
        <v>-0.68261875750393886</v>
      </c>
      <c r="M82" s="220">
        <v>3.2130421953378576</v>
      </c>
      <c r="N82" s="221">
        <f t="shared" si="9"/>
        <v>0.80058018925883045</v>
      </c>
    </row>
    <row r="83" spans="1:15" x14ac:dyDescent="0.25">
      <c r="A83" s="1">
        <v>9</v>
      </c>
      <c r="B83" s="145" t="s">
        <v>90</v>
      </c>
      <c r="C83" s="220">
        <v>2.4267114657706848</v>
      </c>
      <c r="D83" s="221">
        <v>-2.5261135479429737</v>
      </c>
      <c r="E83" s="220">
        <v>2.662509742790335</v>
      </c>
      <c r="F83" s="221">
        <f t="shared" si="10"/>
        <v>0.23579827701965028</v>
      </c>
      <c r="G83" s="220">
        <v>2.8530805687203791</v>
      </c>
      <c r="H83" s="221">
        <f t="shared" si="10"/>
        <v>0.19057082593004404</v>
      </c>
      <c r="I83" s="220">
        <v>2.8063694267515924</v>
      </c>
      <c r="J83" s="221">
        <f t="shared" si="10"/>
        <v>-4.6711141968786674E-2</v>
      </c>
      <c r="K83" s="220">
        <v>2.6794795978710821</v>
      </c>
      <c r="L83" s="221">
        <f t="shared" si="11"/>
        <v>-0.12688982888051026</v>
      </c>
      <c r="M83" s="220">
        <v>3.0464354001638898</v>
      </c>
      <c r="N83" s="221">
        <f t="shared" si="9"/>
        <v>0.36695580229280766</v>
      </c>
    </row>
    <row r="84" spans="1:15" x14ac:dyDescent="0.25">
      <c r="A84" s="1">
        <v>10</v>
      </c>
      <c r="B84" s="145" t="s">
        <v>92</v>
      </c>
      <c r="C84" s="220">
        <v>2.1238475722188075</v>
      </c>
      <c r="D84" s="221">
        <v>-1.5992459918698891</v>
      </c>
      <c r="E84" s="220">
        <v>2.5854829034193161</v>
      </c>
      <c r="F84" s="221">
        <f t="shared" si="10"/>
        <v>0.46163533120050859</v>
      </c>
      <c r="G84" s="220">
        <v>2.9624060150375939</v>
      </c>
      <c r="H84" s="221">
        <f t="shared" si="10"/>
        <v>0.37692311161827785</v>
      </c>
      <c r="I84" s="220">
        <v>2.5399644760213143</v>
      </c>
      <c r="J84" s="221">
        <f t="shared" si="10"/>
        <v>-0.42244153901627968</v>
      </c>
      <c r="K84" s="220">
        <v>2.6699256941728589</v>
      </c>
      <c r="L84" s="221">
        <f t="shared" si="11"/>
        <v>0.1299612181515446</v>
      </c>
      <c r="M84" s="220">
        <v>2.5921483097055615</v>
      </c>
      <c r="N84" s="221">
        <f t="shared" si="9"/>
        <v>-7.7777384467297317E-2</v>
      </c>
    </row>
    <row r="85" spans="1:15" x14ac:dyDescent="0.25">
      <c r="A85" s="1">
        <v>11</v>
      </c>
      <c r="B85" s="145" t="s">
        <v>94</v>
      </c>
      <c r="C85" s="220">
        <v>3.767195767195767</v>
      </c>
      <c r="D85" s="221">
        <v>1.0541336686946963</v>
      </c>
      <c r="E85" s="220">
        <v>2.79484425349087</v>
      </c>
      <c r="F85" s="221">
        <f t="shared" si="10"/>
        <v>-0.97235151370489703</v>
      </c>
      <c r="G85" s="220">
        <v>2.9164037854889591</v>
      </c>
      <c r="H85" s="221">
        <f t="shared" si="10"/>
        <v>0.12155953199808911</v>
      </c>
      <c r="I85" s="220">
        <v>2.5729013254786453</v>
      </c>
      <c r="J85" s="221">
        <f t="shared" si="10"/>
        <v>-0.34350246001031381</v>
      </c>
      <c r="K85" s="220">
        <v>4.0245231607629428</v>
      </c>
      <c r="L85" s="221">
        <f t="shared" si="11"/>
        <v>1.4516218352842976</v>
      </c>
      <c r="M85" s="220">
        <v>2.1984435797665371</v>
      </c>
      <c r="N85" s="221">
        <f t="shared" si="9"/>
        <v>-1.8260795809964057</v>
      </c>
    </row>
    <row r="86" spans="1:15" x14ac:dyDescent="0.25">
      <c r="A86" s="1">
        <v>12</v>
      </c>
      <c r="B86" s="145" t="s">
        <v>96</v>
      </c>
      <c r="C86" s="220">
        <v>2.0899808551372048</v>
      </c>
      <c r="D86" s="221">
        <v>1.337408533153214</v>
      </c>
      <c r="E86" s="220">
        <v>2.6834208552138032</v>
      </c>
      <c r="F86" s="221">
        <f t="shared" si="10"/>
        <v>0.59344000007659847</v>
      </c>
      <c r="G86" s="220">
        <v>3.7782217782217784</v>
      </c>
      <c r="H86" s="221">
        <f t="shared" si="10"/>
        <v>1.0948009230079752</v>
      </c>
      <c r="I86" s="220">
        <v>2.5320088300220749</v>
      </c>
      <c r="J86" s="221">
        <f t="shared" si="10"/>
        <v>-1.2462129481997035</v>
      </c>
      <c r="K86" s="220">
        <v>2.1342281879194629</v>
      </c>
      <c r="L86" s="221">
        <f t="shared" si="11"/>
        <v>-0.39778064210261199</v>
      </c>
      <c r="M86" s="220">
        <v>2.4612202688728027</v>
      </c>
      <c r="N86" s="221">
        <f t="shared" si="9"/>
        <v>0.32699208095333976</v>
      </c>
    </row>
    <row r="87" spans="1:15" ht="15.75" x14ac:dyDescent="0.25">
      <c r="B87" s="148" t="s">
        <v>33</v>
      </c>
      <c r="C87" s="222">
        <v>2.5455179978063613</v>
      </c>
      <c r="D87" s="223">
        <v>-1.2643654895379535</v>
      </c>
      <c r="E87" s="222">
        <v>2.5277672174294485</v>
      </c>
      <c r="F87" s="223">
        <f t="shared" si="10"/>
        <v>-1.77507803769128E-2</v>
      </c>
      <c r="G87" s="222">
        <v>2.8855237426665998</v>
      </c>
      <c r="H87" s="223">
        <f t="shared" si="10"/>
        <v>0.35775652523715129</v>
      </c>
      <c r="I87" s="222">
        <v>3.0241589119541876</v>
      </c>
      <c r="J87" s="223">
        <f t="shared" si="10"/>
        <v>0.13863516928758779</v>
      </c>
      <c r="K87" s="222">
        <v>2.606007836308228</v>
      </c>
      <c r="L87" s="223">
        <f t="shared" si="11"/>
        <v>-0.41815107564595966</v>
      </c>
      <c r="M87" s="222">
        <v>2.7191165969601143</v>
      </c>
      <c r="N87" s="223">
        <v>0.11310876065188635</v>
      </c>
    </row>
    <row r="88" spans="1:15" ht="6" customHeight="1" x14ac:dyDescent="0.25"/>
    <row r="89" spans="1:15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303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107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108</v>
      </c>
    </row>
    <row r="94" spans="1:15" ht="22.5" thickTop="1" thickBot="1" x14ac:dyDescent="0.3">
      <c r="B94" s="152" t="s">
        <v>109</v>
      </c>
      <c r="C94" s="135" t="s">
        <v>110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72</v>
      </c>
      <c r="D96" s="143" t="str">
        <f>CONCATENATE("dif ",RIGHT(C95,2),"/",RIGHT(C95-1,2))</f>
        <v>dif 20/19</v>
      </c>
      <c r="E96" s="144" t="s">
        <v>72</v>
      </c>
      <c r="F96" s="143" t="str">
        <f>CONCATENATE("dif ",RIGHT(E95,2),"/",RIGHT(C95,2))</f>
        <v>dif 21/20</v>
      </c>
      <c r="G96" s="144" t="s">
        <v>72</v>
      </c>
      <c r="H96" s="143" t="str">
        <f>CONCATENATE("dif ",RIGHT(G95,2),"/",RIGHT(E95,2))</f>
        <v>dif 22/21</v>
      </c>
      <c r="I96" s="144" t="s">
        <v>72</v>
      </c>
      <c r="J96" s="143" t="str">
        <f>CONCATENATE("dif ",RIGHT(I95,2),"/",RIGHT(G95,2))</f>
        <v>dif 23/22</v>
      </c>
      <c r="K96" s="144" t="s">
        <v>72</v>
      </c>
      <c r="L96" s="143" t="str">
        <f>CONCATENATE("dif ",RIGHT(K95,2),"/",RIGHT(I95,2))</f>
        <v>dif 24/23</v>
      </c>
      <c r="M96" s="144" t="s">
        <v>72</v>
      </c>
      <c r="N96" s="143" t="str">
        <f>CONCATENATE("dif ",RIGHT(M95,2),"/",RIGHT(K95,2))</f>
        <v>dif 25/24</v>
      </c>
    </row>
    <row r="97" spans="2:14" x14ac:dyDescent="0.25">
      <c r="B97" s="145" t="s">
        <v>74</v>
      </c>
      <c r="C97" s="220">
        <v>7.6712532171847156</v>
      </c>
      <c r="D97" s="221">
        <v>-0.5296633022499142</v>
      </c>
      <c r="E97" s="220">
        <v>6.4585365853658541</v>
      </c>
      <c r="F97" s="221">
        <f t="shared" ref="F97:J99" si="12">IFERROR(E97-C97,"-")</f>
        <v>-1.2127166318188616</v>
      </c>
      <c r="G97" s="220">
        <v>7.446546384812172</v>
      </c>
      <c r="H97" s="221">
        <f t="shared" si="12"/>
        <v>0.98800979944631795</v>
      </c>
      <c r="I97" s="220">
        <v>7.4965692625113958</v>
      </c>
      <c r="J97" s="221">
        <f t="shared" si="12"/>
        <v>5.0022877699223756E-2</v>
      </c>
      <c r="K97" s="220">
        <v>7.7287346975651623</v>
      </c>
      <c r="L97" s="221">
        <f t="shared" ref="L97:L99" si="13">IFERROR(K97-I97,"-")</f>
        <v>0.23216543505376652</v>
      </c>
      <c r="M97" s="220">
        <v>7.6465378050468242</v>
      </c>
      <c r="N97" s="221">
        <f t="shared" ref="N97:N108" si="14">IFERROR(M97-K97,"-")</f>
        <v>-8.2196892518338061E-2</v>
      </c>
    </row>
    <row r="98" spans="2:14" x14ac:dyDescent="0.25">
      <c r="B98" s="145" t="s">
        <v>76</v>
      </c>
      <c r="C98" s="220">
        <v>7.9861051832882817</v>
      </c>
      <c r="D98" s="221">
        <v>0.12353655250773077</v>
      </c>
      <c r="E98" s="220">
        <v>5.3278617710583154</v>
      </c>
      <c r="F98" s="221">
        <f t="shared" si="12"/>
        <v>-2.6582434122299663</v>
      </c>
      <c r="G98" s="220">
        <v>6.7661735700197241</v>
      </c>
      <c r="H98" s="221">
        <f t="shared" si="12"/>
        <v>1.4383117989614087</v>
      </c>
      <c r="I98" s="220">
        <v>6.916271649954421</v>
      </c>
      <c r="J98" s="221">
        <f t="shared" si="12"/>
        <v>0.15009807993469693</v>
      </c>
      <c r="K98" s="220">
        <v>7.2371334927805826</v>
      </c>
      <c r="L98" s="221">
        <f t="shared" si="13"/>
        <v>0.32086184282616159</v>
      </c>
      <c r="M98" s="220">
        <v>7.3257572407694012</v>
      </c>
      <c r="N98" s="221">
        <f t="shared" si="14"/>
        <v>8.8623747988818558E-2</v>
      </c>
    </row>
    <row r="99" spans="2:14" x14ac:dyDescent="0.25">
      <c r="B99" s="145" t="s">
        <v>78</v>
      </c>
      <c r="C99" s="220">
        <v>9.565103234276167</v>
      </c>
      <c r="D99" s="221">
        <v>1.7958467783545284</v>
      </c>
      <c r="E99" s="220">
        <v>6.549460043196544</v>
      </c>
      <c r="F99" s="221">
        <f t="shared" si="12"/>
        <v>-3.0156431910796231</v>
      </c>
      <c r="G99" s="220">
        <v>6.9455044810638915</v>
      </c>
      <c r="H99" s="221">
        <f t="shared" si="12"/>
        <v>0.39604443786734755</v>
      </c>
      <c r="I99" s="220">
        <v>7.0174319300713357</v>
      </c>
      <c r="J99" s="221">
        <f t="shared" si="12"/>
        <v>7.1927449007444189E-2</v>
      </c>
      <c r="K99" s="220">
        <v>6.7771826031339941</v>
      </c>
      <c r="L99" s="221">
        <f t="shared" si="13"/>
        <v>-0.24024932693734158</v>
      </c>
      <c r="M99" s="220">
        <v>7.0455783783783783</v>
      </c>
      <c r="N99" s="221">
        <f t="shared" si="14"/>
        <v>0.26839577524438418</v>
      </c>
    </row>
    <row r="100" spans="2:14" x14ac:dyDescent="0.25">
      <c r="B100" s="145" t="s">
        <v>80</v>
      </c>
      <c r="C100" s="220" t="s">
        <v>298</v>
      </c>
      <c r="D100" s="221" t="s">
        <v>298</v>
      </c>
      <c r="E100" s="220">
        <v>5.5182413470533209</v>
      </c>
      <c r="F100" s="221" t="str">
        <f>IFERROR(E100-C100,"-")</f>
        <v>-</v>
      </c>
      <c r="G100" s="220">
        <v>6.9061900191938577</v>
      </c>
      <c r="H100" s="221">
        <f>IFERROR(G100-E100,"-")</f>
        <v>1.3879486721405367</v>
      </c>
      <c r="I100" s="220">
        <v>6.8450769230769231</v>
      </c>
      <c r="J100" s="221">
        <f>IFERROR(I100-G100,"-")</f>
        <v>-6.1113096116934607E-2</v>
      </c>
      <c r="K100" s="220">
        <v>7.1761118048218231</v>
      </c>
      <c r="L100" s="221">
        <f>IFERROR(K100-I100,"-")</f>
        <v>0.33103488174490003</v>
      </c>
      <c r="M100" s="220">
        <v>7.1445442996282882</v>
      </c>
      <c r="N100" s="221">
        <f t="shared" si="14"/>
        <v>-3.1567505193534906E-2</v>
      </c>
    </row>
    <row r="101" spans="2:14" x14ac:dyDescent="0.25">
      <c r="B101" s="145" t="s">
        <v>82</v>
      </c>
      <c r="C101" s="220" t="s">
        <v>298</v>
      </c>
      <c r="D101" s="221" t="s">
        <v>298</v>
      </c>
      <c r="E101" s="220">
        <v>5.0102339181286553</v>
      </c>
      <c r="F101" s="221" t="str">
        <f t="shared" ref="F101:J109" si="15">IFERROR(E101-C101,"-")</f>
        <v>-</v>
      </c>
      <c r="G101" s="220">
        <v>6.806944923536852</v>
      </c>
      <c r="H101" s="221">
        <f t="shared" si="15"/>
        <v>1.7967110054081967</v>
      </c>
      <c r="I101" s="220">
        <v>6.9376146788990827</v>
      </c>
      <c r="J101" s="221">
        <f t="shared" si="15"/>
        <v>0.13066975536223069</v>
      </c>
      <c r="K101" s="220">
        <v>7.215223838440898</v>
      </c>
      <c r="L101" s="221">
        <f t="shared" ref="L101:L109" si="16">IFERROR(K101-I101,"-")</f>
        <v>0.27760915954181531</v>
      </c>
      <c r="M101" s="220">
        <v>7.6977217479789699</v>
      </c>
      <c r="N101" s="221">
        <f t="shared" si="14"/>
        <v>0.48249790953807192</v>
      </c>
    </row>
    <row r="102" spans="2:14" x14ac:dyDescent="0.25">
      <c r="B102" s="145" t="s">
        <v>84</v>
      </c>
      <c r="C102" s="220" t="s">
        <v>298</v>
      </c>
      <c r="D102" s="221" t="s">
        <v>298</v>
      </c>
      <c r="E102" s="220">
        <v>6.4601671309192197</v>
      </c>
      <c r="F102" s="221" t="str">
        <f t="shared" si="15"/>
        <v>-</v>
      </c>
      <c r="G102" s="220">
        <v>7.3947944395149365</v>
      </c>
      <c r="H102" s="221">
        <f t="shared" si="15"/>
        <v>0.93462730859571685</v>
      </c>
      <c r="I102" s="220">
        <v>7.4332802003871112</v>
      </c>
      <c r="J102" s="221">
        <f t="shared" si="15"/>
        <v>3.8485760872174701E-2</v>
      </c>
      <c r="K102" s="220">
        <v>7.3506738946635499</v>
      </c>
      <c r="L102" s="221">
        <f t="shared" si="16"/>
        <v>-8.2606305723561313E-2</v>
      </c>
      <c r="M102" s="220">
        <v>7.2467262934229382</v>
      </c>
      <c r="N102" s="221">
        <f t="shared" si="14"/>
        <v>-0.10394760124061175</v>
      </c>
    </row>
    <row r="103" spans="2:14" x14ac:dyDescent="0.25">
      <c r="B103" s="145" t="s">
        <v>86</v>
      </c>
      <c r="C103" s="220" t="s">
        <v>298</v>
      </c>
      <c r="D103" s="221" t="s">
        <v>298</v>
      </c>
      <c r="E103" s="220">
        <v>7.0141099261689908</v>
      </c>
      <c r="F103" s="221" t="str">
        <f t="shared" si="15"/>
        <v>-</v>
      </c>
      <c r="G103" s="220">
        <v>7.4779303837282445</v>
      </c>
      <c r="H103" s="221">
        <f t="shared" si="15"/>
        <v>0.46382045755925372</v>
      </c>
      <c r="I103" s="220">
        <v>7.4610918671025024</v>
      </c>
      <c r="J103" s="221">
        <f t="shared" si="15"/>
        <v>-1.6838516625742095E-2</v>
      </c>
      <c r="K103" s="220">
        <v>7.632933930032241</v>
      </c>
      <c r="L103" s="221">
        <f t="shared" si="16"/>
        <v>0.17184206292973858</v>
      </c>
      <c r="M103" s="220">
        <v>7.6586061051857302</v>
      </c>
      <c r="N103" s="221">
        <f t="shared" si="14"/>
        <v>2.5672175153489185E-2</v>
      </c>
    </row>
    <row r="104" spans="2:14" x14ac:dyDescent="0.25">
      <c r="B104" s="145" t="s">
        <v>88</v>
      </c>
      <c r="C104" s="220">
        <v>6.8154285714285718</v>
      </c>
      <c r="D104" s="221">
        <v>-1.9958331001724305</v>
      </c>
      <c r="E104" s="220">
        <v>6.4512410426835602</v>
      </c>
      <c r="F104" s="221">
        <f t="shared" si="15"/>
        <v>-0.36418752874501159</v>
      </c>
      <c r="G104" s="220">
        <v>8.1645854015361312</v>
      </c>
      <c r="H104" s="221">
        <f t="shared" si="15"/>
        <v>1.713344358852571</v>
      </c>
      <c r="I104" s="220">
        <v>7.7616424165371756</v>
      </c>
      <c r="J104" s="221">
        <f t="shared" si="15"/>
        <v>-0.40294298499895564</v>
      </c>
      <c r="K104" s="220">
        <v>7.9521933927428483</v>
      </c>
      <c r="L104" s="221">
        <f t="shared" si="16"/>
        <v>0.19055097620567274</v>
      </c>
      <c r="M104" s="220">
        <v>8.2997506234413958</v>
      </c>
      <c r="N104" s="221">
        <f t="shared" si="14"/>
        <v>0.34755723069854749</v>
      </c>
    </row>
    <row r="105" spans="2:14" x14ac:dyDescent="0.25">
      <c r="B105" s="145" t="s">
        <v>90</v>
      </c>
      <c r="C105" s="220">
        <v>7.0841442472810536</v>
      </c>
      <c r="D105" s="221">
        <v>-1.3715046217191302</v>
      </c>
      <c r="E105" s="220">
        <v>7.082481389578164</v>
      </c>
      <c r="F105" s="221">
        <f t="shared" si="15"/>
        <v>-1.662857702889653E-3</v>
      </c>
      <c r="G105" s="220">
        <v>7.4192040278110767</v>
      </c>
      <c r="H105" s="221">
        <f t="shared" si="15"/>
        <v>0.33672263823291271</v>
      </c>
      <c r="I105" s="220">
        <v>7.3991134372997225</v>
      </c>
      <c r="J105" s="221">
        <f t="shared" si="15"/>
        <v>-2.00905905113542E-2</v>
      </c>
      <c r="K105" s="220">
        <v>7.3389119058002619</v>
      </c>
      <c r="L105" s="221">
        <f t="shared" si="16"/>
        <v>-6.0201531499460614E-2</v>
      </c>
      <c r="M105" s="220">
        <v>7.6414130666099167</v>
      </c>
      <c r="N105" s="221">
        <f t="shared" si="14"/>
        <v>0.30250116080965483</v>
      </c>
    </row>
    <row r="106" spans="2:14" x14ac:dyDescent="0.25">
      <c r="B106" s="145" t="s">
        <v>92</v>
      </c>
      <c r="C106" s="220">
        <v>5.1605362667583359</v>
      </c>
      <c r="D106" s="221">
        <v>-2.5882101043158263</v>
      </c>
      <c r="E106" s="220">
        <v>6.5688409646233934</v>
      </c>
      <c r="F106" s="221">
        <f t="shared" si="15"/>
        <v>1.4083046978650575</v>
      </c>
      <c r="G106" s="220">
        <v>7.1699071387115501</v>
      </c>
      <c r="H106" s="221">
        <f t="shared" si="15"/>
        <v>0.60106617408815666</v>
      </c>
      <c r="I106" s="220">
        <v>7.2059213433495364</v>
      </c>
      <c r="J106" s="221">
        <f t="shared" si="15"/>
        <v>3.6014204637986325E-2</v>
      </c>
      <c r="K106" s="220">
        <v>6.9657051819553919</v>
      </c>
      <c r="L106" s="221">
        <f t="shared" si="16"/>
        <v>-0.24021616139414448</v>
      </c>
      <c r="M106" s="220">
        <v>7.2994439020248763</v>
      </c>
      <c r="N106" s="221">
        <f t="shared" si="14"/>
        <v>0.33373872006948435</v>
      </c>
    </row>
    <row r="107" spans="2:14" x14ac:dyDescent="0.25">
      <c r="B107" s="145" t="s">
        <v>94</v>
      </c>
      <c r="C107" s="220">
        <v>7.2765894236482476</v>
      </c>
      <c r="D107" s="221">
        <v>-0.57442010448242353</v>
      </c>
      <c r="E107" s="220">
        <v>7.1657880580957505</v>
      </c>
      <c r="F107" s="221">
        <f t="shared" si="15"/>
        <v>-0.11080136555249709</v>
      </c>
      <c r="G107" s="220">
        <v>7.4580561252563653</v>
      </c>
      <c r="H107" s="221">
        <f t="shared" si="15"/>
        <v>0.29226806716061482</v>
      </c>
      <c r="I107" s="220">
        <v>6.9781878462679403</v>
      </c>
      <c r="J107" s="221">
        <f t="shared" si="15"/>
        <v>-0.47986827898842499</v>
      </c>
      <c r="K107" s="220">
        <v>7.1145564168819986</v>
      </c>
      <c r="L107" s="221">
        <f t="shared" si="16"/>
        <v>0.13636857061405827</v>
      </c>
      <c r="M107" s="220">
        <v>7.1554744525547447</v>
      </c>
      <c r="N107" s="221">
        <f t="shared" si="14"/>
        <v>4.09180356727461E-2</v>
      </c>
    </row>
    <row r="108" spans="2:14" x14ac:dyDescent="0.25">
      <c r="B108" s="145" t="s">
        <v>96</v>
      </c>
      <c r="C108" s="220">
        <v>6.5108942351339083</v>
      </c>
      <c r="D108" s="221">
        <v>-1.0289287737156494</v>
      </c>
      <c r="E108" s="220">
        <v>6.5794545249633725</v>
      </c>
      <c r="F108" s="221">
        <f t="shared" si="15"/>
        <v>6.8560289829464161E-2</v>
      </c>
      <c r="G108" s="220">
        <v>6.9214928015654849</v>
      </c>
      <c r="H108" s="221">
        <f t="shared" si="15"/>
        <v>0.34203827660211239</v>
      </c>
      <c r="I108" s="220">
        <v>6.8337751022058493</v>
      </c>
      <c r="J108" s="221">
        <f t="shared" si="15"/>
        <v>-8.7717699359635581E-2</v>
      </c>
      <c r="K108" s="220">
        <v>7.0803069754693713</v>
      </c>
      <c r="L108" s="221">
        <f t="shared" si="16"/>
        <v>0.24653187326352199</v>
      </c>
      <c r="M108" s="220">
        <v>7.0942144253056405</v>
      </c>
      <c r="N108" s="221">
        <f t="shared" si="14"/>
        <v>1.3907449836269237E-2</v>
      </c>
    </row>
    <row r="109" spans="2:14" ht="15.75" x14ac:dyDescent="0.25">
      <c r="B109" s="148" t="s">
        <v>33</v>
      </c>
      <c r="C109" s="222">
        <v>7.6399587640674662</v>
      </c>
      <c r="D109" s="223">
        <v>-0.49038275083380345</v>
      </c>
      <c r="E109" s="222">
        <v>6.6540103016924208</v>
      </c>
      <c r="F109" s="223">
        <f t="shared" si="15"/>
        <v>-0.98594846237504541</v>
      </c>
      <c r="G109" s="222">
        <v>7.225848037324166</v>
      </c>
      <c r="H109" s="223">
        <f t="shared" si="15"/>
        <v>0.57183773563174523</v>
      </c>
      <c r="I109" s="222">
        <v>7.1854244065107773</v>
      </c>
      <c r="J109" s="223">
        <f t="shared" si="15"/>
        <v>-4.0423630813388733E-2</v>
      </c>
      <c r="K109" s="222">
        <v>7.2831624482424626</v>
      </c>
      <c r="L109" s="223">
        <f t="shared" si="16"/>
        <v>9.7738041731685321E-2</v>
      </c>
      <c r="M109" s="222">
        <v>7.4233647722186014</v>
      </c>
      <c r="N109" s="223">
        <v>0.14020232397613874</v>
      </c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304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111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112</v>
      </c>
    </row>
    <row r="116" spans="1:15" ht="22.5" thickTop="1" thickBot="1" x14ac:dyDescent="0.3">
      <c r="B116" s="152" t="str">
        <f>C116</f>
        <v>Reino Unido</v>
      </c>
      <c r="C116" s="135" t="s">
        <v>113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72</v>
      </c>
      <c r="D118" s="143" t="str">
        <f>CONCATENATE("dif ",RIGHT(C117,2),"/",RIGHT(C117-1,2))</f>
        <v>dif 20/19</v>
      </c>
      <c r="E118" s="144" t="s">
        <v>72</v>
      </c>
      <c r="F118" s="143" t="str">
        <f>CONCATENATE("dif ",RIGHT(E117,2),"/",RIGHT(C117,2))</f>
        <v>dif 21/20</v>
      </c>
      <c r="G118" s="144" t="s">
        <v>72</v>
      </c>
      <c r="H118" s="143" t="str">
        <f>CONCATENATE("dif ",RIGHT(G117,2),"/",RIGHT(E117,2))</f>
        <v>dif 22/21</v>
      </c>
      <c r="I118" s="144" t="s">
        <v>72</v>
      </c>
      <c r="J118" s="143" t="str">
        <f>CONCATENATE("dif ",RIGHT(I117,2),"/",RIGHT(G117,2))</f>
        <v>dif 23/22</v>
      </c>
      <c r="K118" s="144" t="s">
        <v>72</v>
      </c>
      <c r="L118" s="143" t="str">
        <f>CONCATENATE("dif ",RIGHT(K117,2),"/",RIGHT(I117,2))</f>
        <v>dif 24/23</v>
      </c>
      <c r="M118" s="144" t="s">
        <v>72</v>
      </c>
      <c r="N118" s="143" t="str">
        <f>CONCATENATE("dif ",RIGHT(M117,2),"/",RIGHT(K117,2))</f>
        <v>dif 25/24</v>
      </c>
    </row>
    <row r="119" spans="1:15" x14ac:dyDescent="0.25">
      <c r="B119" s="145" t="s">
        <v>74</v>
      </c>
      <c r="C119" s="220">
        <v>8.6530306522240146</v>
      </c>
      <c r="D119" s="221">
        <v>-2.1207018751013607E-2</v>
      </c>
      <c r="E119" s="220">
        <v>6.5042016806722689</v>
      </c>
      <c r="F119" s="221">
        <f t="shared" ref="F119:J121" si="17">IFERROR(E119-C119,"-")</f>
        <v>-2.1488289715517457</v>
      </c>
      <c r="G119" s="220">
        <v>7.8397561506640541</v>
      </c>
      <c r="H119" s="221">
        <f t="shared" si="17"/>
        <v>1.3355544699917852</v>
      </c>
      <c r="I119" s="220">
        <v>7.6294527620030976</v>
      </c>
      <c r="J119" s="221">
        <f t="shared" si="17"/>
        <v>-0.21030338866095644</v>
      </c>
      <c r="K119" s="220">
        <v>7.8009301270417426</v>
      </c>
      <c r="L119" s="221">
        <f t="shared" ref="L119:L121" si="18">IFERROR(K119-I119,"-")</f>
        <v>0.17147736503864497</v>
      </c>
      <c r="M119" s="220">
        <v>8.2206811005863774</v>
      </c>
      <c r="N119" s="221">
        <f t="shared" ref="N119:N130" si="19">IFERROR(M119-K119,"-")</f>
        <v>0.41975097354463475</v>
      </c>
    </row>
    <row r="120" spans="1:15" x14ac:dyDescent="0.25">
      <c r="B120" s="145" t="s">
        <v>76</v>
      </c>
      <c r="C120" s="220">
        <v>9.1680054304785603</v>
      </c>
      <c r="D120" s="221">
        <v>1.1175489784677044</v>
      </c>
      <c r="E120" s="220">
        <v>4.0470588235294116</v>
      </c>
      <c r="F120" s="221">
        <f t="shared" si="17"/>
        <v>-5.1209466069491487</v>
      </c>
      <c r="G120" s="220">
        <v>7.1585677749360617</v>
      </c>
      <c r="H120" s="221">
        <f t="shared" si="17"/>
        <v>3.1115089514066501</v>
      </c>
      <c r="I120" s="220">
        <v>6.7291277985074629</v>
      </c>
      <c r="J120" s="221">
        <f t="shared" si="17"/>
        <v>-0.42943997642859877</v>
      </c>
      <c r="K120" s="220">
        <v>7.3254189944134076</v>
      </c>
      <c r="L120" s="221">
        <f t="shared" si="18"/>
        <v>0.5962911959059447</v>
      </c>
      <c r="M120" s="220">
        <v>7.6376719576719578</v>
      </c>
      <c r="N120" s="221">
        <f t="shared" si="19"/>
        <v>0.31225296325855023</v>
      </c>
    </row>
    <row r="121" spans="1:15" x14ac:dyDescent="0.25">
      <c r="B121" s="145" t="s">
        <v>78</v>
      </c>
      <c r="C121" s="220">
        <v>9.9803084223013041</v>
      </c>
      <c r="D121" s="221">
        <v>2.0719353964802965</v>
      </c>
      <c r="E121" s="220">
        <v>3.8153846153846156</v>
      </c>
      <c r="F121" s="221">
        <f t="shared" si="17"/>
        <v>-6.1649238069166881</v>
      </c>
      <c r="G121" s="220">
        <v>7.3829883497341928</v>
      </c>
      <c r="H121" s="221">
        <f t="shared" si="17"/>
        <v>3.5676037343495772</v>
      </c>
      <c r="I121" s="220">
        <v>6.494187655687794</v>
      </c>
      <c r="J121" s="221">
        <f t="shared" si="17"/>
        <v>-0.88880069404639883</v>
      </c>
      <c r="K121" s="220">
        <v>6.58644785600847</v>
      </c>
      <c r="L121" s="221">
        <f t="shared" si="18"/>
        <v>9.2260200320676056E-2</v>
      </c>
      <c r="M121" s="220">
        <v>7.1928329509450455</v>
      </c>
      <c r="N121" s="221">
        <f t="shared" si="19"/>
        <v>0.60638509493657544</v>
      </c>
    </row>
    <row r="122" spans="1:15" x14ac:dyDescent="0.25">
      <c r="B122" s="145" t="s">
        <v>80</v>
      </c>
      <c r="C122" s="220" t="s">
        <v>298</v>
      </c>
      <c r="D122" s="221" t="s">
        <v>298</v>
      </c>
      <c r="E122" s="220">
        <v>2.0697674418604652</v>
      </c>
      <c r="F122" s="221" t="str">
        <f>IFERROR(E122-C122,"-")</f>
        <v>-</v>
      </c>
      <c r="G122" s="220">
        <v>7.6654097815237883</v>
      </c>
      <c r="H122" s="221">
        <f>IFERROR(G122-E122,"-")</f>
        <v>5.595642339663323</v>
      </c>
      <c r="I122" s="220">
        <v>6.8568426950553301</v>
      </c>
      <c r="J122" s="221">
        <f>IFERROR(I122-G122,"-")</f>
        <v>-0.80856708646845821</v>
      </c>
      <c r="K122" s="220">
        <v>7.2563217110393223</v>
      </c>
      <c r="L122" s="221">
        <f>IFERROR(K122-I122,"-")</f>
        <v>0.39947901598399227</v>
      </c>
      <c r="M122" s="220">
        <v>7.4496042216358838</v>
      </c>
      <c r="N122" s="221">
        <f t="shared" si="19"/>
        <v>0.19328251059656143</v>
      </c>
    </row>
    <row r="123" spans="1:15" x14ac:dyDescent="0.25">
      <c r="B123" s="145" t="s">
        <v>82</v>
      </c>
      <c r="C123" s="220" t="s">
        <v>298</v>
      </c>
      <c r="D123" s="221" t="s">
        <v>298</v>
      </c>
      <c r="E123" s="220">
        <v>2.9821428571428572</v>
      </c>
      <c r="F123" s="221" t="str">
        <f t="shared" ref="F123:J131" si="20">IFERROR(E123-C123,"-")</f>
        <v>-</v>
      </c>
      <c r="G123" s="220">
        <v>7.2070941004388107</v>
      </c>
      <c r="H123" s="221">
        <f t="shared" si="20"/>
        <v>4.2249512432959531</v>
      </c>
      <c r="I123" s="220">
        <v>6.6725205448609701</v>
      </c>
      <c r="J123" s="221">
        <f t="shared" si="20"/>
        <v>-0.53457355557784059</v>
      </c>
      <c r="K123" s="220">
        <v>7.2387146878943796</v>
      </c>
      <c r="L123" s="221">
        <f t="shared" ref="L123:L131" si="21">IFERROR(K123-I123,"-")</f>
        <v>0.56619414303340942</v>
      </c>
      <c r="M123" s="220">
        <v>7.6742393092105265</v>
      </c>
      <c r="N123" s="221">
        <f t="shared" si="19"/>
        <v>0.435524621316147</v>
      </c>
    </row>
    <row r="124" spans="1:15" x14ac:dyDescent="0.25">
      <c r="B124" s="145" t="s">
        <v>84</v>
      </c>
      <c r="C124" s="220" t="s">
        <v>298</v>
      </c>
      <c r="D124" s="221" t="s">
        <v>298</v>
      </c>
      <c r="E124" s="220">
        <v>5.4222222222222225</v>
      </c>
      <c r="F124" s="221" t="str">
        <f t="shared" si="20"/>
        <v>-</v>
      </c>
      <c r="G124" s="220">
        <v>8.0422956616347072</v>
      </c>
      <c r="H124" s="221">
        <f t="shared" si="20"/>
        <v>2.6200734394124847</v>
      </c>
      <c r="I124" s="220">
        <v>7.1928683291169735</v>
      </c>
      <c r="J124" s="221">
        <f t="shared" si="20"/>
        <v>-0.84942733251773372</v>
      </c>
      <c r="K124" s="220">
        <v>7.4717546914296769</v>
      </c>
      <c r="L124" s="221">
        <f t="shared" si="21"/>
        <v>0.27888636231270336</v>
      </c>
      <c r="M124" s="220">
        <v>7.4459115805946796</v>
      </c>
      <c r="N124" s="221">
        <f t="shared" si="19"/>
        <v>-2.584311083499724E-2</v>
      </c>
    </row>
    <row r="125" spans="1:15" x14ac:dyDescent="0.25">
      <c r="B125" s="145" t="s">
        <v>86</v>
      </c>
      <c r="C125" s="220" t="s">
        <v>298</v>
      </c>
      <c r="D125" s="221" t="s">
        <v>298</v>
      </c>
      <c r="E125" s="220">
        <v>6.4112291350531105</v>
      </c>
      <c r="F125" s="221" t="str">
        <f t="shared" si="20"/>
        <v>-</v>
      </c>
      <c r="G125" s="220">
        <v>7.680676270984641</v>
      </c>
      <c r="H125" s="221">
        <f t="shared" si="20"/>
        <v>1.2694471359315305</v>
      </c>
      <c r="I125" s="220">
        <v>7.1610056439199585</v>
      </c>
      <c r="J125" s="221">
        <f t="shared" si="20"/>
        <v>-0.51967062706468248</v>
      </c>
      <c r="K125" s="220">
        <v>7.5208927342444207</v>
      </c>
      <c r="L125" s="221">
        <f t="shared" si="21"/>
        <v>0.3598870903244622</v>
      </c>
      <c r="M125" s="220">
        <v>7.4017708909795239</v>
      </c>
      <c r="N125" s="221">
        <f t="shared" si="19"/>
        <v>-0.11912184326489683</v>
      </c>
    </row>
    <row r="126" spans="1:15" x14ac:dyDescent="0.25">
      <c r="B126" s="145" t="s">
        <v>88</v>
      </c>
      <c r="C126" s="220">
        <v>6.7682119205298017</v>
      </c>
      <c r="D126" s="221">
        <v>-1.9659930899502855</v>
      </c>
      <c r="E126" s="220">
        <v>5.0424137931034485</v>
      </c>
      <c r="F126" s="221">
        <f t="shared" si="20"/>
        <v>-1.7257981274263532</v>
      </c>
      <c r="G126" s="220">
        <v>8.3796070100902806</v>
      </c>
      <c r="H126" s="221">
        <f t="shared" si="20"/>
        <v>3.3371932169868321</v>
      </c>
      <c r="I126" s="220">
        <v>7.4306201550387598</v>
      </c>
      <c r="J126" s="221">
        <f t="shared" si="20"/>
        <v>-0.94898685505152081</v>
      </c>
      <c r="K126" s="220">
        <v>8.2123629112662009</v>
      </c>
      <c r="L126" s="221">
        <f t="shared" si="21"/>
        <v>0.78174275622744105</v>
      </c>
      <c r="M126" s="220">
        <v>8.1807273741977493</v>
      </c>
      <c r="N126" s="221">
        <f t="shared" si="19"/>
        <v>-3.1635537068451569E-2</v>
      </c>
    </row>
    <row r="127" spans="1:15" x14ac:dyDescent="0.25">
      <c r="B127" s="145" t="s">
        <v>90</v>
      </c>
      <c r="C127" s="220">
        <v>5.57085020242915</v>
      </c>
      <c r="D127" s="221">
        <v>-3.3044382147374405</v>
      </c>
      <c r="E127" s="220">
        <v>7.7452655031563316</v>
      </c>
      <c r="F127" s="221">
        <f t="shared" si="20"/>
        <v>2.1744153007271816</v>
      </c>
      <c r="G127" s="220">
        <v>7.5430274431888735</v>
      </c>
      <c r="H127" s="221">
        <f t="shared" si="20"/>
        <v>-0.20223805996745803</v>
      </c>
      <c r="I127" s="220">
        <v>7.533498492029298</v>
      </c>
      <c r="J127" s="221">
        <f t="shared" si="20"/>
        <v>-9.5289511595755272E-3</v>
      </c>
      <c r="K127" s="220">
        <v>7.5409499080385158</v>
      </c>
      <c r="L127" s="221">
        <f t="shared" si="21"/>
        <v>7.4514160092178372E-3</v>
      </c>
      <c r="M127" s="220">
        <v>7.8828231829178499</v>
      </c>
      <c r="N127" s="221">
        <f t="shared" si="19"/>
        <v>0.34187327487933405</v>
      </c>
    </row>
    <row r="128" spans="1:15" x14ac:dyDescent="0.25">
      <c r="A128" s="151"/>
      <c r="B128" s="145" t="s">
        <v>92</v>
      </c>
      <c r="C128" s="220">
        <v>3.9648609077598831</v>
      </c>
      <c r="D128" s="221">
        <v>-3.8540766429294928</v>
      </c>
      <c r="E128" s="220">
        <v>7.1007009011586328</v>
      </c>
      <c r="F128" s="221">
        <f t="shared" si="20"/>
        <v>3.1358399933987497</v>
      </c>
      <c r="G128" s="220">
        <v>7.8303074824220795</v>
      </c>
      <c r="H128" s="221">
        <f t="shared" si="20"/>
        <v>0.72960658126344669</v>
      </c>
      <c r="I128" s="220">
        <v>7.0412095510279338</v>
      </c>
      <c r="J128" s="221">
        <f t="shared" si="20"/>
        <v>-0.78909793139414575</v>
      </c>
      <c r="K128" s="220">
        <v>7.3660401115208201</v>
      </c>
      <c r="L128" s="221">
        <f t="shared" si="21"/>
        <v>0.32483056049288628</v>
      </c>
      <c r="M128" s="220">
        <v>7.6954667655511262</v>
      </c>
      <c r="N128" s="221">
        <f t="shared" si="19"/>
        <v>0.32942665403030613</v>
      </c>
    </row>
    <row r="129" spans="2:15" x14ac:dyDescent="0.25">
      <c r="B129" s="145" t="s">
        <v>94</v>
      </c>
      <c r="C129" s="220">
        <v>7.705363703159442</v>
      </c>
      <c r="D129" s="221">
        <v>-0.38217105684539376</v>
      </c>
      <c r="E129" s="220">
        <v>7.5264134780125644</v>
      </c>
      <c r="F129" s="221">
        <f t="shared" si="20"/>
        <v>-0.17895022514687753</v>
      </c>
      <c r="G129" s="220">
        <v>7.7274300932090547</v>
      </c>
      <c r="H129" s="221">
        <f t="shared" si="20"/>
        <v>0.20101661519649028</v>
      </c>
      <c r="I129" s="220">
        <v>7.0028126352228472</v>
      </c>
      <c r="J129" s="221">
        <f t="shared" si="20"/>
        <v>-0.72461745798620747</v>
      </c>
      <c r="K129" s="220">
        <v>7.3525042444821729</v>
      </c>
      <c r="L129" s="221">
        <f t="shared" si="21"/>
        <v>0.34969160925932563</v>
      </c>
      <c r="M129" s="220">
        <v>7.7374067164179108</v>
      </c>
      <c r="N129" s="221">
        <f t="shared" si="19"/>
        <v>0.3849024719357379</v>
      </c>
    </row>
    <row r="130" spans="2:15" x14ac:dyDescent="0.25">
      <c r="B130" s="145" t="s">
        <v>96</v>
      </c>
      <c r="C130" s="220">
        <v>7.0630990415335466</v>
      </c>
      <c r="D130" s="221">
        <v>-0.29745040901590425</v>
      </c>
      <c r="E130" s="220">
        <v>6.7358556056924677</v>
      </c>
      <c r="F130" s="221">
        <f t="shared" si="20"/>
        <v>-0.32724343584107896</v>
      </c>
      <c r="G130" s="220">
        <v>7.4731719187249057</v>
      </c>
      <c r="H130" s="221">
        <f t="shared" si="20"/>
        <v>0.73731631303243805</v>
      </c>
      <c r="I130" s="220">
        <v>6.727220366317245</v>
      </c>
      <c r="J130" s="221">
        <f t="shared" si="20"/>
        <v>-0.74595155240766076</v>
      </c>
      <c r="K130" s="220">
        <v>6.8791851771589556</v>
      </c>
      <c r="L130" s="221">
        <f t="shared" si="21"/>
        <v>0.15196481084171065</v>
      </c>
      <c r="M130" s="220">
        <v>7.5679450757575761</v>
      </c>
      <c r="N130" s="221">
        <f t="shared" si="19"/>
        <v>0.68875989859862052</v>
      </c>
    </row>
    <row r="131" spans="2:15" ht="15.75" x14ac:dyDescent="0.25">
      <c r="B131" s="148" t="s">
        <v>33</v>
      </c>
      <c r="C131" s="222">
        <v>8.6881922354654506</v>
      </c>
      <c r="D131" s="223">
        <v>0.26016761897956364</v>
      </c>
      <c r="E131" s="222">
        <v>6.9136660747345751</v>
      </c>
      <c r="F131" s="223">
        <f t="shared" si="20"/>
        <v>-1.7745261607308755</v>
      </c>
      <c r="G131" s="222">
        <v>7.6641018205919513</v>
      </c>
      <c r="H131" s="223">
        <f t="shared" si="20"/>
        <v>0.75043574585737627</v>
      </c>
      <c r="I131" s="222">
        <v>7.0532105590882503</v>
      </c>
      <c r="J131" s="223">
        <f t="shared" si="20"/>
        <v>-0.61089126150370099</v>
      </c>
      <c r="K131" s="222">
        <v>7.3827802166648056</v>
      </c>
      <c r="L131" s="223">
        <f t="shared" si="21"/>
        <v>0.32956965757655521</v>
      </c>
      <c r="M131" s="222">
        <v>7.6740495125594732</v>
      </c>
      <c r="N131" s="223">
        <v>0.29126929589466766</v>
      </c>
    </row>
    <row r="132" spans="2:15" ht="6" customHeight="1" x14ac:dyDescent="0.25"/>
    <row r="133" spans="2:15" x14ac:dyDescent="0.25">
      <c r="B133" s="131" t="s">
        <v>58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305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114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115</v>
      </c>
    </row>
    <row r="138" spans="2:15" ht="22.5" thickTop="1" thickBot="1" x14ac:dyDescent="0.3">
      <c r="B138" s="152" t="str">
        <f>C138</f>
        <v>Alemania</v>
      </c>
      <c r="C138" s="135" t="s">
        <v>116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72</v>
      </c>
      <c r="D140" s="143" t="str">
        <f>CONCATENATE("dif ",RIGHT(C139,2),"/",RIGHT(C139-1,2))</f>
        <v>dif 20/19</v>
      </c>
      <c r="E140" s="144" t="s">
        <v>72</v>
      </c>
      <c r="F140" s="143" t="str">
        <f>CONCATENATE("dif ",RIGHT(E139,2),"/",RIGHT(C139,2))</f>
        <v>dif 21/20</v>
      </c>
      <c r="G140" s="144" t="s">
        <v>72</v>
      </c>
      <c r="H140" s="143" t="str">
        <f>CONCATENATE("dif ",RIGHT(G139,2),"/",RIGHT(E139,2))</f>
        <v>dif 22/21</v>
      </c>
      <c r="I140" s="144" t="s">
        <v>72</v>
      </c>
      <c r="J140" s="143" t="str">
        <f>CONCATENATE("dif ",RIGHT(I139,2),"/",RIGHT(G139,2))</f>
        <v>dif 23/22</v>
      </c>
      <c r="K140" s="144" t="s">
        <v>72</v>
      </c>
      <c r="L140" s="143" t="str">
        <f>CONCATENATE("dif ",RIGHT(K139,2),"/",RIGHT(I139,2))</f>
        <v>dif 24/23</v>
      </c>
      <c r="M140" s="144" t="s">
        <v>72</v>
      </c>
      <c r="N140" s="143" t="str">
        <f>CONCATENATE("dif ",RIGHT(M139,2),"/",RIGHT(K139,2))</f>
        <v>dif 25/24</v>
      </c>
    </row>
    <row r="141" spans="2:15" x14ac:dyDescent="0.25">
      <c r="B141" s="145" t="s">
        <v>74</v>
      </c>
      <c r="C141" s="220">
        <v>6.9177173191771733</v>
      </c>
      <c r="D141" s="221">
        <v>-1.7796964739262755</v>
      </c>
      <c r="E141" s="220">
        <v>7.5774058577405858</v>
      </c>
      <c r="F141" s="221">
        <f t="shared" ref="F141:J143" si="22">IFERROR(E141-C141,"-")</f>
        <v>0.65968853856341259</v>
      </c>
      <c r="G141" s="220">
        <v>9.500934579439253</v>
      </c>
      <c r="H141" s="221">
        <f t="shared" si="22"/>
        <v>1.9235287216986672</v>
      </c>
      <c r="I141" s="220">
        <v>8.3240911891558849</v>
      </c>
      <c r="J141" s="221">
        <f t="shared" si="22"/>
        <v>-1.1768433902833682</v>
      </c>
      <c r="K141" s="220">
        <v>9.5926157697121397</v>
      </c>
      <c r="L141" s="221">
        <f t="shared" ref="L141:L143" si="23">IFERROR(K141-I141,"-")</f>
        <v>1.2685245805562548</v>
      </c>
      <c r="M141" s="220">
        <v>8.2321326472269867</v>
      </c>
      <c r="N141" s="221">
        <f t="shared" ref="N141:N152" si="24">IFERROR(M141-K141,"-")</f>
        <v>-1.360483122485153</v>
      </c>
    </row>
    <row r="142" spans="2:15" x14ac:dyDescent="0.25">
      <c r="B142" s="145" t="s">
        <v>76</v>
      </c>
      <c r="C142" s="220">
        <v>7.3316831683168315</v>
      </c>
      <c r="D142" s="221">
        <v>-1.0215047511462556</v>
      </c>
      <c r="E142" s="220">
        <v>7.015625</v>
      </c>
      <c r="F142" s="221">
        <f t="shared" si="22"/>
        <v>-0.31605816831683153</v>
      </c>
      <c r="G142" s="220">
        <v>7.2494226327944569</v>
      </c>
      <c r="H142" s="221">
        <f t="shared" si="22"/>
        <v>0.23379763279445687</v>
      </c>
      <c r="I142" s="220">
        <v>7.9921135646687693</v>
      </c>
      <c r="J142" s="221">
        <f t="shared" si="22"/>
        <v>0.74269093187431245</v>
      </c>
      <c r="K142" s="220">
        <v>9.1799802761341223</v>
      </c>
      <c r="L142" s="221">
        <f t="shared" si="23"/>
        <v>1.1878667114653529</v>
      </c>
      <c r="M142" s="220">
        <v>8.9388221841052022</v>
      </c>
      <c r="N142" s="221">
        <f t="shared" si="24"/>
        <v>-0.24115809202892002</v>
      </c>
    </row>
    <row r="143" spans="2:15" x14ac:dyDescent="0.25">
      <c r="B143" s="145" t="s">
        <v>78</v>
      </c>
      <c r="C143" s="220">
        <v>10.029032258064516</v>
      </c>
      <c r="D143" s="221">
        <v>2.0616080156402736</v>
      </c>
      <c r="E143" s="220">
        <v>7.231012658227848</v>
      </c>
      <c r="F143" s="221">
        <f t="shared" si="22"/>
        <v>-2.7980195998366684</v>
      </c>
      <c r="G143" s="220">
        <v>7.4262717321313589</v>
      </c>
      <c r="H143" s="221">
        <f t="shared" si="22"/>
        <v>0.19525907390351094</v>
      </c>
      <c r="I143" s="220">
        <v>8.19392523364486</v>
      </c>
      <c r="J143" s="221">
        <f t="shared" si="22"/>
        <v>0.76765350151350109</v>
      </c>
      <c r="K143" s="220">
        <v>7.9189031505250878</v>
      </c>
      <c r="L143" s="221">
        <f t="shared" si="23"/>
        <v>-0.27502208311977228</v>
      </c>
      <c r="M143" s="220">
        <v>8.2895294616362865</v>
      </c>
      <c r="N143" s="221">
        <f t="shared" si="24"/>
        <v>0.3706263111111987</v>
      </c>
    </row>
    <row r="144" spans="2:15" x14ac:dyDescent="0.25">
      <c r="B144" s="145" t="s">
        <v>80</v>
      </c>
      <c r="C144" s="220" t="s">
        <v>298</v>
      </c>
      <c r="D144" s="221" t="s">
        <v>298</v>
      </c>
      <c r="E144" s="220">
        <v>7.3420074349442377</v>
      </c>
      <c r="F144" s="221" t="str">
        <f>IFERROR(E144-C144,"-")</f>
        <v>-</v>
      </c>
      <c r="G144" s="220">
        <v>7.5292955892034232</v>
      </c>
      <c r="H144" s="221">
        <f>IFERROR(G144-E144,"-")</f>
        <v>0.18728815425918555</v>
      </c>
      <c r="I144" s="220">
        <v>7.7774952320406863</v>
      </c>
      <c r="J144" s="221">
        <f>IFERROR(I144-G144,"-")</f>
        <v>0.24819964283726303</v>
      </c>
      <c r="K144" s="220">
        <v>9.9245283018867916</v>
      </c>
      <c r="L144" s="221">
        <f>IFERROR(K144-I144,"-")</f>
        <v>2.1470330698461053</v>
      </c>
      <c r="M144" s="220">
        <v>7.8938468764678253</v>
      </c>
      <c r="N144" s="221">
        <f t="shared" si="24"/>
        <v>-2.0306814254189662</v>
      </c>
    </row>
    <row r="145" spans="1:15" x14ac:dyDescent="0.25">
      <c r="B145" s="145" t="s">
        <v>82</v>
      </c>
      <c r="C145" s="220" t="s">
        <v>298</v>
      </c>
      <c r="D145" s="221" t="s">
        <v>298</v>
      </c>
      <c r="E145" s="220">
        <v>6.5496183206106871</v>
      </c>
      <c r="F145" s="221" t="str">
        <f t="shared" ref="F145:J153" si="25">IFERROR(E145-C145,"-")</f>
        <v>-</v>
      </c>
      <c r="G145" s="220">
        <v>7.7900113507377977</v>
      </c>
      <c r="H145" s="221">
        <f t="shared" si="25"/>
        <v>1.2403930301271107</v>
      </c>
      <c r="I145" s="220">
        <v>7.8512089274643522</v>
      </c>
      <c r="J145" s="221">
        <f t="shared" si="25"/>
        <v>6.1197576726554459E-2</v>
      </c>
      <c r="K145" s="220">
        <v>9.1011302795954787</v>
      </c>
      <c r="L145" s="221">
        <f t="shared" ref="L145:L153" si="26">IFERROR(K145-I145,"-")</f>
        <v>1.2499213521311265</v>
      </c>
      <c r="M145" s="220">
        <v>12.54282267792521</v>
      </c>
      <c r="N145" s="221">
        <f t="shared" si="24"/>
        <v>3.4416923983297316</v>
      </c>
    </row>
    <row r="146" spans="1:15" x14ac:dyDescent="0.25">
      <c r="B146" s="145" t="s">
        <v>84</v>
      </c>
      <c r="C146" s="220" t="s">
        <v>298</v>
      </c>
      <c r="D146" s="221" t="s">
        <v>298</v>
      </c>
      <c r="E146" s="220">
        <v>7.9567099567099566</v>
      </c>
      <c r="F146" s="221" t="str">
        <f t="shared" si="25"/>
        <v>-</v>
      </c>
      <c r="G146" s="220">
        <v>7.3679031037093115</v>
      </c>
      <c r="H146" s="221">
        <f t="shared" si="25"/>
        <v>-0.58880685300064517</v>
      </c>
      <c r="I146" s="220">
        <v>10.041487839771101</v>
      </c>
      <c r="J146" s="221">
        <f t="shared" si="25"/>
        <v>2.6735847360617893</v>
      </c>
      <c r="K146" s="220">
        <v>8.6592379583033789</v>
      </c>
      <c r="L146" s="221">
        <f t="shared" si="26"/>
        <v>-1.3822498814677218</v>
      </c>
      <c r="M146" s="220">
        <v>9.0062460961898818</v>
      </c>
      <c r="N146" s="221">
        <f t="shared" si="24"/>
        <v>0.34700813788650287</v>
      </c>
    </row>
    <row r="147" spans="1:15" x14ac:dyDescent="0.25">
      <c r="B147" s="145" t="s">
        <v>86</v>
      </c>
      <c r="C147" s="220" t="s">
        <v>298</v>
      </c>
      <c r="D147" s="221" t="s">
        <v>298</v>
      </c>
      <c r="E147" s="220">
        <v>7.3955555555555552</v>
      </c>
      <c r="F147" s="221" t="str">
        <f t="shared" si="25"/>
        <v>-</v>
      </c>
      <c r="G147" s="220">
        <v>8.3393177737881512</v>
      </c>
      <c r="H147" s="221">
        <f t="shared" si="25"/>
        <v>0.94376221823259598</v>
      </c>
      <c r="I147" s="220">
        <v>9.4104084321475625</v>
      </c>
      <c r="J147" s="221">
        <f t="shared" si="25"/>
        <v>1.0710906583594113</v>
      </c>
      <c r="K147" s="220">
        <v>9.7504288164665525</v>
      </c>
      <c r="L147" s="221">
        <f t="shared" si="26"/>
        <v>0.34002038431898995</v>
      </c>
      <c r="M147" s="220">
        <v>9.8148606811145509</v>
      </c>
      <c r="N147" s="221">
        <f t="shared" si="24"/>
        <v>6.4431864647998438E-2</v>
      </c>
    </row>
    <row r="148" spans="1:15" x14ac:dyDescent="0.25">
      <c r="B148" s="145" t="s">
        <v>88</v>
      </c>
      <c r="C148" s="220">
        <v>7.3946784922394677</v>
      </c>
      <c r="D148" s="221">
        <v>-0.82032608232594839</v>
      </c>
      <c r="E148" s="220">
        <v>6.5977900552486188</v>
      </c>
      <c r="F148" s="221">
        <f t="shared" si="25"/>
        <v>-0.79688843699084888</v>
      </c>
      <c r="G148" s="220">
        <v>9.4428857715430858</v>
      </c>
      <c r="H148" s="221">
        <f t="shared" si="25"/>
        <v>2.845095716294467</v>
      </c>
      <c r="I148" s="220">
        <v>9.9661354581673312</v>
      </c>
      <c r="J148" s="221">
        <f t="shared" si="25"/>
        <v>0.52324968662424531</v>
      </c>
      <c r="K148" s="220">
        <v>9.4147727272727266</v>
      </c>
      <c r="L148" s="221">
        <f t="shared" si="26"/>
        <v>-0.55136273089460452</v>
      </c>
      <c r="M148" s="220">
        <v>9.781685467816855</v>
      </c>
      <c r="N148" s="221">
        <f t="shared" si="24"/>
        <v>0.36691274054412837</v>
      </c>
    </row>
    <row r="149" spans="1:15" x14ac:dyDescent="0.25">
      <c r="B149" s="145" t="s">
        <v>90</v>
      </c>
      <c r="C149" s="220">
        <v>17.828947368421051</v>
      </c>
      <c r="D149" s="221">
        <v>10.929646669120352</v>
      </c>
      <c r="E149" s="220">
        <v>7.3301088270858523</v>
      </c>
      <c r="F149" s="221">
        <f t="shared" si="25"/>
        <v>-10.4988385413352</v>
      </c>
      <c r="G149" s="220">
        <v>9.1776504297994261</v>
      </c>
      <c r="H149" s="221">
        <f t="shared" si="25"/>
        <v>1.8475416027135738</v>
      </c>
      <c r="I149" s="220">
        <v>8.6907849829351544</v>
      </c>
      <c r="J149" s="221">
        <f t="shared" si="25"/>
        <v>-0.48686544686427169</v>
      </c>
      <c r="K149" s="220">
        <v>9.2540394973070015</v>
      </c>
      <c r="L149" s="221">
        <f t="shared" si="26"/>
        <v>0.56325451437184704</v>
      </c>
      <c r="M149" s="220">
        <v>9.7643636363636368</v>
      </c>
      <c r="N149" s="221">
        <f t="shared" si="24"/>
        <v>0.51032413905663532</v>
      </c>
    </row>
    <row r="150" spans="1:15" x14ac:dyDescent="0.25">
      <c r="A150" s="151"/>
      <c r="B150" s="145" t="s">
        <v>92</v>
      </c>
      <c r="C150" s="220">
        <v>4.7731958762886597</v>
      </c>
      <c r="D150" s="221">
        <v>-3.0567081017634665</v>
      </c>
      <c r="E150" s="220">
        <v>6.9228694714131604</v>
      </c>
      <c r="F150" s="221">
        <f t="shared" si="25"/>
        <v>2.1496735951245007</v>
      </c>
      <c r="G150" s="220">
        <v>7.3299583085169742</v>
      </c>
      <c r="H150" s="221">
        <f t="shared" si="25"/>
        <v>0.40708883710381372</v>
      </c>
      <c r="I150" s="220">
        <v>9.565085771947528</v>
      </c>
      <c r="J150" s="221">
        <f t="shared" si="25"/>
        <v>2.2351274634305538</v>
      </c>
      <c r="K150" s="220">
        <v>8.8236196319018401</v>
      </c>
      <c r="L150" s="221">
        <f t="shared" si="26"/>
        <v>-0.74146614004568789</v>
      </c>
      <c r="M150" s="220">
        <v>8.1571428571428566</v>
      </c>
      <c r="N150" s="221">
        <f t="shared" si="24"/>
        <v>-0.66647677475898348</v>
      </c>
    </row>
    <row r="151" spans="1:15" x14ac:dyDescent="0.25">
      <c r="B151" s="145" t="s">
        <v>94</v>
      </c>
      <c r="C151" s="220">
        <v>7.6947194719471943</v>
      </c>
      <c r="D151" s="221">
        <v>0.59578899066377211</v>
      </c>
      <c r="E151" s="220">
        <v>7.9698209718670077</v>
      </c>
      <c r="F151" s="221">
        <f t="shared" si="25"/>
        <v>0.27510149991981336</v>
      </c>
      <c r="G151" s="220">
        <v>7.955390334572491</v>
      </c>
      <c r="H151" s="221">
        <f t="shared" si="25"/>
        <v>-1.4430637294516657E-2</v>
      </c>
      <c r="I151" s="220">
        <v>8.4321148825065269</v>
      </c>
      <c r="J151" s="221">
        <f t="shared" si="25"/>
        <v>0.47672454793403585</v>
      </c>
      <c r="K151" s="220">
        <v>8.2161835748792278</v>
      </c>
      <c r="L151" s="221">
        <f t="shared" si="26"/>
        <v>-0.21593130762729906</v>
      </c>
      <c r="M151" s="220">
        <v>7.9636135508155581</v>
      </c>
      <c r="N151" s="221">
        <f t="shared" si="24"/>
        <v>-0.25257002406366968</v>
      </c>
    </row>
    <row r="152" spans="1:15" x14ac:dyDescent="0.25">
      <c r="B152" s="145" t="s">
        <v>96</v>
      </c>
      <c r="C152" s="220">
        <v>7.9045454545454543</v>
      </c>
      <c r="D152" s="221">
        <v>0.21922568710359425</v>
      </c>
      <c r="E152" s="220">
        <v>8.2085187539732996</v>
      </c>
      <c r="F152" s="221">
        <f t="shared" si="25"/>
        <v>0.30397329942784523</v>
      </c>
      <c r="G152" s="220">
        <v>7.965578635014837</v>
      </c>
      <c r="H152" s="221">
        <f t="shared" si="25"/>
        <v>-0.24294011895846257</v>
      </c>
      <c r="I152" s="220">
        <v>8.8064864864864862</v>
      </c>
      <c r="J152" s="221">
        <f t="shared" si="25"/>
        <v>0.84090785147164926</v>
      </c>
      <c r="K152" s="220">
        <v>8.446748878923767</v>
      </c>
      <c r="L152" s="221">
        <f t="shared" si="26"/>
        <v>-0.35973760756271922</v>
      </c>
      <c r="M152" s="220">
        <v>8.140483383685801</v>
      </c>
      <c r="N152" s="221">
        <f t="shared" si="24"/>
        <v>-0.30626549523796598</v>
      </c>
    </row>
    <row r="153" spans="1:15" ht="15.75" x14ac:dyDescent="0.25">
      <c r="B153" s="148" t="s">
        <v>33</v>
      </c>
      <c r="C153" s="222">
        <v>7.5590863952333667</v>
      </c>
      <c r="D153" s="223">
        <v>2.1088647933293458E-2</v>
      </c>
      <c r="E153" s="222">
        <v>7.4559044955904499</v>
      </c>
      <c r="F153" s="223">
        <f t="shared" si="25"/>
        <v>-0.1031818996429168</v>
      </c>
      <c r="G153" s="222">
        <v>7.9858322782902276</v>
      </c>
      <c r="H153" s="223">
        <f t="shared" si="25"/>
        <v>0.52992778269977769</v>
      </c>
      <c r="I153" s="222">
        <v>8.7135806018784745</v>
      </c>
      <c r="J153" s="223">
        <f t="shared" si="25"/>
        <v>0.72774832358824693</v>
      </c>
      <c r="K153" s="222">
        <v>8.8677046429237372</v>
      </c>
      <c r="L153" s="223">
        <f t="shared" si="26"/>
        <v>0.15412404104526267</v>
      </c>
      <c r="M153" s="222">
        <v>8.7609598523304104</v>
      </c>
      <c r="N153" s="223">
        <v>-0.10674479059332675</v>
      </c>
    </row>
    <row r="154" spans="1:15" ht="6" customHeight="1" x14ac:dyDescent="0.25"/>
    <row r="155" spans="1:15" x14ac:dyDescent="0.25">
      <c r="B155" s="131" t="s">
        <v>58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306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117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118</v>
      </c>
    </row>
    <row r="160" spans="1:15" ht="22.5" thickTop="1" thickBot="1" x14ac:dyDescent="0.3">
      <c r="B160" s="152" t="str">
        <f>C160</f>
        <v>Francia</v>
      </c>
      <c r="C160" s="135" t="s">
        <v>119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72</v>
      </c>
      <c r="D162" s="143" t="str">
        <f>CONCATENATE("dif ",RIGHT(C161,2),"/",RIGHT(C161-1,2))</f>
        <v>dif 20/19</v>
      </c>
      <c r="E162" s="144" t="s">
        <v>72</v>
      </c>
      <c r="F162" s="143" t="str">
        <f>CONCATENATE("dif ",RIGHT(E161,2),"/",RIGHT(C161,2))</f>
        <v>dif 21/20</v>
      </c>
      <c r="G162" s="144" t="s">
        <v>72</v>
      </c>
      <c r="H162" s="143" t="str">
        <f>CONCATENATE("dif ",RIGHT(G161,2),"/",RIGHT(E161,2))</f>
        <v>dif 22/21</v>
      </c>
      <c r="I162" s="144" t="s">
        <v>72</v>
      </c>
      <c r="J162" s="143" t="str">
        <f>CONCATENATE("dif ",RIGHT(I161,2),"/",RIGHT(G161,2))</f>
        <v>dif 23/22</v>
      </c>
      <c r="K162" s="144" t="s">
        <v>72</v>
      </c>
      <c r="L162" s="143" t="str">
        <f>CONCATENATE("dif ",RIGHT(K161,2),"/",RIGHT(I161,2))</f>
        <v>dif 24/23</v>
      </c>
      <c r="M162" s="144" t="s">
        <v>72</v>
      </c>
      <c r="N162" s="143" t="str">
        <f>CONCATENATE("dif ",RIGHT(M161,2),"/",RIGHT(K161,2))</f>
        <v>dif 25/24</v>
      </c>
    </row>
    <row r="163" spans="2:14" x14ac:dyDescent="0.25">
      <c r="B163" s="145" t="s">
        <v>74</v>
      </c>
      <c r="C163" s="220">
        <v>5.5201984408221119</v>
      </c>
      <c r="D163" s="221">
        <v>-2.2250845780458128</v>
      </c>
      <c r="E163" s="220">
        <v>5.8173913043478258</v>
      </c>
      <c r="F163" s="221">
        <f t="shared" ref="F163:J165" si="27">IFERROR(E163-C163,"-")</f>
        <v>0.29719286352571395</v>
      </c>
      <c r="G163" s="220">
        <v>6.5277161862527713</v>
      </c>
      <c r="H163" s="221">
        <f t="shared" si="27"/>
        <v>0.71032488190494547</v>
      </c>
      <c r="I163" s="220">
        <v>6.7374773687386842</v>
      </c>
      <c r="J163" s="221">
        <f t="shared" si="27"/>
        <v>0.20976118248591291</v>
      </c>
      <c r="K163" s="220">
        <v>7.8937875751503004</v>
      </c>
      <c r="L163" s="221">
        <f t="shared" ref="L163:L165" si="28">IFERROR(K163-I163,"-")</f>
        <v>1.1563102064116162</v>
      </c>
      <c r="M163" s="220">
        <v>7.2264875239923221</v>
      </c>
      <c r="N163" s="221">
        <f t="shared" ref="N163:N174" si="29">IFERROR(M163-K163,"-")</f>
        <v>-0.6673000511579783</v>
      </c>
    </row>
    <row r="164" spans="2:14" x14ac:dyDescent="0.25">
      <c r="B164" s="145" t="s">
        <v>76</v>
      </c>
      <c r="C164" s="220">
        <v>6.3634615384615385</v>
      </c>
      <c r="D164" s="221">
        <v>-9.5949165086266497E-2</v>
      </c>
      <c r="E164" s="220">
        <v>4.5502645502645507</v>
      </c>
      <c r="F164" s="221">
        <f t="shared" si="27"/>
        <v>-1.8131969881969878</v>
      </c>
      <c r="G164" s="220">
        <v>5.8839531680440773</v>
      </c>
      <c r="H164" s="221">
        <f t="shared" si="27"/>
        <v>1.3336886177795266</v>
      </c>
      <c r="I164" s="220">
        <v>6.2614051094890515</v>
      </c>
      <c r="J164" s="221">
        <f t="shared" si="27"/>
        <v>0.37745194144497418</v>
      </c>
      <c r="K164" s="220">
        <v>6.1108410306271272</v>
      </c>
      <c r="L164" s="221">
        <f t="shared" si="28"/>
        <v>-0.15056407886192424</v>
      </c>
      <c r="M164" s="220">
        <v>6.3094629156010233</v>
      </c>
      <c r="N164" s="221">
        <f t="shared" si="29"/>
        <v>0.1986218849738961</v>
      </c>
    </row>
    <row r="165" spans="2:14" x14ac:dyDescent="0.25">
      <c r="B165" s="145" t="s">
        <v>78</v>
      </c>
      <c r="C165" s="220">
        <v>8.701013513513514</v>
      </c>
      <c r="D165" s="221">
        <v>2.8607482935014588</v>
      </c>
      <c r="E165" s="220">
        <v>6.5810439560439562</v>
      </c>
      <c r="F165" s="221">
        <f t="shared" si="27"/>
        <v>-2.1199695574695578</v>
      </c>
      <c r="G165" s="220">
        <v>6.0988160291438982</v>
      </c>
      <c r="H165" s="221">
        <f t="shared" si="27"/>
        <v>-0.482227926900058</v>
      </c>
      <c r="I165" s="220">
        <v>6.9642857142857144</v>
      </c>
      <c r="J165" s="221">
        <f t="shared" si="27"/>
        <v>0.86546968514181621</v>
      </c>
      <c r="K165" s="220">
        <v>7.023180154534364</v>
      </c>
      <c r="L165" s="221">
        <f t="shared" si="28"/>
        <v>5.8894440248649538E-2</v>
      </c>
      <c r="M165" s="220">
        <v>6.5350000000000001</v>
      </c>
      <c r="N165" s="221">
        <f t="shared" si="29"/>
        <v>-0.48818015453436381</v>
      </c>
    </row>
    <row r="166" spans="2:14" x14ac:dyDescent="0.25">
      <c r="B166" s="145" t="s">
        <v>80</v>
      </c>
      <c r="C166" s="220" t="s">
        <v>298</v>
      </c>
      <c r="D166" s="221" t="s">
        <v>298</v>
      </c>
      <c r="E166" s="220">
        <v>4.0613107822410148</v>
      </c>
      <c r="F166" s="221" t="str">
        <f>IFERROR(E166-C166,"-")</f>
        <v>-</v>
      </c>
      <c r="G166" s="220">
        <v>5.4952218430034128</v>
      </c>
      <c r="H166" s="221">
        <f>IFERROR(G166-E166,"-")</f>
        <v>1.4339110607623979</v>
      </c>
      <c r="I166" s="220">
        <v>5.9081426648721402</v>
      </c>
      <c r="J166" s="221">
        <f>IFERROR(I166-G166,"-")</f>
        <v>0.41292082186872747</v>
      </c>
      <c r="K166" s="220">
        <v>5.9860979462875195</v>
      </c>
      <c r="L166" s="221">
        <f>IFERROR(K166-I166,"-")</f>
        <v>7.7955281415379218E-2</v>
      </c>
      <c r="M166" s="220">
        <v>6.1740909090909089</v>
      </c>
      <c r="N166" s="221">
        <f t="shared" si="29"/>
        <v>0.1879929628033894</v>
      </c>
    </row>
    <row r="167" spans="2:14" x14ac:dyDescent="0.25">
      <c r="B167" s="145" t="s">
        <v>82</v>
      </c>
      <c r="C167" s="220" t="s">
        <v>298</v>
      </c>
      <c r="D167" s="221" t="s">
        <v>298</v>
      </c>
      <c r="E167" s="220">
        <v>4.3159065628476085</v>
      </c>
      <c r="F167" s="221" t="str">
        <f t="shared" ref="F167:J175" si="30">IFERROR(E167-C167,"-")</f>
        <v>-</v>
      </c>
      <c r="G167" s="220">
        <v>6.2125546285260231</v>
      </c>
      <c r="H167" s="221">
        <f t="shared" si="30"/>
        <v>1.8966480656784146</v>
      </c>
      <c r="I167" s="220">
        <v>6.3199523052464226</v>
      </c>
      <c r="J167" s="221">
        <f t="shared" si="30"/>
        <v>0.10739767672039946</v>
      </c>
      <c r="K167" s="220">
        <v>7.0540976988292288</v>
      </c>
      <c r="L167" s="221">
        <f t="shared" ref="L167:L175" si="31">IFERROR(K167-I167,"-")</f>
        <v>0.73414539358280617</v>
      </c>
      <c r="M167" s="220">
        <v>7.4310954063604244</v>
      </c>
      <c r="N167" s="221">
        <f t="shared" si="29"/>
        <v>0.37699770753119566</v>
      </c>
    </row>
    <row r="168" spans="2:14" x14ac:dyDescent="0.25">
      <c r="B168" s="145" t="s">
        <v>84</v>
      </c>
      <c r="C168" s="220" t="s">
        <v>298</v>
      </c>
      <c r="D168" s="221" t="s">
        <v>298</v>
      </c>
      <c r="E168" s="220">
        <v>5.9469496021220163</v>
      </c>
      <c r="F168" s="221" t="str">
        <f t="shared" si="30"/>
        <v>-</v>
      </c>
      <c r="G168" s="220">
        <v>6.8347826086956518</v>
      </c>
      <c r="H168" s="221">
        <f t="shared" si="30"/>
        <v>0.88783300657363551</v>
      </c>
      <c r="I168" s="220">
        <v>6.4923076923076923</v>
      </c>
      <c r="J168" s="221">
        <f t="shared" si="30"/>
        <v>-0.34247491638795946</v>
      </c>
      <c r="K168" s="220">
        <v>6.846736596736597</v>
      </c>
      <c r="L168" s="221">
        <f t="shared" si="31"/>
        <v>0.35442890442890462</v>
      </c>
      <c r="M168" s="220">
        <v>7.2542975696502667</v>
      </c>
      <c r="N168" s="221">
        <f t="shared" si="29"/>
        <v>0.40756097291366977</v>
      </c>
    </row>
    <row r="169" spans="2:14" x14ac:dyDescent="0.25">
      <c r="B169" s="145" t="s">
        <v>86</v>
      </c>
      <c r="C169" s="220" t="s">
        <v>298</v>
      </c>
      <c r="D169" s="221" t="s">
        <v>298</v>
      </c>
      <c r="E169" s="220">
        <v>6.3998250218722657</v>
      </c>
      <c r="F169" s="221" t="str">
        <f t="shared" si="30"/>
        <v>-</v>
      </c>
      <c r="G169" s="220">
        <v>5.7849790316431564</v>
      </c>
      <c r="H169" s="221">
        <f t="shared" si="30"/>
        <v>-0.61484599022910924</v>
      </c>
      <c r="I169" s="220">
        <v>6.6530108588351435</v>
      </c>
      <c r="J169" s="221">
        <f t="shared" si="30"/>
        <v>0.86803182719198713</v>
      </c>
      <c r="K169" s="220">
        <v>7.4846723044397461</v>
      </c>
      <c r="L169" s="221">
        <f t="shared" si="31"/>
        <v>0.83166144560460253</v>
      </c>
      <c r="M169" s="220">
        <v>7.0748587570621471</v>
      </c>
      <c r="N169" s="221">
        <f t="shared" si="29"/>
        <v>-0.40981354737759901</v>
      </c>
    </row>
    <row r="170" spans="2:14" x14ac:dyDescent="0.25">
      <c r="B170" s="145" t="s">
        <v>88</v>
      </c>
      <c r="C170" s="220">
        <v>7.6909920182440139</v>
      </c>
      <c r="D170" s="221">
        <v>-0.74127586607866469</v>
      </c>
      <c r="E170" s="220">
        <v>7.0756446991404012</v>
      </c>
      <c r="F170" s="221">
        <f t="shared" si="30"/>
        <v>-0.61534731910361273</v>
      </c>
      <c r="G170" s="220">
        <v>7.3377939983779399</v>
      </c>
      <c r="H170" s="221">
        <f t="shared" si="30"/>
        <v>0.26214929923753871</v>
      </c>
      <c r="I170" s="220">
        <v>7.2864745011086471</v>
      </c>
      <c r="J170" s="221">
        <f t="shared" si="30"/>
        <v>-5.1319497269292746E-2</v>
      </c>
      <c r="K170" s="220">
        <v>7.9534117647058826</v>
      </c>
      <c r="L170" s="221">
        <f t="shared" si="31"/>
        <v>0.66693726359723549</v>
      </c>
      <c r="M170" s="220">
        <v>8.1352278294953457</v>
      </c>
      <c r="N170" s="221">
        <f t="shared" si="29"/>
        <v>0.18181606478946311</v>
      </c>
    </row>
    <row r="171" spans="2:14" x14ac:dyDescent="0.25">
      <c r="B171" s="145" t="s">
        <v>90</v>
      </c>
      <c r="C171" s="220">
        <v>7.98828125</v>
      </c>
      <c r="D171" s="221">
        <v>0.92879678205551919</v>
      </c>
      <c r="E171" s="220">
        <v>7.2506329113924046</v>
      </c>
      <c r="F171" s="221">
        <f t="shared" si="30"/>
        <v>-0.73764833860759538</v>
      </c>
      <c r="G171" s="220">
        <v>7.0207190737355267</v>
      </c>
      <c r="H171" s="221">
        <f t="shared" si="30"/>
        <v>-0.2299138376568779</v>
      </c>
      <c r="I171" s="220">
        <v>6.5264691597863038</v>
      </c>
      <c r="J171" s="221">
        <f t="shared" si="30"/>
        <v>-0.49424991394922291</v>
      </c>
      <c r="K171" s="220">
        <v>6.5689448441247</v>
      </c>
      <c r="L171" s="221">
        <f t="shared" si="31"/>
        <v>4.2475684338396213E-2</v>
      </c>
      <c r="M171" s="220">
        <v>7.5481120584652865</v>
      </c>
      <c r="N171" s="221">
        <f t="shared" si="29"/>
        <v>0.97916721434058651</v>
      </c>
    </row>
    <row r="172" spans="2:14" x14ac:dyDescent="0.25">
      <c r="B172" s="145" t="s">
        <v>92</v>
      </c>
      <c r="C172" s="220">
        <v>6.2247324613555293</v>
      </c>
      <c r="D172" s="221">
        <v>-0.36968378229929311</v>
      </c>
      <c r="E172" s="220">
        <v>5.982193732193732</v>
      </c>
      <c r="F172" s="221">
        <f t="shared" si="30"/>
        <v>-0.24253872916179731</v>
      </c>
      <c r="G172" s="220">
        <v>6.2266714336789422</v>
      </c>
      <c r="H172" s="221">
        <f t="shared" si="30"/>
        <v>0.2444777014852102</v>
      </c>
      <c r="I172" s="220">
        <v>6.1283255086071984</v>
      </c>
      <c r="J172" s="221">
        <f t="shared" si="30"/>
        <v>-9.8345925071743778E-2</v>
      </c>
      <c r="K172" s="220">
        <v>6.1717967072297784</v>
      </c>
      <c r="L172" s="221">
        <f t="shared" si="31"/>
        <v>4.3471198622579976E-2</v>
      </c>
      <c r="M172" s="220">
        <v>6.3906847410497045</v>
      </c>
      <c r="N172" s="221">
        <f t="shared" si="29"/>
        <v>0.21888803381992616</v>
      </c>
    </row>
    <row r="173" spans="2:14" x14ac:dyDescent="0.25">
      <c r="B173" s="145" t="s">
        <v>94</v>
      </c>
      <c r="C173" s="220">
        <v>8</v>
      </c>
      <c r="D173" s="221">
        <v>2.5942028985507246</v>
      </c>
      <c r="E173" s="220">
        <v>6.9024390243902438</v>
      </c>
      <c r="F173" s="221">
        <f t="shared" si="30"/>
        <v>-1.0975609756097562</v>
      </c>
      <c r="G173" s="220">
        <v>7.8496287128712874</v>
      </c>
      <c r="H173" s="221">
        <f t="shared" si="30"/>
        <v>0.94718968848104357</v>
      </c>
      <c r="I173" s="220">
        <v>7.0292553191489358</v>
      </c>
      <c r="J173" s="221">
        <f t="shared" si="30"/>
        <v>-0.82037339372235163</v>
      </c>
      <c r="K173" s="220">
        <v>5.8347953216374266</v>
      </c>
      <c r="L173" s="221">
        <f t="shared" si="31"/>
        <v>-1.1944599975115091</v>
      </c>
      <c r="M173" s="220">
        <v>5.36242774566474</v>
      </c>
      <c r="N173" s="221">
        <f t="shared" si="29"/>
        <v>-0.47236757597268664</v>
      </c>
    </row>
    <row r="174" spans="2:14" x14ac:dyDescent="0.25">
      <c r="B174" s="145" t="s">
        <v>96</v>
      </c>
      <c r="C174" s="220">
        <v>5.0691003911342891</v>
      </c>
      <c r="D174" s="221">
        <v>-0.21564281128262941</v>
      </c>
      <c r="E174" s="220">
        <v>6.2885729331226958</v>
      </c>
      <c r="F174" s="221">
        <f t="shared" si="30"/>
        <v>1.2194725419884067</v>
      </c>
      <c r="G174" s="220">
        <v>6.1374871266735322</v>
      </c>
      <c r="H174" s="221">
        <f t="shared" si="30"/>
        <v>-0.15108580644916358</v>
      </c>
      <c r="I174" s="220">
        <v>5.7238356164383566</v>
      </c>
      <c r="J174" s="221">
        <f t="shared" si="30"/>
        <v>-0.41365151023517566</v>
      </c>
      <c r="K174" s="220">
        <v>6.7889048991354466</v>
      </c>
      <c r="L174" s="221">
        <f t="shared" si="31"/>
        <v>1.06506928269709</v>
      </c>
      <c r="M174" s="220">
        <v>5.9061784897025174</v>
      </c>
      <c r="N174" s="221">
        <f t="shared" si="29"/>
        <v>-0.88272640943292924</v>
      </c>
    </row>
    <row r="175" spans="2:14" ht="15.75" x14ac:dyDescent="0.25">
      <c r="B175" s="148" t="s">
        <v>33</v>
      </c>
      <c r="C175" s="222">
        <v>6.446249620406924</v>
      </c>
      <c r="D175" s="223">
        <v>-0.31768881604195975</v>
      </c>
      <c r="E175" s="222">
        <v>6.1666010756919851</v>
      </c>
      <c r="F175" s="223">
        <f t="shared" si="30"/>
        <v>-0.27964854471493883</v>
      </c>
      <c r="G175" s="222">
        <v>6.3556792873051222</v>
      </c>
      <c r="H175" s="223">
        <f t="shared" si="30"/>
        <v>0.18907821161313709</v>
      </c>
      <c r="I175" s="222">
        <v>6.4614650441422095</v>
      </c>
      <c r="J175" s="223">
        <f t="shared" si="30"/>
        <v>0.10578575683708724</v>
      </c>
      <c r="K175" s="222">
        <v>6.7663577989108346</v>
      </c>
      <c r="L175" s="223">
        <f t="shared" si="31"/>
        <v>0.3048927547686251</v>
      </c>
      <c r="M175" s="222">
        <v>6.7474636455867429</v>
      </c>
      <c r="N175" s="223">
        <v>-1.8894153324091612E-2</v>
      </c>
    </row>
    <row r="176" spans="2:14" ht="6" customHeight="1" x14ac:dyDescent="0.25"/>
    <row r="177" spans="1:15" x14ac:dyDescent="0.25">
      <c r="B177" s="131" t="s">
        <v>58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307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120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121</v>
      </c>
    </row>
    <row r="182" spans="1:15" ht="22.5" thickTop="1" thickBot="1" x14ac:dyDescent="0.3">
      <c r="B182" s="152" t="str">
        <f>C182</f>
        <v>Bélgica</v>
      </c>
      <c r="C182" s="135" t="s">
        <v>122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72</v>
      </c>
      <c r="D184" s="143" t="str">
        <f>CONCATENATE("dif ",RIGHT(C183,2),"/",RIGHT(C183-1,2))</f>
        <v>dif 20/19</v>
      </c>
      <c r="E184" s="144" t="s">
        <v>72</v>
      </c>
      <c r="F184" s="143" t="str">
        <f>CONCATENATE("dif ",RIGHT(E183,2),"/",RIGHT(C183,2))</f>
        <v>dif 21/20</v>
      </c>
      <c r="G184" s="144" t="s">
        <v>72</v>
      </c>
      <c r="H184" s="143" t="str">
        <f>CONCATENATE("dif ",RIGHT(G183,2),"/",RIGHT(E183,2))</f>
        <v>dif 22/21</v>
      </c>
      <c r="I184" s="144" t="s">
        <v>72</v>
      </c>
      <c r="J184" s="143" t="str">
        <f>CONCATENATE("dif ",RIGHT(I183,2),"/",RIGHT(G183,2))</f>
        <v>dif 23/22</v>
      </c>
      <c r="K184" s="144" t="s">
        <v>72</v>
      </c>
      <c r="L184" s="143" t="str">
        <f>CONCATENATE("dif ",RIGHT(K183,2),"/",RIGHT(I183,2))</f>
        <v>dif 24/23</v>
      </c>
      <c r="M184" s="144" t="s">
        <v>72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74</v>
      </c>
      <c r="C185" s="220">
        <v>9.319488817891374</v>
      </c>
      <c r="D185" s="221">
        <v>-1.2973942989917422</v>
      </c>
      <c r="E185" s="220">
        <v>6.3085714285714287</v>
      </c>
      <c r="F185" s="221">
        <f t="shared" ref="F185:J187" si="32">IFERROR(E185-C185,"-")</f>
        <v>-3.0109173893199452</v>
      </c>
      <c r="G185" s="220">
        <v>8.5574162679425836</v>
      </c>
      <c r="H185" s="221">
        <f t="shared" si="32"/>
        <v>2.2488448393711549</v>
      </c>
      <c r="I185" s="220">
        <v>8.6969696969696972</v>
      </c>
      <c r="J185" s="221">
        <f t="shared" si="32"/>
        <v>0.13955342902711365</v>
      </c>
      <c r="K185" s="220">
        <v>8.581047381546135</v>
      </c>
      <c r="L185" s="221">
        <f t="shared" ref="L185:L187" si="33">IFERROR(K185-I185,"-")</f>
        <v>-0.11592231542356224</v>
      </c>
      <c r="M185" s="220">
        <v>7.8496932515337425</v>
      </c>
      <c r="N185" s="221">
        <f t="shared" ref="N185:N196" si="34">IFERROR(M185-K185,"-")</f>
        <v>-0.73135413001239247</v>
      </c>
    </row>
    <row r="186" spans="1:15" x14ac:dyDescent="0.25">
      <c r="B186" s="145" t="s">
        <v>76</v>
      </c>
      <c r="C186" s="220">
        <v>6.2897196261682247</v>
      </c>
      <c r="D186" s="221">
        <v>-3.1202803738317755</v>
      </c>
      <c r="E186" s="220">
        <v>8.6111111111111107</v>
      </c>
      <c r="F186" s="221">
        <f t="shared" si="32"/>
        <v>2.3213914849428861</v>
      </c>
      <c r="G186" s="220">
        <v>5.5938303341902316</v>
      </c>
      <c r="H186" s="221">
        <f t="shared" si="32"/>
        <v>-3.0172807769208791</v>
      </c>
      <c r="I186" s="220">
        <v>7.5101123595505621</v>
      </c>
      <c r="J186" s="221">
        <f t="shared" si="32"/>
        <v>1.9162820253603305</v>
      </c>
      <c r="K186" s="220">
        <v>7.6536796536796539</v>
      </c>
      <c r="L186" s="221">
        <f t="shared" si="33"/>
        <v>0.14356729412909175</v>
      </c>
      <c r="M186" s="220">
        <v>6.2706552706552703</v>
      </c>
      <c r="N186" s="221">
        <f t="shared" si="34"/>
        <v>-1.3830243830243836</v>
      </c>
    </row>
    <row r="187" spans="1:15" x14ac:dyDescent="0.25">
      <c r="B187" s="145" t="s">
        <v>78</v>
      </c>
      <c r="C187" s="220">
        <v>7.180616740088106</v>
      </c>
      <c r="D187" s="221">
        <v>-2.0497355634349299</v>
      </c>
      <c r="E187" s="220">
        <v>5.25</v>
      </c>
      <c r="F187" s="221">
        <f t="shared" si="32"/>
        <v>-1.930616740088106</v>
      </c>
      <c r="G187" s="220">
        <v>7.1073446327683616</v>
      </c>
      <c r="H187" s="221">
        <f t="shared" si="32"/>
        <v>1.8573446327683616</v>
      </c>
      <c r="I187" s="220">
        <v>9.2798742138364787</v>
      </c>
      <c r="J187" s="221">
        <f t="shared" si="32"/>
        <v>2.1725295810681171</v>
      </c>
      <c r="K187" s="220">
        <v>7.7043918918918921</v>
      </c>
      <c r="L187" s="221">
        <f t="shared" si="33"/>
        <v>-1.5754823219445866</v>
      </c>
      <c r="M187" s="220">
        <v>7.7165354330708658</v>
      </c>
      <c r="N187" s="221">
        <f t="shared" si="34"/>
        <v>1.2143541178973649E-2</v>
      </c>
    </row>
    <row r="188" spans="1:15" x14ac:dyDescent="0.25">
      <c r="B188" s="145" t="s">
        <v>80</v>
      </c>
      <c r="C188" s="220" t="s">
        <v>298</v>
      </c>
      <c r="D188" s="221" t="s">
        <v>298</v>
      </c>
      <c r="E188" s="220">
        <v>5.2121212121212119</v>
      </c>
      <c r="F188" s="221" t="str">
        <f>IFERROR(E188-C188,"-")</f>
        <v>-</v>
      </c>
      <c r="G188" s="220">
        <v>6.235611510791367</v>
      </c>
      <c r="H188" s="221">
        <f>IFERROR(G188-E188,"-")</f>
        <v>1.0234902986701551</v>
      </c>
      <c r="I188" s="220">
        <v>7.8366197183098594</v>
      </c>
      <c r="J188" s="221">
        <f>IFERROR(I188-G188,"-")</f>
        <v>1.6010082075184924</v>
      </c>
      <c r="K188" s="220">
        <v>8.6806930693069315</v>
      </c>
      <c r="L188" s="221">
        <f>IFERROR(K188-I188,"-")</f>
        <v>0.84407335099707215</v>
      </c>
      <c r="M188" s="220">
        <v>5.963093145869947</v>
      </c>
      <c r="N188" s="221">
        <f t="shared" si="34"/>
        <v>-2.7175999234369845</v>
      </c>
    </row>
    <row r="189" spans="1:15" x14ac:dyDescent="0.25">
      <c r="B189" s="145" t="s">
        <v>82</v>
      </c>
      <c r="C189" s="220" t="s">
        <v>298</v>
      </c>
      <c r="D189" s="221" t="s">
        <v>298</v>
      </c>
      <c r="E189" s="220">
        <v>4.8250000000000002</v>
      </c>
      <c r="F189" s="221" t="str">
        <f t="shared" ref="F189:J197" si="35">IFERROR(E189-C189,"-")</f>
        <v>-</v>
      </c>
      <c r="G189" s="220">
        <v>6.1355140186915884</v>
      </c>
      <c r="H189" s="221">
        <f t="shared" si="35"/>
        <v>1.3105140186915882</v>
      </c>
      <c r="I189" s="220">
        <v>7.5637065637065639</v>
      </c>
      <c r="J189" s="221">
        <f t="shared" si="35"/>
        <v>1.4281925450149755</v>
      </c>
      <c r="K189" s="220">
        <v>8.140703517587939</v>
      </c>
      <c r="L189" s="221">
        <f t="shared" ref="L189:L197" si="36">IFERROR(K189-I189,"-")</f>
        <v>0.57699695388137506</v>
      </c>
      <c r="M189" s="220">
        <v>11.962085308056873</v>
      </c>
      <c r="N189" s="221">
        <f t="shared" si="34"/>
        <v>3.8213817904689336</v>
      </c>
    </row>
    <row r="190" spans="1:15" x14ac:dyDescent="0.25">
      <c r="B190" s="145" t="s">
        <v>123</v>
      </c>
      <c r="C190" s="220" t="s">
        <v>298</v>
      </c>
      <c r="D190" s="221" t="s">
        <v>298</v>
      </c>
      <c r="E190" s="220">
        <v>6.8023255813953485</v>
      </c>
      <c r="F190" s="221" t="str">
        <f t="shared" si="35"/>
        <v>-</v>
      </c>
      <c r="G190" s="220">
        <v>6.709677419354839</v>
      </c>
      <c r="H190" s="221">
        <f t="shared" si="35"/>
        <v>-9.2648162040509519E-2</v>
      </c>
      <c r="I190" s="220">
        <v>7.7424657534246579</v>
      </c>
      <c r="J190" s="221">
        <f t="shared" si="35"/>
        <v>1.032788334069819</v>
      </c>
      <c r="K190" s="220">
        <v>8.120075046904315</v>
      </c>
      <c r="L190" s="221">
        <f t="shared" si="36"/>
        <v>0.3776092934796571</v>
      </c>
      <c r="M190" s="220">
        <v>7.7861842105263159</v>
      </c>
      <c r="N190" s="221">
        <f t="shared" si="34"/>
        <v>-0.3338908363779991</v>
      </c>
    </row>
    <row r="191" spans="1:15" x14ac:dyDescent="0.25">
      <c r="B191" s="145" t="s">
        <v>86</v>
      </c>
      <c r="C191" s="220" t="s">
        <v>298</v>
      </c>
      <c r="D191" s="221" t="s">
        <v>298</v>
      </c>
      <c r="E191" s="220">
        <v>9.1930693069306937</v>
      </c>
      <c r="F191" s="221" t="str">
        <f t="shared" si="35"/>
        <v>-</v>
      </c>
      <c r="G191" s="220">
        <v>7.8844696969696972</v>
      </c>
      <c r="H191" s="221">
        <f t="shared" si="35"/>
        <v>-1.3085996099609964</v>
      </c>
      <c r="I191" s="220">
        <v>6.6090014064697611</v>
      </c>
      <c r="J191" s="221">
        <f t="shared" si="35"/>
        <v>-1.2754682904999362</v>
      </c>
      <c r="K191" s="220">
        <v>7.4171974522292992</v>
      </c>
      <c r="L191" s="221">
        <f t="shared" si="36"/>
        <v>0.80819604575953807</v>
      </c>
      <c r="M191" s="220">
        <v>7.7472924187725631</v>
      </c>
      <c r="N191" s="221">
        <f t="shared" si="34"/>
        <v>0.33009496654326398</v>
      </c>
    </row>
    <row r="192" spans="1:15" x14ac:dyDescent="0.25">
      <c r="B192" s="145" t="s">
        <v>88</v>
      </c>
      <c r="C192" s="220">
        <v>5.0167286245353164</v>
      </c>
      <c r="D192" s="221">
        <v>-5.0937976912541565</v>
      </c>
      <c r="E192" s="220">
        <v>4.776859504132231</v>
      </c>
      <c r="F192" s="221">
        <f t="shared" si="35"/>
        <v>-0.23986912040308539</v>
      </c>
      <c r="G192" s="220">
        <v>8.9580152671755719</v>
      </c>
      <c r="H192" s="221">
        <f t="shared" si="35"/>
        <v>4.1811557630433409</v>
      </c>
      <c r="I192" s="220">
        <v>7.5533199195171026</v>
      </c>
      <c r="J192" s="221">
        <f t="shared" si="35"/>
        <v>-1.4046953476584694</v>
      </c>
      <c r="K192" s="220">
        <v>6.4814814814814818</v>
      </c>
      <c r="L192" s="221">
        <f t="shared" si="36"/>
        <v>-1.0718384380356207</v>
      </c>
      <c r="M192" s="220">
        <v>7.8896321070234112</v>
      </c>
      <c r="N192" s="221">
        <f t="shared" si="34"/>
        <v>1.4081506255419294</v>
      </c>
    </row>
    <row r="193" spans="2:15" x14ac:dyDescent="0.25">
      <c r="B193" s="145" t="s">
        <v>90</v>
      </c>
      <c r="C193" s="220">
        <v>6.0535714285714288</v>
      </c>
      <c r="D193" s="221">
        <v>-3.185034469551896</v>
      </c>
      <c r="E193" s="220">
        <v>6.3159999999999998</v>
      </c>
      <c r="F193" s="221">
        <f t="shared" si="35"/>
        <v>0.26242857142857101</v>
      </c>
      <c r="G193" s="220">
        <v>7.1208459214501509</v>
      </c>
      <c r="H193" s="221">
        <f t="shared" si="35"/>
        <v>0.8048459214501511</v>
      </c>
      <c r="I193" s="220">
        <v>7.6696165191740411</v>
      </c>
      <c r="J193" s="221">
        <f t="shared" si="35"/>
        <v>0.54877059772389014</v>
      </c>
      <c r="K193" s="220">
        <v>7.8940092165898621</v>
      </c>
      <c r="L193" s="221">
        <f t="shared" si="36"/>
        <v>0.22439269741582102</v>
      </c>
      <c r="M193" s="220">
        <v>7.2243902439024392</v>
      </c>
      <c r="N193" s="221">
        <f t="shared" si="34"/>
        <v>-0.66961897268742288</v>
      </c>
    </row>
    <row r="194" spans="2:15" x14ac:dyDescent="0.25">
      <c r="B194" s="145" t="s">
        <v>92</v>
      </c>
      <c r="C194" s="220">
        <v>7.6309523809523814</v>
      </c>
      <c r="D194" s="221">
        <v>-1.2109593837535009</v>
      </c>
      <c r="E194" s="220">
        <v>5.9019607843137258</v>
      </c>
      <c r="F194" s="221">
        <f t="shared" si="35"/>
        <v>-1.7289915966386555</v>
      </c>
      <c r="G194" s="220">
        <v>6.3746701846965701</v>
      </c>
      <c r="H194" s="221">
        <f t="shared" si="35"/>
        <v>0.47270940038284426</v>
      </c>
      <c r="I194" s="220">
        <v>6.2601880877742948</v>
      </c>
      <c r="J194" s="221">
        <f t="shared" si="35"/>
        <v>-0.11448209692227529</v>
      </c>
      <c r="K194" s="220">
        <v>6.36</v>
      </c>
      <c r="L194" s="221">
        <f t="shared" si="36"/>
        <v>9.9811912225705512E-2</v>
      </c>
      <c r="M194" s="220">
        <v>6.3097713097713095</v>
      </c>
      <c r="N194" s="221">
        <f t="shared" si="34"/>
        <v>-5.0228690228690809E-2</v>
      </c>
    </row>
    <row r="195" spans="2:15" x14ac:dyDescent="0.25">
      <c r="B195" s="145" t="s">
        <v>94</v>
      </c>
      <c r="C195" s="220">
        <v>5.4861111111111107</v>
      </c>
      <c r="D195" s="221">
        <v>-3.2607638888888886</v>
      </c>
      <c r="E195" s="220">
        <v>7.4267515923566876</v>
      </c>
      <c r="F195" s="221">
        <f t="shared" si="35"/>
        <v>1.9406404812455769</v>
      </c>
      <c r="G195" s="220">
        <v>7.4951456310679614</v>
      </c>
      <c r="H195" s="221">
        <f t="shared" si="35"/>
        <v>6.8394038711273808E-2</v>
      </c>
      <c r="I195" s="220">
        <v>7.8169336384439356</v>
      </c>
      <c r="J195" s="221">
        <f t="shared" si="35"/>
        <v>0.32178800737597424</v>
      </c>
      <c r="K195" s="220">
        <v>6.4905660377358494</v>
      </c>
      <c r="L195" s="221">
        <f t="shared" si="36"/>
        <v>-1.3263676007080862</v>
      </c>
      <c r="M195" s="220">
        <v>6.509615384615385</v>
      </c>
      <c r="N195" s="221">
        <f t="shared" si="34"/>
        <v>1.9049346879535634E-2</v>
      </c>
    </row>
    <row r="196" spans="2:15" x14ac:dyDescent="0.25">
      <c r="B196" s="145" t="s">
        <v>96</v>
      </c>
      <c r="C196" s="220">
        <v>5.2301587301587302</v>
      </c>
      <c r="D196" s="221">
        <v>-3.5128968253968251</v>
      </c>
      <c r="E196" s="220">
        <v>5.7030965391621127</v>
      </c>
      <c r="F196" s="221">
        <f t="shared" si="35"/>
        <v>0.47293780900338245</v>
      </c>
      <c r="G196" s="220">
        <v>6.3891213389121342</v>
      </c>
      <c r="H196" s="221">
        <f t="shared" si="35"/>
        <v>0.68602479975002151</v>
      </c>
      <c r="I196" s="220">
        <v>6.9157088122605366</v>
      </c>
      <c r="J196" s="221">
        <f t="shared" si="35"/>
        <v>0.52658747334840239</v>
      </c>
      <c r="K196" s="220">
        <v>6.6901408450704229</v>
      </c>
      <c r="L196" s="221">
        <f t="shared" si="36"/>
        <v>-0.22556796719011363</v>
      </c>
      <c r="M196" s="220">
        <v>6.5411985018726595</v>
      </c>
      <c r="N196" s="221">
        <f t="shared" si="34"/>
        <v>-0.14894234319776345</v>
      </c>
    </row>
    <row r="197" spans="2:15" ht="15.75" x14ac:dyDescent="0.25">
      <c r="B197" s="148" t="s">
        <v>33</v>
      </c>
      <c r="C197" s="222">
        <v>6.4966408268733851</v>
      </c>
      <c r="D197" s="223">
        <v>-2.7802822500496926</v>
      </c>
      <c r="E197" s="222">
        <v>6.2224880382775121</v>
      </c>
      <c r="F197" s="223">
        <f t="shared" si="35"/>
        <v>-0.274152788595873</v>
      </c>
      <c r="G197" s="222">
        <v>7.0339242722696431</v>
      </c>
      <c r="H197" s="223">
        <f t="shared" si="35"/>
        <v>0.81143623399213105</v>
      </c>
      <c r="I197" s="222">
        <v>7.4526143790849675</v>
      </c>
      <c r="J197" s="223">
        <f t="shared" si="35"/>
        <v>0.41869010681532437</v>
      </c>
      <c r="K197" s="222">
        <v>7.5222679306027542</v>
      </c>
      <c r="L197" s="223">
        <f t="shared" si="36"/>
        <v>6.9653551517786738E-2</v>
      </c>
      <c r="M197" s="222">
        <v>7.2019002375296912</v>
      </c>
      <c r="N197" s="223">
        <v>-0.32036769307306301</v>
      </c>
    </row>
    <row r="198" spans="2:15" ht="6" customHeight="1" x14ac:dyDescent="0.25"/>
    <row r="199" spans="2:15" x14ac:dyDescent="0.25">
      <c r="B199" s="131" t="s">
        <v>58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124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125</v>
      </c>
    </row>
    <row r="204" spans="2:15" ht="22.5" thickTop="1" thickBot="1" x14ac:dyDescent="0.3">
      <c r="B204" s="152" t="str">
        <f>C204</f>
        <v>Países Bajos</v>
      </c>
      <c r="C204" s="135" t="s">
        <v>126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72</v>
      </c>
      <c r="D206" s="143" t="str">
        <f>CONCATENATE("dif ",RIGHT(C205,2),"/",RIGHT(C205-1,2))</f>
        <v>dif 20/19</v>
      </c>
      <c r="E206" s="144" t="s">
        <v>72</v>
      </c>
      <c r="F206" s="143" t="str">
        <f>CONCATENATE("dif ",RIGHT(E205,2),"/",RIGHT(C205,2))</f>
        <v>dif 21/20</v>
      </c>
      <c r="G206" s="144" t="s">
        <v>72</v>
      </c>
      <c r="H206" s="143" t="str">
        <f>CONCATENATE("dif ",RIGHT(G205,2),"/",RIGHT(E205,2))</f>
        <v>dif 22/21</v>
      </c>
      <c r="I206" s="144" t="s">
        <v>72</v>
      </c>
      <c r="J206" s="143" t="str">
        <f>CONCATENATE("dif ",RIGHT(I205,2),"/",RIGHT(G205,2))</f>
        <v>dif 23/22</v>
      </c>
      <c r="K206" s="144" t="s">
        <v>72</v>
      </c>
      <c r="L206" s="143" t="str">
        <f>CONCATENATE("dif ",RIGHT(K205,2),"/",RIGHT(I205,2))</f>
        <v>dif 24/23</v>
      </c>
      <c r="M206" s="144" t="s">
        <v>72</v>
      </c>
      <c r="N206" s="143" t="str">
        <f>CONCATENATE("dif ",RIGHT(M205,2),"/",RIGHT(K205,2))</f>
        <v>dif 25/24</v>
      </c>
    </row>
    <row r="207" spans="2:15" x14ac:dyDescent="0.25">
      <c r="B207" s="145" t="s">
        <v>74</v>
      </c>
      <c r="C207" s="220">
        <v>6.4727793696275073</v>
      </c>
      <c r="D207" s="221">
        <v>-2.5635842667361297</v>
      </c>
      <c r="E207" s="220">
        <v>6</v>
      </c>
      <c r="F207" s="221">
        <f t="shared" ref="F207:J209" si="37">IFERROR(E207-C207,"-")</f>
        <v>-0.47277936962750733</v>
      </c>
      <c r="G207" s="220">
        <v>5.4202586206896548</v>
      </c>
      <c r="H207" s="221">
        <f t="shared" si="37"/>
        <v>-0.5797413793103452</v>
      </c>
      <c r="I207" s="220">
        <v>7.4215976331360949</v>
      </c>
      <c r="J207" s="221">
        <f t="shared" si="37"/>
        <v>2.0013390124464401</v>
      </c>
      <c r="K207" s="220">
        <v>9.8370883882149052</v>
      </c>
      <c r="L207" s="221">
        <f t="shared" ref="L207:L209" si="38">IFERROR(K207-I207,"-")</f>
        <v>2.4154907550788103</v>
      </c>
      <c r="M207" s="220">
        <v>8.822265625</v>
      </c>
      <c r="N207" s="221">
        <f t="shared" ref="N207:N218" si="39">IFERROR(M207-K207,"-")</f>
        <v>-1.0148227632149052</v>
      </c>
    </row>
    <row r="208" spans="2:15" x14ac:dyDescent="0.25">
      <c r="B208" s="145" t="s">
        <v>76</v>
      </c>
      <c r="C208" s="220">
        <v>7.0763358778625953</v>
      </c>
      <c r="D208" s="221">
        <v>-1.5368716693072155</v>
      </c>
      <c r="E208" s="220">
        <v>2.86046511627907</v>
      </c>
      <c r="F208" s="221">
        <f t="shared" si="37"/>
        <v>-4.2158707615835258</v>
      </c>
      <c r="G208" s="220">
        <v>5.7116883116883113</v>
      </c>
      <c r="H208" s="221">
        <f t="shared" si="37"/>
        <v>2.8512231954092413</v>
      </c>
      <c r="I208" s="220">
        <v>6.1691078561917445</v>
      </c>
      <c r="J208" s="221">
        <f t="shared" si="37"/>
        <v>0.45741954450343325</v>
      </c>
      <c r="K208" s="220">
        <v>9.6203288490284002</v>
      </c>
      <c r="L208" s="221">
        <f t="shared" si="38"/>
        <v>3.4512209928366557</v>
      </c>
      <c r="M208" s="220">
        <v>6.4498525073746311</v>
      </c>
      <c r="N208" s="221">
        <f t="shared" si="39"/>
        <v>-3.1704763416537691</v>
      </c>
    </row>
    <row r="209" spans="2:15" x14ac:dyDescent="0.25">
      <c r="B209" s="145" t="s">
        <v>78</v>
      </c>
      <c r="C209" s="220">
        <v>8.3571428571428577</v>
      </c>
      <c r="D209" s="221">
        <v>0.56175380815150344</v>
      </c>
      <c r="E209" s="220">
        <v>5.5</v>
      </c>
      <c r="F209" s="221">
        <f t="shared" si="37"/>
        <v>-2.8571428571428577</v>
      </c>
      <c r="G209" s="220">
        <v>6.5864527629233516</v>
      </c>
      <c r="H209" s="221">
        <f t="shared" si="37"/>
        <v>1.0864527629233516</v>
      </c>
      <c r="I209" s="220">
        <v>7.4685534591194971</v>
      </c>
      <c r="J209" s="221">
        <f t="shared" si="37"/>
        <v>0.88210069619614551</v>
      </c>
      <c r="K209" s="220">
        <v>10.040567951318458</v>
      </c>
      <c r="L209" s="221">
        <f t="shared" si="38"/>
        <v>2.5720144921989609</v>
      </c>
      <c r="M209" s="220">
        <v>7.5100548446069473</v>
      </c>
      <c r="N209" s="221">
        <f t="shared" si="39"/>
        <v>-2.5305131067115108</v>
      </c>
    </row>
    <row r="210" spans="2:15" x14ac:dyDescent="0.25">
      <c r="B210" s="145" t="s">
        <v>80</v>
      </c>
      <c r="C210" s="220" t="s">
        <v>298</v>
      </c>
      <c r="D210" s="221" t="s">
        <v>298</v>
      </c>
      <c r="E210" s="220">
        <v>2.84</v>
      </c>
      <c r="F210" s="221" t="str">
        <f>IFERROR(E210-C210,"-")</f>
        <v>-</v>
      </c>
      <c r="G210" s="220">
        <v>5.3230912476722532</v>
      </c>
      <c r="H210" s="221">
        <f>IFERROR(G210-E210,"-")</f>
        <v>2.4830912476722533</v>
      </c>
      <c r="I210" s="220">
        <v>7.0227048371174732</v>
      </c>
      <c r="J210" s="221">
        <f>IFERROR(I210-G210,"-")</f>
        <v>1.69961358944522</v>
      </c>
      <c r="K210" s="220">
        <v>8.3473684210526322</v>
      </c>
      <c r="L210" s="221">
        <f>IFERROR(K210-I210,"-")</f>
        <v>1.324663583935159</v>
      </c>
      <c r="M210" s="220">
        <v>7.1983050847457628</v>
      </c>
      <c r="N210" s="221">
        <f t="shared" si="39"/>
        <v>-1.1490633363068694</v>
      </c>
    </row>
    <row r="211" spans="2:15" x14ac:dyDescent="0.25">
      <c r="B211" s="145" t="s">
        <v>82</v>
      </c>
      <c r="C211" s="220" t="s">
        <v>298</v>
      </c>
      <c r="D211" s="221" t="s">
        <v>298</v>
      </c>
      <c r="E211" s="220">
        <v>4.5</v>
      </c>
      <c r="F211" s="221" t="str">
        <f t="shared" ref="F211:J219" si="40">IFERROR(E211-C211,"-")</f>
        <v>-</v>
      </c>
      <c r="G211" s="220">
        <v>7.1088270858524787</v>
      </c>
      <c r="H211" s="221">
        <f t="shared" si="40"/>
        <v>2.6088270858524787</v>
      </c>
      <c r="I211" s="220">
        <v>11.213178294573643</v>
      </c>
      <c r="J211" s="221">
        <f t="shared" si="40"/>
        <v>4.1043512087211642</v>
      </c>
      <c r="K211" s="220">
        <v>10.84819734345351</v>
      </c>
      <c r="L211" s="221">
        <f t="shared" ref="L211:L219" si="41">IFERROR(K211-I211,"-")</f>
        <v>-0.36498095112013296</v>
      </c>
      <c r="M211" s="220">
        <v>11.260714285714286</v>
      </c>
      <c r="N211" s="221">
        <f t="shared" si="39"/>
        <v>0.41251694226077618</v>
      </c>
    </row>
    <row r="212" spans="2:15" x14ac:dyDescent="0.25">
      <c r="B212" s="145" t="s">
        <v>84</v>
      </c>
      <c r="C212" s="220" t="s">
        <v>298</v>
      </c>
      <c r="D212" s="221" t="s">
        <v>298</v>
      </c>
      <c r="E212" s="220">
        <v>8.8541666666666661</v>
      </c>
      <c r="F212" s="221" t="str">
        <f t="shared" si="40"/>
        <v>-</v>
      </c>
      <c r="G212" s="220">
        <v>6.1521084337349397</v>
      </c>
      <c r="H212" s="221">
        <f t="shared" si="40"/>
        <v>-2.7020582329317264</v>
      </c>
      <c r="I212" s="220">
        <v>11.01419878296146</v>
      </c>
      <c r="J212" s="221">
        <f t="shared" si="40"/>
        <v>4.8620903492265199</v>
      </c>
      <c r="K212" s="220">
        <v>12.085648148148149</v>
      </c>
      <c r="L212" s="221">
        <f t="shared" si="41"/>
        <v>1.0714493651866892</v>
      </c>
      <c r="M212" s="220">
        <v>9.2015113350125937</v>
      </c>
      <c r="N212" s="221">
        <f t="shared" si="39"/>
        <v>-2.8841368131355551</v>
      </c>
    </row>
    <row r="213" spans="2:15" x14ac:dyDescent="0.25">
      <c r="B213" s="145" t="s">
        <v>86</v>
      </c>
      <c r="C213" s="220" t="s">
        <v>298</v>
      </c>
      <c r="D213" s="221" t="s">
        <v>298</v>
      </c>
      <c r="E213" s="220">
        <v>4.8</v>
      </c>
      <c r="F213" s="221" t="str">
        <f t="shared" si="40"/>
        <v>-</v>
      </c>
      <c r="G213" s="220">
        <v>6.0893952673093779</v>
      </c>
      <c r="H213" s="221">
        <f t="shared" si="40"/>
        <v>1.289395267309378</v>
      </c>
      <c r="I213" s="220">
        <v>9.4806687565308252</v>
      </c>
      <c r="J213" s="221">
        <f t="shared" si="40"/>
        <v>3.3912734892214473</v>
      </c>
      <c r="K213" s="220">
        <v>9.9510357815442561</v>
      </c>
      <c r="L213" s="221">
        <f t="shared" si="41"/>
        <v>0.47036702501343086</v>
      </c>
      <c r="M213" s="220">
        <v>10.435852372583479</v>
      </c>
      <c r="N213" s="221">
        <f t="shared" si="39"/>
        <v>0.48481659103922325</v>
      </c>
    </row>
    <row r="214" spans="2:15" x14ac:dyDescent="0.25">
      <c r="B214" s="145" t="s">
        <v>88</v>
      </c>
      <c r="C214" s="220">
        <v>8.0295857988165675</v>
      </c>
      <c r="D214" s="221">
        <v>-4.0315762806941358</v>
      </c>
      <c r="E214" s="220">
        <v>7.5269461077844309</v>
      </c>
      <c r="F214" s="221">
        <f t="shared" si="40"/>
        <v>-0.50263969103213668</v>
      </c>
      <c r="G214" s="220">
        <v>5.9843363561417968</v>
      </c>
      <c r="H214" s="221">
        <f t="shared" si="40"/>
        <v>-1.542609751642634</v>
      </c>
      <c r="I214" s="220">
        <v>10.585014409221902</v>
      </c>
      <c r="J214" s="221">
        <f t="shared" si="40"/>
        <v>4.600678053080105</v>
      </c>
      <c r="K214" s="220">
        <v>9.5925196850393704</v>
      </c>
      <c r="L214" s="221">
        <f t="shared" si="41"/>
        <v>-0.99249472418253148</v>
      </c>
      <c r="M214" s="220">
        <v>14.211640211640212</v>
      </c>
      <c r="N214" s="221">
        <f t="shared" si="39"/>
        <v>4.6191205266008417</v>
      </c>
    </row>
    <row r="215" spans="2:15" x14ac:dyDescent="0.25">
      <c r="B215" s="145" t="s">
        <v>90</v>
      </c>
      <c r="C215" s="220">
        <v>28.5</v>
      </c>
      <c r="D215" s="221">
        <v>19.409620991253647</v>
      </c>
      <c r="E215" s="220">
        <v>4.8483965014577262</v>
      </c>
      <c r="F215" s="221">
        <f t="shared" si="40"/>
        <v>-23.651603498542272</v>
      </c>
      <c r="G215" s="220">
        <v>7.141089108910891</v>
      </c>
      <c r="H215" s="221">
        <f t="shared" si="40"/>
        <v>2.2926926074531648</v>
      </c>
      <c r="I215" s="220">
        <v>9.3552795031055904</v>
      </c>
      <c r="J215" s="221">
        <f t="shared" si="40"/>
        <v>2.2141903941946994</v>
      </c>
      <c r="K215" s="220">
        <v>8.4372197309417043</v>
      </c>
      <c r="L215" s="221">
        <f t="shared" si="41"/>
        <v>-0.91805977216388612</v>
      </c>
      <c r="M215" s="220">
        <v>10.145969498910675</v>
      </c>
      <c r="N215" s="221">
        <f t="shared" si="39"/>
        <v>1.7087497679689712</v>
      </c>
    </row>
    <row r="216" spans="2:15" x14ac:dyDescent="0.25">
      <c r="B216" s="145" t="s">
        <v>92</v>
      </c>
      <c r="C216" s="220">
        <v>4.5789473684210522</v>
      </c>
      <c r="D216" s="221">
        <v>-4.5014384836689798</v>
      </c>
      <c r="E216" s="220">
        <v>5.0696202531645573</v>
      </c>
      <c r="F216" s="221">
        <f t="shared" si="40"/>
        <v>0.49067288474350512</v>
      </c>
      <c r="G216" s="220">
        <v>6.2877291960507762</v>
      </c>
      <c r="H216" s="221">
        <f t="shared" si="40"/>
        <v>1.2181089428862188</v>
      </c>
      <c r="I216" s="220">
        <v>9.9650067294751015</v>
      </c>
      <c r="J216" s="221">
        <f t="shared" si="40"/>
        <v>3.6772775334243253</v>
      </c>
      <c r="K216" s="220">
        <v>7.2849002849002851</v>
      </c>
      <c r="L216" s="221">
        <f t="shared" si="41"/>
        <v>-2.6801064445748164</v>
      </c>
      <c r="M216" s="220">
        <v>11.94659300184162</v>
      </c>
      <c r="N216" s="221">
        <f t="shared" si="39"/>
        <v>4.6616927169413351</v>
      </c>
    </row>
    <row r="217" spans="2:15" x14ac:dyDescent="0.25">
      <c r="B217" s="145" t="s">
        <v>94</v>
      </c>
      <c r="C217" s="220">
        <v>5.7807017543859649</v>
      </c>
      <c r="D217" s="221">
        <v>-1.4174689773213522</v>
      </c>
      <c r="E217" s="220">
        <v>5.1133200795228628</v>
      </c>
      <c r="F217" s="221">
        <f t="shared" si="40"/>
        <v>-0.66738167486310207</v>
      </c>
      <c r="G217" s="220">
        <v>5.8250773993808052</v>
      </c>
      <c r="H217" s="221">
        <f t="shared" si="40"/>
        <v>0.71175731985794233</v>
      </c>
      <c r="I217" s="220">
        <v>7.9652294853963834</v>
      </c>
      <c r="J217" s="221">
        <f t="shared" si="40"/>
        <v>2.1401520860155783</v>
      </c>
      <c r="K217" s="220">
        <v>5.5432300163132133</v>
      </c>
      <c r="L217" s="221">
        <f t="shared" si="41"/>
        <v>-2.4219994690831701</v>
      </c>
      <c r="M217" s="220">
        <v>14.721461187214611</v>
      </c>
      <c r="N217" s="221">
        <f t="shared" si="39"/>
        <v>9.1782311709013982</v>
      </c>
    </row>
    <row r="218" spans="2:15" x14ac:dyDescent="0.25">
      <c r="B218" s="145" t="s">
        <v>96</v>
      </c>
      <c r="C218" s="220">
        <v>6.3580246913580245</v>
      </c>
      <c r="D218" s="221">
        <v>-3.4590484793736822</v>
      </c>
      <c r="E218" s="220">
        <v>4.9749715585893064</v>
      </c>
      <c r="F218" s="221">
        <f t="shared" si="40"/>
        <v>-1.3830531327687181</v>
      </c>
      <c r="G218" s="220">
        <v>6.2163461538461542</v>
      </c>
      <c r="H218" s="221">
        <f t="shared" si="40"/>
        <v>1.2413745952568478</v>
      </c>
      <c r="I218" s="220">
        <v>9.3677419354838705</v>
      </c>
      <c r="J218" s="221">
        <f t="shared" si="40"/>
        <v>3.1513957816377163</v>
      </c>
      <c r="K218" s="220">
        <v>7.8854805725971371</v>
      </c>
      <c r="L218" s="221">
        <f t="shared" si="41"/>
        <v>-1.4822613628867334</v>
      </c>
      <c r="M218" s="220">
        <v>8.3259557344064383</v>
      </c>
      <c r="N218" s="221">
        <f t="shared" si="39"/>
        <v>0.44047516180930124</v>
      </c>
    </row>
    <row r="219" spans="2:15" ht="15.75" x14ac:dyDescent="0.25">
      <c r="B219" s="148" t="s">
        <v>33</v>
      </c>
      <c r="C219" s="222">
        <v>7.0369206598586018</v>
      </c>
      <c r="D219" s="223">
        <v>-2.785076811696392</v>
      </c>
      <c r="E219" s="222">
        <v>5.1207054512139258</v>
      </c>
      <c r="F219" s="223">
        <f t="shared" si="40"/>
        <v>-1.916215208644676</v>
      </c>
      <c r="G219" s="222">
        <v>6.1094831911690921</v>
      </c>
      <c r="H219" s="223">
        <f t="shared" si="40"/>
        <v>0.98877773995516627</v>
      </c>
      <c r="I219" s="222">
        <v>8.8396878483835</v>
      </c>
      <c r="J219" s="223">
        <f t="shared" si="40"/>
        <v>2.7302046572144079</v>
      </c>
      <c r="K219" s="222">
        <v>9.005032789385389</v>
      </c>
      <c r="L219" s="223">
        <f t="shared" si="41"/>
        <v>0.16534494100188901</v>
      </c>
      <c r="M219" s="222">
        <v>9.6961616847826093</v>
      </c>
      <c r="N219" s="223">
        <v>0.69112889539722033</v>
      </c>
    </row>
    <row r="220" spans="2:15" ht="6" customHeight="1" x14ac:dyDescent="0.25"/>
    <row r="221" spans="2:15" x14ac:dyDescent="0.25">
      <c r="B221" s="131" t="s">
        <v>58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307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127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128</v>
      </c>
    </row>
    <row r="226" spans="2:15" ht="22.5" thickTop="1" thickBot="1" x14ac:dyDescent="0.3">
      <c r="B226" s="152" t="str">
        <f>C226</f>
        <v>Bélgica</v>
      </c>
      <c r="C226" s="135" t="s">
        <v>122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72</v>
      </c>
      <c r="D228" s="143" t="str">
        <f>CONCATENATE("dif ",RIGHT(C227,2),"/",RIGHT(C227-1,2))</f>
        <v>dif 20/19</v>
      </c>
      <c r="E228" s="144" t="s">
        <v>72</v>
      </c>
      <c r="F228" s="143" t="str">
        <f>CONCATENATE("dif ",RIGHT(E227,2),"/",RIGHT(C227,2))</f>
        <v>dif 21/20</v>
      </c>
      <c r="G228" s="144" t="s">
        <v>72</v>
      </c>
      <c r="H228" s="143" t="str">
        <f>CONCATENATE("dif ",RIGHT(G227,2),"/",RIGHT(E227,2))</f>
        <v>dif 22/21</v>
      </c>
      <c r="I228" s="144" t="s">
        <v>72</v>
      </c>
      <c r="J228" s="143" t="str">
        <f>CONCATENATE("dif ",RIGHT(I227,2),"/",RIGHT(G227,2))</f>
        <v>dif 23/22</v>
      </c>
      <c r="K228" s="144" t="s">
        <v>72</v>
      </c>
      <c r="L228" s="143" t="str">
        <f>CONCATENATE("dif ",RIGHT(K227,2),"/",RIGHT(I227,2))</f>
        <v>dif 24/23</v>
      </c>
      <c r="M228" s="144" t="s">
        <v>72</v>
      </c>
      <c r="N228" s="143" t="str">
        <f>CONCATENATE("dif ",RIGHT(M227,2),"/",RIGHT(K227,2))</f>
        <v>dif 25/24</v>
      </c>
    </row>
    <row r="229" spans="2:15" x14ac:dyDescent="0.25">
      <c r="B229" s="145" t="s">
        <v>74</v>
      </c>
      <c r="C229" s="220">
        <v>9.319488817891374</v>
      </c>
      <c r="D229" s="221">
        <v>-1.2973942989917422</v>
      </c>
      <c r="E229" s="220">
        <v>6.3085714285714287</v>
      </c>
      <c r="F229" s="221">
        <f t="shared" ref="F229:J231" si="42">IFERROR(E229-C229,"-")</f>
        <v>-3.0109173893199452</v>
      </c>
      <c r="G229" s="220">
        <v>8.5574162679425836</v>
      </c>
      <c r="H229" s="221">
        <f t="shared" si="42"/>
        <v>2.2488448393711549</v>
      </c>
      <c r="I229" s="220">
        <v>8.6969696969696972</v>
      </c>
      <c r="J229" s="221">
        <f t="shared" si="42"/>
        <v>0.13955342902711365</v>
      </c>
      <c r="K229" s="220">
        <v>8.581047381546135</v>
      </c>
      <c r="L229" s="221">
        <f t="shared" ref="L229:L231" si="43">IFERROR(K229-I229,"-")</f>
        <v>-0.11592231542356224</v>
      </c>
      <c r="M229" s="220">
        <v>7.8496932515337425</v>
      </c>
      <c r="N229" s="221">
        <f t="shared" ref="N229:N240" si="44">IFERROR(M229-K229,"-")</f>
        <v>-0.73135413001239247</v>
      </c>
    </row>
    <row r="230" spans="2:15" x14ac:dyDescent="0.25">
      <c r="B230" s="145" t="s">
        <v>76</v>
      </c>
      <c r="C230" s="220">
        <v>6.2897196261682247</v>
      </c>
      <c r="D230" s="221">
        <v>-3.1202803738317755</v>
      </c>
      <c r="E230" s="220">
        <v>8.6111111111111107</v>
      </c>
      <c r="F230" s="221">
        <f t="shared" si="42"/>
        <v>2.3213914849428861</v>
      </c>
      <c r="G230" s="220">
        <v>5.5938303341902316</v>
      </c>
      <c r="H230" s="221">
        <f t="shared" si="42"/>
        <v>-3.0172807769208791</v>
      </c>
      <c r="I230" s="220">
        <v>7.5101123595505621</v>
      </c>
      <c r="J230" s="221">
        <f t="shared" si="42"/>
        <v>1.9162820253603305</v>
      </c>
      <c r="K230" s="220">
        <v>7.6536796536796539</v>
      </c>
      <c r="L230" s="221">
        <f t="shared" si="43"/>
        <v>0.14356729412909175</v>
      </c>
      <c r="M230" s="220">
        <v>6.2706552706552703</v>
      </c>
      <c r="N230" s="221">
        <f t="shared" si="44"/>
        <v>-1.3830243830243836</v>
      </c>
    </row>
    <row r="231" spans="2:15" x14ac:dyDescent="0.25">
      <c r="B231" s="145" t="s">
        <v>78</v>
      </c>
      <c r="C231" s="220">
        <v>7.180616740088106</v>
      </c>
      <c r="D231" s="221">
        <v>-2.0497355634349299</v>
      </c>
      <c r="E231" s="220">
        <v>5.25</v>
      </c>
      <c r="F231" s="221">
        <f t="shared" si="42"/>
        <v>-1.930616740088106</v>
      </c>
      <c r="G231" s="220">
        <v>7.1073446327683616</v>
      </c>
      <c r="H231" s="221">
        <f t="shared" si="42"/>
        <v>1.8573446327683616</v>
      </c>
      <c r="I231" s="220">
        <v>9.2798742138364787</v>
      </c>
      <c r="J231" s="221">
        <f t="shared" si="42"/>
        <v>2.1725295810681171</v>
      </c>
      <c r="K231" s="220">
        <v>7.7043918918918921</v>
      </c>
      <c r="L231" s="221">
        <f t="shared" si="43"/>
        <v>-1.5754823219445866</v>
      </c>
      <c r="M231" s="220">
        <v>7.7165354330708658</v>
      </c>
      <c r="N231" s="221">
        <f t="shared" si="44"/>
        <v>1.2143541178973649E-2</v>
      </c>
    </row>
    <row r="232" spans="2:15" x14ac:dyDescent="0.25">
      <c r="B232" s="145" t="s">
        <v>80</v>
      </c>
      <c r="C232" s="220" t="s">
        <v>298</v>
      </c>
      <c r="D232" s="221" t="s">
        <v>298</v>
      </c>
      <c r="E232" s="220">
        <v>5.2121212121212119</v>
      </c>
      <c r="F232" s="221" t="str">
        <f>IFERROR(E232-C232,"-")</f>
        <v>-</v>
      </c>
      <c r="G232" s="220">
        <v>6.235611510791367</v>
      </c>
      <c r="H232" s="221">
        <f>IFERROR(G232-E232,"-")</f>
        <v>1.0234902986701551</v>
      </c>
      <c r="I232" s="220">
        <v>7.8366197183098594</v>
      </c>
      <c r="J232" s="221">
        <f>IFERROR(I232-G232,"-")</f>
        <v>1.6010082075184924</v>
      </c>
      <c r="K232" s="220">
        <v>8.6806930693069315</v>
      </c>
      <c r="L232" s="221">
        <f>IFERROR(K232-I232,"-")</f>
        <v>0.84407335099707215</v>
      </c>
      <c r="M232" s="220">
        <v>5.963093145869947</v>
      </c>
      <c r="N232" s="221">
        <f t="shared" si="44"/>
        <v>-2.7175999234369845</v>
      </c>
    </row>
    <row r="233" spans="2:15" x14ac:dyDescent="0.25">
      <c r="B233" s="145" t="s">
        <v>82</v>
      </c>
      <c r="C233" s="220" t="s">
        <v>298</v>
      </c>
      <c r="D233" s="221" t="s">
        <v>298</v>
      </c>
      <c r="E233" s="220">
        <v>4.8250000000000002</v>
      </c>
      <c r="F233" s="221" t="str">
        <f t="shared" ref="F233:J241" si="45">IFERROR(E233-C233,"-")</f>
        <v>-</v>
      </c>
      <c r="G233" s="220">
        <v>6.1355140186915884</v>
      </c>
      <c r="H233" s="221">
        <f t="shared" si="45"/>
        <v>1.3105140186915882</v>
      </c>
      <c r="I233" s="220">
        <v>7.5637065637065639</v>
      </c>
      <c r="J233" s="221">
        <f t="shared" si="45"/>
        <v>1.4281925450149755</v>
      </c>
      <c r="K233" s="220">
        <v>8.140703517587939</v>
      </c>
      <c r="L233" s="221">
        <f t="shared" ref="L233:L241" si="46">IFERROR(K233-I233,"-")</f>
        <v>0.57699695388137506</v>
      </c>
      <c r="M233" s="220">
        <v>11.962085308056873</v>
      </c>
      <c r="N233" s="221">
        <f t="shared" si="44"/>
        <v>3.8213817904689336</v>
      </c>
    </row>
    <row r="234" spans="2:15" x14ac:dyDescent="0.25">
      <c r="B234" s="145" t="s">
        <v>84</v>
      </c>
      <c r="C234" s="220" t="s">
        <v>298</v>
      </c>
      <c r="D234" s="221" t="s">
        <v>298</v>
      </c>
      <c r="E234" s="220">
        <v>6.8023255813953485</v>
      </c>
      <c r="F234" s="221" t="str">
        <f t="shared" si="45"/>
        <v>-</v>
      </c>
      <c r="G234" s="220">
        <v>6.709677419354839</v>
      </c>
      <c r="H234" s="221">
        <f t="shared" si="45"/>
        <v>-9.2648162040509519E-2</v>
      </c>
      <c r="I234" s="220">
        <v>7.7424657534246579</v>
      </c>
      <c r="J234" s="221">
        <f t="shared" si="45"/>
        <v>1.032788334069819</v>
      </c>
      <c r="K234" s="220">
        <v>8.120075046904315</v>
      </c>
      <c r="L234" s="221">
        <f t="shared" si="46"/>
        <v>0.3776092934796571</v>
      </c>
      <c r="M234" s="220">
        <v>7.7861842105263159</v>
      </c>
      <c r="N234" s="221">
        <f t="shared" si="44"/>
        <v>-0.3338908363779991</v>
      </c>
    </row>
    <row r="235" spans="2:15" x14ac:dyDescent="0.25">
      <c r="B235" s="145" t="s">
        <v>86</v>
      </c>
      <c r="C235" s="220" t="s">
        <v>298</v>
      </c>
      <c r="D235" s="221" t="s">
        <v>298</v>
      </c>
      <c r="E235" s="220">
        <v>9.1930693069306937</v>
      </c>
      <c r="F235" s="221" t="str">
        <f t="shared" si="45"/>
        <v>-</v>
      </c>
      <c r="G235" s="220">
        <v>7.8844696969696972</v>
      </c>
      <c r="H235" s="221">
        <f t="shared" si="45"/>
        <v>-1.3085996099609964</v>
      </c>
      <c r="I235" s="220">
        <v>6.6090014064697611</v>
      </c>
      <c r="J235" s="221">
        <f t="shared" si="45"/>
        <v>-1.2754682904999362</v>
      </c>
      <c r="K235" s="220">
        <v>7.4171974522292992</v>
      </c>
      <c r="L235" s="221">
        <f t="shared" si="46"/>
        <v>0.80819604575953807</v>
      </c>
      <c r="M235" s="220">
        <v>7.7472924187725631</v>
      </c>
      <c r="N235" s="221">
        <f t="shared" si="44"/>
        <v>0.33009496654326398</v>
      </c>
    </row>
    <row r="236" spans="2:15" x14ac:dyDescent="0.25">
      <c r="B236" s="145" t="s">
        <v>88</v>
      </c>
      <c r="C236" s="220">
        <v>5.0167286245353164</v>
      </c>
      <c r="D236" s="221">
        <v>-5.0937976912541565</v>
      </c>
      <c r="E236" s="220">
        <v>4.776859504132231</v>
      </c>
      <c r="F236" s="221">
        <f t="shared" si="45"/>
        <v>-0.23986912040308539</v>
      </c>
      <c r="G236" s="220">
        <v>8.9580152671755719</v>
      </c>
      <c r="H236" s="221">
        <f t="shared" si="45"/>
        <v>4.1811557630433409</v>
      </c>
      <c r="I236" s="220">
        <v>7.5533199195171026</v>
      </c>
      <c r="J236" s="221">
        <f t="shared" si="45"/>
        <v>-1.4046953476584694</v>
      </c>
      <c r="K236" s="220">
        <v>6.4814814814814818</v>
      </c>
      <c r="L236" s="221">
        <f t="shared" si="46"/>
        <v>-1.0718384380356207</v>
      </c>
      <c r="M236" s="220">
        <v>7.8896321070234112</v>
      </c>
      <c r="N236" s="221">
        <f t="shared" si="44"/>
        <v>1.4081506255419294</v>
      </c>
    </row>
    <row r="237" spans="2:15" x14ac:dyDescent="0.25">
      <c r="B237" s="145" t="s">
        <v>90</v>
      </c>
      <c r="C237" s="220">
        <v>6.0535714285714288</v>
      </c>
      <c r="D237" s="221">
        <v>-3.185034469551896</v>
      </c>
      <c r="E237" s="220">
        <v>6.3159999999999998</v>
      </c>
      <c r="F237" s="221">
        <f t="shared" si="45"/>
        <v>0.26242857142857101</v>
      </c>
      <c r="G237" s="220">
        <v>7.1208459214501509</v>
      </c>
      <c r="H237" s="221">
        <f t="shared" si="45"/>
        <v>0.8048459214501511</v>
      </c>
      <c r="I237" s="220">
        <v>7.6696165191740411</v>
      </c>
      <c r="J237" s="221">
        <f t="shared" si="45"/>
        <v>0.54877059772389014</v>
      </c>
      <c r="K237" s="220">
        <v>7.8940092165898621</v>
      </c>
      <c r="L237" s="221">
        <f t="shared" si="46"/>
        <v>0.22439269741582102</v>
      </c>
      <c r="M237" s="220">
        <v>7.2243902439024392</v>
      </c>
      <c r="N237" s="221">
        <f t="shared" si="44"/>
        <v>-0.66961897268742288</v>
      </c>
    </row>
    <row r="238" spans="2:15" x14ac:dyDescent="0.25">
      <c r="B238" s="145" t="s">
        <v>92</v>
      </c>
      <c r="C238" s="220">
        <v>7.6309523809523814</v>
      </c>
      <c r="D238" s="221">
        <v>-1.2109593837535009</v>
      </c>
      <c r="E238" s="220">
        <v>5.9019607843137258</v>
      </c>
      <c r="F238" s="221">
        <f t="shared" si="45"/>
        <v>-1.7289915966386555</v>
      </c>
      <c r="G238" s="220">
        <v>6.3746701846965701</v>
      </c>
      <c r="H238" s="221">
        <f t="shared" si="45"/>
        <v>0.47270940038284426</v>
      </c>
      <c r="I238" s="220">
        <v>6.2601880877742948</v>
      </c>
      <c r="J238" s="221">
        <f t="shared" si="45"/>
        <v>-0.11448209692227529</v>
      </c>
      <c r="K238" s="220">
        <v>6.36</v>
      </c>
      <c r="L238" s="221">
        <f t="shared" si="46"/>
        <v>9.9811912225705512E-2</v>
      </c>
      <c r="M238" s="220">
        <v>6.3097713097713095</v>
      </c>
      <c r="N238" s="221">
        <f t="shared" si="44"/>
        <v>-5.0228690228690809E-2</v>
      </c>
    </row>
    <row r="239" spans="2:15" x14ac:dyDescent="0.25">
      <c r="B239" s="145" t="s">
        <v>94</v>
      </c>
      <c r="C239" s="220">
        <v>5.4861111111111107</v>
      </c>
      <c r="D239" s="221">
        <v>-3.2607638888888886</v>
      </c>
      <c r="E239" s="220">
        <v>7.4267515923566876</v>
      </c>
      <c r="F239" s="221">
        <f t="shared" si="45"/>
        <v>1.9406404812455769</v>
      </c>
      <c r="G239" s="220">
        <v>7.4951456310679614</v>
      </c>
      <c r="H239" s="221">
        <f t="shared" si="45"/>
        <v>6.8394038711273808E-2</v>
      </c>
      <c r="I239" s="220">
        <v>7.8169336384439356</v>
      </c>
      <c r="J239" s="221">
        <f t="shared" si="45"/>
        <v>0.32178800737597424</v>
      </c>
      <c r="K239" s="220">
        <v>6.4905660377358494</v>
      </c>
      <c r="L239" s="221">
        <f t="shared" si="46"/>
        <v>-1.3263676007080862</v>
      </c>
      <c r="M239" s="220">
        <v>6.509615384615385</v>
      </c>
      <c r="N239" s="221">
        <f t="shared" si="44"/>
        <v>1.9049346879535634E-2</v>
      </c>
    </row>
    <row r="240" spans="2:15" x14ac:dyDescent="0.25">
      <c r="B240" s="145" t="s">
        <v>96</v>
      </c>
      <c r="C240" s="220">
        <v>5.2301587301587302</v>
      </c>
      <c r="D240" s="221">
        <v>-3.5128968253968251</v>
      </c>
      <c r="E240" s="220">
        <v>5.7030965391621127</v>
      </c>
      <c r="F240" s="221">
        <f t="shared" si="45"/>
        <v>0.47293780900338245</v>
      </c>
      <c r="G240" s="220">
        <v>6.3891213389121342</v>
      </c>
      <c r="H240" s="221">
        <f t="shared" si="45"/>
        <v>0.68602479975002151</v>
      </c>
      <c r="I240" s="220">
        <v>6.9157088122605366</v>
      </c>
      <c r="J240" s="221">
        <f t="shared" si="45"/>
        <v>0.52658747334840239</v>
      </c>
      <c r="K240" s="220">
        <v>6.6901408450704229</v>
      </c>
      <c r="L240" s="221">
        <f t="shared" si="46"/>
        <v>-0.22556796719011363</v>
      </c>
      <c r="M240" s="220">
        <v>6.5411985018726595</v>
      </c>
      <c r="N240" s="221">
        <f t="shared" si="44"/>
        <v>-0.14894234319776345</v>
      </c>
    </row>
    <row r="241" spans="2:15" ht="15.75" x14ac:dyDescent="0.25">
      <c r="B241" s="148" t="s">
        <v>33</v>
      </c>
      <c r="C241" s="222">
        <v>6.4966408268733851</v>
      </c>
      <c r="D241" s="223">
        <v>-2.7802822500496926</v>
      </c>
      <c r="E241" s="222">
        <v>6.2224880382775121</v>
      </c>
      <c r="F241" s="223">
        <f t="shared" si="45"/>
        <v>-0.274152788595873</v>
      </c>
      <c r="G241" s="222">
        <v>7.0339242722696431</v>
      </c>
      <c r="H241" s="223">
        <f t="shared" si="45"/>
        <v>0.81143623399213105</v>
      </c>
      <c r="I241" s="222">
        <v>7.4526143790849675</v>
      </c>
      <c r="J241" s="223">
        <f t="shared" si="45"/>
        <v>0.41869010681532437</v>
      </c>
      <c r="K241" s="222">
        <v>7.5222679306027542</v>
      </c>
      <c r="L241" s="223">
        <f t="shared" si="46"/>
        <v>6.9653551517786738E-2</v>
      </c>
      <c r="M241" s="222">
        <v>7.2019002375296912</v>
      </c>
      <c r="N241" s="223">
        <v>-0.32036769307306301</v>
      </c>
    </row>
    <row r="242" spans="2:15" ht="6" customHeight="1" x14ac:dyDescent="0.25"/>
    <row r="243" spans="2:15" x14ac:dyDescent="0.25">
      <c r="B243" s="131" t="s">
        <v>58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309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129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130</v>
      </c>
    </row>
    <row r="248" spans="2:15" ht="22.5" thickTop="1" thickBot="1" x14ac:dyDescent="0.3">
      <c r="B248" s="152" t="str">
        <f>C248</f>
        <v>Dinamarca</v>
      </c>
      <c r="C248" s="135" t="s">
        <v>131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72</v>
      </c>
      <c r="D250" s="143" t="str">
        <f>CONCATENATE("dif ",RIGHT(C249,2),"/",RIGHT(C249-1,2))</f>
        <v>dif 20/19</v>
      </c>
      <c r="E250" s="144" t="s">
        <v>72</v>
      </c>
      <c r="F250" s="143" t="str">
        <f>CONCATENATE("dif ",RIGHT(E249,2),"/",RIGHT(C249,2))</f>
        <v>dif 21/20</v>
      </c>
      <c r="G250" s="144" t="s">
        <v>72</v>
      </c>
      <c r="H250" s="143" t="str">
        <f>CONCATENATE("dif ",RIGHT(G249,2),"/",RIGHT(E249,2))</f>
        <v>dif 22/21</v>
      </c>
      <c r="I250" s="144" t="s">
        <v>72</v>
      </c>
      <c r="J250" s="143" t="str">
        <f>CONCATENATE("dif ",RIGHT(I249,2),"/",RIGHT(G249,2))</f>
        <v>dif 23/22</v>
      </c>
      <c r="K250" s="144" t="s">
        <v>72</v>
      </c>
      <c r="L250" s="143" t="str">
        <f>CONCATENATE("dif ",RIGHT(K249,2),"/",RIGHT(I249,2))</f>
        <v>dif 24/23</v>
      </c>
      <c r="M250" s="144" t="s">
        <v>72</v>
      </c>
      <c r="N250" s="143" t="str">
        <f>CONCATENATE("dif ",RIGHT(M249,2),"/",RIGHT(K249,2))</f>
        <v>dif 25/24</v>
      </c>
    </row>
    <row r="251" spans="2:15" x14ac:dyDescent="0.25">
      <c r="B251" s="145" t="s">
        <v>74</v>
      </c>
      <c r="C251" s="220">
        <v>7.6333878887070377</v>
      </c>
      <c r="D251" s="221">
        <v>-0.25972375024783201</v>
      </c>
      <c r="E251" s="220">
        <v>5.2777777777777777</v>
      </c>
      <c r="F251" s="221">
        <f t="shared" ref="F251:J253" si="47">IFERROR(E251-C251,"-")</f>
        <v>-2.35561011092926</v>
      </c>
      <c r="G251" s="220">
        <v>7.3537117903930129</v>
      </c>
      <c r="H251" s="221">
        <f t="shared" si="47"/>
        <v>2.0759340126152352</v>
      </c>
      <c r="I251" s="220">
        <v>7.5425414364640888</v>
      </c>
      <c r="J251" s="221">
        <f t="shared" si="47"/>
        <v>0.18882964607107589</v>
      </c>
      <c r="K251" s="220">
        <v>8.3298969072164954</v>
      </c>
      <c r="L251" s="221">
        <f t="shared" ref="L251:L253" si="48">IFERROR(K251-I251,"-")</f>
        <v>0.78735547075240664</v>
      </c>
      <c r="M251" s="220">
        <v>7.822289156626506</v>
      </c>
      <c r="N251" s="221">
        <f t="shared" ref="N251:N262" si="49">IFERROR(M251-K251,"-")</f>
        <v>-0.50760775058998941</v>
      </c>
    </row>
    <row r="252" spans="2:15" x14ac:dyDescent="0.25">
      <c r="B252" s="145" t="s">
        <v>76</v>
      </c>
      <c r="C252" s="220">
        <v>6.9110486891385765</v>
      </c>
      <c r="D252" s="221">
        <v>-0.65821538012549308</v>
      </c>
      <c r="E252" s="220">
        <v>12</v>
      </c>
      <c r="F252" s="221">
        <f t="shared" si="47"/>
        <v>5.0889513108614235</v>
      </c>
      <c r="G252" s="220">
        <v>8.0563063063063058</v>
      </c>
      <c r="H252" s="221">
        <f t="shared" si="47"/>
        <v>-3.9436936936936942</v>
      </c>
      <c r="I252" s="220">
        <v>8.927819548872181</v>
      </c>
      <c r="J252" s="221">
        <f t="shared" si="47"/>
        <v>0.87151324256587515</v>
      </c>
      <c r="K252" s="220">
        <v>7.9670846394984327</v>
      </c>
      <c r="L252" s="221">
        <f t="shared" si="48"/>
        <v>-0.96073490937374828</v>
      </c>
      <c r="M252" s="220">
        <v>7.8127147766323022</v>
      </c>
      <c r="N252" s="221">
        <f t="shared" si="49"/>
        <v>-0.15436986286613052</v>
      </c>
    </row>
    <row r="253" spans="2:15" x14ac:dyDescent="0.25">
      <c r="B253" s="145" t="s">
        <v>78</v>
      </c>
      <c r="C253" s="220">
        <v>11.471631205673759</v>
      </c>
      <c r="D253" s="221">
        <v>3.6772589113014647</v>
      </c>
      <c r="E253" s="220">
        <v>1</v>
      </c>
      <c r="F253" s="221">
        <f t="shared" si="47"/>
        <v>-10.471631205673759</v>
      </c>
      <c r="G253" s="220">
        <v>7.788349514563107</v>
      </c>
      <c r="H253" s="221">
        <f t="shared" si="47"/>
        <v>6.788349514563107</v>
      </c>
      <c r="I253" s="220">
        <v>8.277899343544858</v>
      </c>
      <c r="J253" s="221">
        <f t="shared" si="47"/>
        <v>0.48954982898175103</v>
      </c>
      <c r="K253" s="220">
        <v>8.0641282565130261</v>
      </c>
      <c r="L253" s="221">
        <f t="shared" si="48"/>
        <v>-0.2137710870318319</v>
      </c>
      <c r="M253" s="220">
        <v>7.9</v>
      </c>
      <c r="N253" s="221">
        <f t="shared" si="49"/>
        <v>-0.16412825651302576</v>
      </c>
    </row>
    <row r="254" spans="2:15" x14ac:dyDescent="0.25">
      <c r="B254" s="145" t="s">
        <v>80</v>
      </c>
      <c r="C254" s="220" t="s">
        <v>298</v>
      </c>
      <c r="D254" s="221" t="s">
        <v>298</v>
      </c>
      <c r="E254" s="220" t="s">
        <v>298</v>
      </c>
      <c r="F254" s="221" t="str">
        <f>IFERROR(E254-C254,"-")</f>
        <v>-</v>
      </c>
      <c r="G254" s="220">
        <v>8.2225609756097562</v>
      </c>
      <c r="H254" s="221" t="str">
        <f>IFERROR(G254-E254,"-")</f>
        <v>-</v>
      </c>
      <c r="I254" s="220">
        <v>9.1930693069306937</v>
      </c>
      <c r="J254" s="221">
        <f>IFERROR(I254-G254,"-")</f>
        <v>0.9705083313209375</v>
      </c>
      <c r="K254" s="220">
        <v>7.3793103448275863</v>
      </c>
      <c r="L254" s="221">
        <f>IFERROR(K254-I254,"-")</f>
        <v>-1.8137589621031074</v>
      </c>
      <c r="M254" s="220">
        <v>8.34375</v>
      </c>
      <c r="N254" s="221">
        <f t="shared" si="49"/>
        <v>0.9644396551724137</v>
      </c>
    </row>
    <row r="255" spans="2:15" x14ac:dyDescent="0.25">
      <c r="B255" s="145" t="s">
        <v>82</v>
      </c>
      <c r="C255" s="220" t="s">
        <v>298</v>
      </c>
      <c r="D255" s="221" t="s">
        <v>298</v>
      </c>
      <c r="E255" s="220">
        <v>4.5999999999999996</v>
      </c>
      <c r="F255" s="221" t="str">
        <f t="shared" ref="F255:J263" si="50">IFERROR(E255-C255,"-")</f>
        <v>-</v>
      </c>
      <c r="G255" s="220">
        <v>4.4545454545454541</v>
      </c>
      <c r="H255" s="221">
        <f t="shared" si="50"/>
        <v>-0.1454545454545455</v>
      </c>
      <c r="I255" s="220">
        <v>5.1111111111111107</v>
      </c>
      <c r="J255" s="221">
        <f t="shared" si="50"/>
        <v>0.65656565656565657</v>
      </c>
      <c r="K255" s="220">
        <v>8.7727272727272734</v>
      </c>
      <c r="L255" s="221">
        <f t="shared" ref="L255:L263" si="51">IFERROR(K255-I255,"-")</f>
        <v>3.6616161616161627</v>
      </c>
      <c r="M255" s="220">
        <v>13.555555555555555</v>
      </c>
      <c r="N255" s="221">
        <f t="shared" si="49"/>
        <v>4.782828282828282</v>
      </c>
    </row>
    <row r="256" spans="2:15" x14ac:dyDescent="0.25">
      <c r="B256" s="145" t="s">
        <v>84</v>
      </c>
      <c r="C256" s="220" t="s">
        <v>298</v>
      </c>
      <c r="D256" s="221" t="s">
        <v>298</v>
      </c>
      <c r="E256" s="220">
        <v>10</v>
      </c>
      <c r="F256" s="221" t="str">
        <f t="shared" si="50"/>
        <v>-</v>
      </c>
      <c r="G256" s="220">
        <v>3.7391304347826089</v>
      </c>
      <c r="H256" s="221">
        <f t="shared" si="50"/>
        <v>-6.2608695652173907</v>
      </c>
      <c r="I256" s="220">
        <v>3</v>
      </c>
      <c r="J256" s="221">
        <f t="shared" si="50"/>
        <v>-0.73913043478260887</v>
      </c>
      <c r="K256" s="220">
        <v>4.666666666666667</v>
      </c>
      <c r="L256" s="221">
        <f t="shared" si="51"/>
        <v>1.666666666666667</v>
      </c>
      <c r="M256" s="220">
        <v>5.9130434782608692</v>
      </c>
      <c r="N256" s="221">
        <f t="shared" si="49"/>
        <v>1.2463768115942022</v>
      </c>
    </row>
    <row r="257" spans="2:15" x14ac:dyDescent="0.25">
      <c r="B257" s="145" t="s">
        <v>86</v>
      </c>
      <c r="C257" s="220" t="s">
        <v>298</v>
      </c>
      <c r="D257" s="221" t="s">
        <v>298</v>
      </c>
      <c r="E257" s="220">
        <v>7.9285714285714288</v>
      </c>
      <c r="F257" s="221" t="str">
        <f t="shared" si="50"/>
        <v>-</v>
      </c>
      <c r="G257" s="220">
        <v>8.5374999999999996</v>
      </c>
      <c r="H257" s="221">
        <f t="shared" si="50"/>
        <v>0.60892857142857082</v>
      </c>
      <c r="I257" s="220">
        <v>7.8571428571428568</v>
      </c>
      <c r="J257" s="221">
        <f t="shared" si="50"/>
        <v>-0.68035714285714288</v>
      </c>
      <c r="K257" s="220">
        <v>8.4705882352941178</v>
      </c>
      <c r="L257" s="221">
        <f t="shared" si="51"/>
        <v>0.61344537815126099</v>
      </c>
      <c r="M257" s="220">
        <v>9</v>
      </c>
      <c r="N257" s="221">
        <f t="shared" si="49"/>
        <v>0.52941176470588225</v>
      </c>
    </row>
    <row r="258" spans="2:15" x14ac:dyDescent="0.25">
      <c r="B258" s="145" t="s">
        <v>88</v>
      </c>
      <c r="C258" s="220" t="s">
        <v>298</v>
      </c>
      <c r="D258" s="221" t="s">
        <v>298</v>
      </c>
      <c r="E258" s="220" t="s">
        <v>298</v>
      </c>
      <c r="F258" s="221" t="str">
        <f t="shared" si="50"/>
        <v>-</v>
      </c>
      <c r="G258" s="220">
        <v>23.428571428571427</v>
      </c>
      <c r="H258" s="221" t="str">
        <f t="shared" si="50"/>
        <v>-</v>
      </c>
      <c r="I258" s="220">
        <v>7.333333333333333</v>
      </c>
      <c r="J258" s="221">
        <f t="shared" si="50"/>
        <v>-16.095238095238095</v>
      </c>
      <c r="K258" s="220">
        <v>6.44</v>
      </c>
      <c r="L258" s="221">
        <f t="shared" si="51"/>
        <v>-0.89333333333333265</v>
      </c>
      <c r="M258" s="220">
        <v>10.363636363636363</v>
      </c>
      <c r="N258" s="221">
        <f t="shared" si="49"/>
        <v>3.9236363636363629</v>
      </c>
    </row>
    <row r="259" spans="2:15" x14ac:dyDescent="0.25">
      <c r="B259" s="145" t="s">
        <v>90</v>
      </c>
      <c r="C259" s="220">
        <v>3</v>
      </c>
      <c r="D259" s="221">
        <v>-2</v>
      </c>
      <c r="E259" s="220">
        <v>6.666666666666667</v>
      </c>
      <c r="F259" s="221">
        <f t="shared" si="50"/>
        <v>3.666666666666667</v>
      </c>
      <c r="G259" s="220">
        <v>6</v>
      </c>
      <c r="H259" s="221">
        <f t="shared" si="50"/>
        <v>-0.66666666666666696</v>
      </c>
      <c r="I259" s="220">
        <v>3.8333333333333335</v>
      </c>
      <c r="J259" s="221">
        <f t="shared" si="50"/>
        <v>-2.1666666666666665</v>
      </c>
      <c r="K259" s="220">
        <v>9.4</v>
      </c>
      <c r="L259" s="221">
        <f t="shared" si="51"/>
        <v>5.5666666666666664</v>
      </c>
      <c r="M259" s="220">
        <v>9.8235294117647065</v>
      </c>
      <c r="N259" s="221">
        <f t="shared" si="49"/>
        <v>0.42352941176470615</v>
      </c>
    </row>
    <row r="260" spans="2:15" x14ac:dyDescent="0.25">
      <c r="B260" s="145" t="s">
        <v>92</v>
      </c>
      <c r="C260" s="220">
        <v>1.5</v>
      </c>
      <c r="D260" s="221">
        <v>-5.0454545454545459</v>
      </c>
      <c r="E260" s="220">
        <v>6.0175438596491224</v>
      </c>
      <c r="F260" s="221">
        <f t="shared" si="50"/>
        <v>4.5175438596491224</v>
      </c>
      <c r="G260" s="220">
        <v>6.2674418604651159</v>
      </c>
      <c r="H260" s="221">
        <f t="shared" si="50"/>
        <v>0.24989800081599345</v>
      </c>
      <c r="I260" s="220">
        <v>7.0779220779220777</v>
      </c>
      <c r="J260" s="221">
        <f t="shared" si="50"/>
        <v>0.81048021745696186</v>
      </c>
      <c r="K260" s="220">
        <v>6.3295454545454541</v>
      </c>
      <c r="L260" s="221">
        <f t="shared" si="51"/>
        <v>-0.74837662337662358</v>
      </c>
      <c r="M260" s="220">
        <v>6.1895424836601309</v>
      </c>
      <c r="N260" s="221">
        <f t="shared" si="49"/>
        <v>-0.14000297088532321</v>
      </c>
    </row>
    <row r="261" spans="2:15" x14ac:dyDescent="0.25">
      <c r="B261" s="145" t="s">
        <v>94</v>
      </c>
      <c r="C261" s="220">
        <v>3.6666666666666665</v>
      </c>
      <c r="D261" s="221">
        <v>-4.2904290429042913</v>
      </c>
      <c r="E261" s="220">
        <v>6.7192374350086652</v>
      </c>
      <c r="F261" s="221">
        <f t="shared" si="50"/>
        <v>3.0525707683419987</v>
      </c>
      <c r="G261" s="220">
        <v>6.6938775510204085</v>
      </c>
      <c r="H261" s="221">
        <f t="shared" si="50"/>
        <v>-2.5359883988256726E-2</v>
      </c>
      <c r="I261" s="220">
        <v>6.2519181585677748</v>
      </c>
      <c r="J261" s="221">
        <f t="shared" si="50"/>
        <v>-0.44195939245263371</v>
      </c>
      <c r="K261" s="220">
        <v>7.6789883268482493</v>
      </c>
      <c r="L261" s="221">
        <f t="shared" si="51"/>
        <v>1.4270701682804745</v>
      </c>
      <c r="M261" s="220">
        <v>6.1292639138240572</v>
      </c>
      <c r="N261" s="221">
        <f t="shared" si="49"/>
        <v>-1.5497244130241921</v>
      </c>
    </row>
    <row r="262" spans="2:15" x14ac:dyDescent="0.25">
      <c r="B262" s="145" t="s">
        <v>96</v>
      </c>
      <c r="C262" s="220">
        <v>8.5</v>
      </c>
      <c r="D262" s="221">
        <v>0.70376175548589348</v>
      </c>
      <c r="E262" s="220">
        <v>7.9391480730223121</v>
      </c>
      <c r="F262" s="221">
        <f t="shared" si="50"/>
        <v>-0.56085192697768793</v>
      </c>
      <c r="G262" s="220">
        <v>7.3633093525179856</v>
      </c>
      <c r="H262" s="221">
        <f t="shared" si="50"/>
        <v>-0.5758387205043265</v>
      </c>
      <c r="I262" s="220">
        <v>7.2767857142857144</v>
      </c>
      <c r="J262" s="221">
        <f t="shared" si="50"/>
        <v>-8.6523638232271161E-2</v>
      </c>
      <c r="K262" s="220">
        <v>7.2662721893491122</v>
      </c>
      <c r="L262" s="221">
        <f t="shared" si="51"/>
        <v>-1.0513524936602181E-2</v>
      </c>
      <c r="M262" s="220">
        <v>8.4467120181405893</v>
      </c>
      <c r="N262" s="221">
        <f t="shared" si="49"/>
        <v>1.180439828791477</v>
      </c>
    </row>
    <row r="263" spans="2:15" ht="15.75" x14ac:dyDescent="0.25">
      <c r="B263" s="148" t="s">
        <v>33</v>
      </c>
      <c r="C263" s="222">
        <v>7.7675593734209194</v>
      </c>
      <c r="D263" s="223">
        <v>7.3572552992583695E-2</v>
      </c>
      <c r="E263" s="222">
        <v>7.0028129395218004</v>
      </c>
      <c r="F263" s="223">
        <f t="shared" si="50"/>
        <v>-0.764746433899119</v>
      </c>
      <c r="G263" s="222">
        <v>7.4280986762936223</v>
      </c>
      <c r="H263" s="223">
        <f t="shared" si="50"/>
        <v>0.42528573677182191</v>
      </c>
      <c r="I263" s="222">
        <v>7.6292986731654482</v>
      </c>
      <c r="J263" s="223">
        <f t="shared" si="50"/>
        <v>0.20119999687182588</v>
      </c>
      <c r="K263" s="222">
        <v>7.7333729216152021</v>
      </c>
      <c r="L263" s="223">
        <f t="shared" si="51"/>
        <v>0.10407424844975388</v>
      </c>
      <c r="M263" s="222">
        <v>7.6590126291618832</v>
      </c>
      <c r="N263" s="223">
        <v>-7.4360292453318877E-2</v>
      </c>
    </row>
    <row r="264" spans="2:15" ht="6" customHeight="1" x14ac:dyDescent="0.25"/>
    <row r="265" spans="2:15" x14ac:dyDescent="0.25">
      <c r="B265" s="131" t="s">
        <v>58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310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132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133</v>
      </c>
    </row>
    <row r="270" spans="2:15" ht="22.5" thickTop="1" thickBot="1" x14ac:dyDescent="0.3">
      <c r="B270" s="152" t="str">
        <f>C270</f>
        <v>Suecia</v>
      </c>
      <c r="C270" s="135" t="s">
        <v>134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72</v>
      </c>
      <c r="D272" s="143" t="str">
        <f>CONCATENATE("dif ",RIGHT(C271,2),"/",RIGHT(C271-1,2))</f>
        <v>dif 20/19</v>
      </c>
      <c r="E272" s="144" t="s">
        <v>72</v>
      </c>
      <c r="F272" s="143" t="str">
        <f>CONCATENATE("dif ",RIGHT(E271,2),"/",RIGHT(C271,2))</f>
        <v>dif 21/20</v>
      </c>
      <c r="G272" s="144" t="s">
        <v>72</v>
      </c>
      <c r="H272" s="143" t="str">
        <f>CONCATENATE("dif ",RIGHT(G271,2),"/",RIGHT(E271,2))</f>
        <v>dif 22/21</v>
      </c>
      <c r="I272" s="144" t="s">
        <v>72</v>
      </c>
      <c r="J272" s="143" t="str">
        <f>CONCATENATE("dif ",RIGHT(I271,2),"/",RIGHT(G271,2))</f>
        <v>dif 23/22</v>
      </c>
      <c r="K272" s="144" t="s">
        <v>72</v>
      </c>
      <c r="L272" s="143" t="str">
        <f>CONCATENATE("dif ",RIGHT(K271,2),"/",RIGHT(I271,2))</f>
        <v>dif 24/23</v>
      </c>
      <c r="M272" s="144" t="s">
        <v>72</v>
      </c>
      <c r="N272" s="143" t="str">
        <f>CONCATENATE("dif ",RIGHT(M271,2),"/",RIGHT(K271,2))</f>
        <v>dif 25/24</v>
      </c>
    </row>
    <row r="273" spans="2:14" x14ac:dyDescent="0.25">
      <c r="B273" s="145" t="s">
        <v>74</v>
      </c>
      <c r="C273" s="220">
        <v>7.4640423921271761</v>
      </c>
      <c r="D273" s="221">
        <v>-0.33234936045014329</v>
      </c>
      <c r="E273" s="220">
        <v>7.625</v>
      </c>
      <c r="F273" s="221">
        <f t="shared" ref="F273:J275" si="52">IFERROR(E273-C273,"-")</f>
        <v>0.16095760787282387</v>
      </c>
      <c r="G273" s="220">
        <v>7.1120689655172411</v>
      </c>
      <c r="H273" s="221">
        <f t="shared" si="52"/>
        <v>-0.5129310344827589</v>
      </c>
      <c r="I273" s="220">
        <v>7.5795454545454541</v>
      </c>
      <c r="J273" s="221">
        <f t="shared" si="52"/>
        <v>0.46747648902821304</v>
      </c>
      <c r="K273" s="220">
        <v>7.1013513513513518</v>
      </c>
      <c r="L273" s="221">
        <f t="shared" ref="L273:L275" si="53">IFERROR(K273-I273,"-")</f>
        <v>-0.47819410319410238</v>
      </c>
      <c r="M273" s="220">
        <v>7.7660818713450288</v>
      </c>
      <c r="N273" s="221">
        <f t="shared" ref="N273:N284" si="54">IFERROR(M273-K273,"-")</f>
        <v>0.66473051999367705</v>
      </c>
    </row>
    <row r="274" spans="2:14" x14ac:dyDescent="0.25">
      <c r="B274" s="145" t="s">
        <v>76</v>
      </c>
      <c r="C274" s="220">
        <v>6.8924930491195555</v>
      </c>
      <c r="D274" s="221">
        <v>-0.68174666465504163</v>
      </c>
      <c r="E274" s="220">
        <v>3.1818181818181817</v>
      </c>
      <c r="F274" s="221">
        <f t="shared" si="52"/>
        <v>-3.7106748673013739</v>
      </c>
      <c r="G274" s="220">
        <v>5.7731958762886597</v>
      </c>
      <c r="H274" s="221">
        <f t="shared" si="52"/>
        <v>2.5913776944704781</v>
      </c>
      <c r="I274" s="220">
        <v>7.9409190371991247</v>
      </c>
      <c r="J274" s="221">
        <f t="shared" si="52"/>
        <v>2.167723160910465</v>
      </c>
      <c r="K274" s="220">
        <v>7.9557739557739557</v>
      </c>
      <c r="L274" s="221">
        <f t="shared" si="53"/>
        <v>1.4854918574831011E-2</v>
      </c>
      <c r="M274" s="220">
        <v>8.9305555555555554</v>
      </c>
      <c r="N274" s="221">
        <f t="shared" si="54"/>
        <v>0.97478159978159962</v>
      </c>
    </row>
    <row r="275" spans="2:14" x14ac:dyDescent="0.25">
      <c r="B275" s="145" t="s">
        <v>78</v>
      </c>
      <c r="C275" s="220">
        <v>8.9118942731277535</v>
      </c>
      <c r="D275" s="221">
        <v>1.3743332975179978</v>
      </c>
      <c r="E275" s="220">
        <v>4.2666666666666666</v>
      </c>
      <c r="F275" s="221">
        <f t="shared" si="52"/>
        <v>-4.6452276064610869</v>
      </c>
      <c r="G275" s="220">
        <v>8.4865900383141764</v>
      </c>
      <c r="H275" s="221">
        <f t="shared" si="52"/>
        <v>4.2199233716475097</v>
      </c>
      <c r="I275" s="220">
        <v>8.3464285714285715</v>
      </c>
      <c r="J275" s="221">
        <f t="shared" si="52"/>
        <v>-0.14016146688560482</v>
      </c>
      <c r="K275" s="220">
        <v>6.3968609865470851</v>
      </c>
      <c r="L275" s="221">
        <f t="shared" si="53"/>
        <v>-1.9495675848814864</v>
      </c>
      <c r="M275" s="220">
        <v>7.2537764350453173</v>
      </c>
      <c r="N275" s="221">
        <f t="shared" si="54"/>
        <v>0.8569154484982322</v>
      </c>
    </row>
    <row r="276" spans="2:14" x14ac:dyDescent="0.25">
      <c r="B276" s="145" t="s">
        <v>80</v>
      </c>
      <c r="C276" s="220" t="s">
        <v>298</v>
      </c>
      <c r="D276" s="221" t="s">
        <v>298</v>
      </c>
      <c r="E276" s="220" t="s">
        <v>298</v>
      </c>
      <c r="F276" s="221" t="str">
        <f>IFERROR(E276-C276,"-")</f>
        <v>-</v>
      </c>
      <c r="G276" s="220">
        <v>7.2406417112299462</v>
      </c>
      <c r="H276" s="221" t="str">
        <f>IFERROR(G276-E276,"-")</f>
        <v>-</v>
      </c>
      <c r="I276" s="220">
        <v>8.6014234875444835</v>
      </c>
      <c r="J276" s="221">
        <f>IFERROR(I276-G276,"-")</f>
        <v>1.3607817763145373</v>
      </c>
      <c r="K276" s="220">
        <v>9.5833333333333339</v>
      </c>
      <c r="L276" s="221">
        <f>IFERROR(K276-I276,"-")</f>
        <v>0.98190984578885043</v>
      </c>
      <c r="M276" s="220">
        <v>9.4421052631578952</v>
      </c>
      <c r="N276" s="221">
        <f t="shared" si="54"/>
        <v>-0.1412280701754387</v>
      </c>
    </row>
    <row r="277" spans="2:14" x14ac:dyDescent="0.25">
      <c r="B277" s="145" t="s">
        <v>82</v>
      </c>
      <c r="C277" s="220" t="s">
        <v>298</v>
      </c>
      <c r="D277" s="221" t="s">
        <v>298</v>
      </c>
      <c r="E277" s="220">
        <v>3.6666666666666665</v>
      </c>
      <c r="F277" s="221" t="str">
        <f t="shared" ref="F277:J285" si="55">IFERROR(E277-C277,"-")</f>
        <v>-</v>
      </c>
      <c r="G277" s="220">
        <v>6</v>
      </c>
      <c r="H277" s="221">
        <f t="shared" si="55"/>
        <v>2.3333333333333335</v>
      </c>
      <c r="I277" s="220">
        <v>4.75</v>
      </c>
      <c r="J277" s="221">
        <f t="shared" si="55"/>
        <v>-1.25</v>
      </c>
      <c r="K277" s="220">
        <v>5.0714285714285712</v>
      </c>
      <c r="L277" s="221">
        <f t="shared" ref="L277:L285" si="56">IFERROR(K277-I277,"-")</f>
        <v>0.32142857142857117</v>
      </c>
      <c r="M277" s="220">
        <v>5.6428571428571432</v>
      </c>
      <c r="N277" s="221">
        <f t="shared" si="54"/>
        <v>0.57142857142857206</v>
      </c>
    </row>
    <row r="278" spans="2:14" x14ac:dyDescent="0.25">
      <c r="B278" s="145" t="s">
        <v>84</v>
      </c>
      <c r="C278" s="220" t="s">
        <v>298</v>
      </c>
      <c r="D278" s="221" t="s">
        <v>298</v>
      </c>
      <c r="E278" s="220">
        <v>2.75</v>
      </c>
      <c r="F278" s="221" t="str">
        <f t="shared" si="55"/>
        <v>-</v>
      </c>
      <c r="G278" s="220">
        <v>3.8333333333333335</v>
      </c>
      <c r="H278" s="221">
        <f t="shared" si="55"/>
        <v>1.0833333333333335</v>
      </c>
      <c r="I278" s="220">
        <v>3.8181818181818183</v>
      </c>
      <c r="J278" s="221">
        <f t="shared" si="55"/>
        <v>-1.5151515151515138E-2</v>
      </c>
      <c r="K278" s="220">
        <v>4.8</v>
      </c>
      <c r="L278" s="221">
        <f t="shared" si="56"/>
        <v>0.98181818181818148</v>
      </c>
      <c r="M278" s="220">
        <v>7.2173913043478262</v>
      </c>
      <c r="N278" s="221">
        <f t="shared" si="54"/>
        <v>2.4173913043478263</v>
      </c>
    </row>
    <row r="279" spans="2:14" x14ac:dyDescent="0.25">
      <c r="B279" s="145" t="s">
        <v>86</v>
      </c>
      <c r="C279" s="220" t="s">
        <v>298</v>
      </c>
      <c r="D279" s="221" t="s">
        <v>298</v>
      </c>
      <c r="E279" s="220">
        <v>2</v>
      </c>
      <c r="F279" s="221" t="str">
        <f t="shared" si="55"/>
        <v>-</v>
      </c>
      <c r="G279" s="220">
        <v>3.4827586206896552</v>
      </c>
      <c r="H279" s="221">
        <f t="shared" si="55"/>
        <v>1.4827586206896552</v>
      </c>
      <c r="I279" s="220">
        <v>9</v>
      </c>
      <c r="J279" s="221">
        <f t="shared" si="55"/>
        <v>5.5172413793103452</v>
      </c>
      <c r="K279" s="220">
        <v>5.84</v>
      </c>
      <c r="L279" s="221">
        <f t="shared" si="56"/>
        <v>-3.16</v>
      </c>
      <c r="M279" s="220">
        <v>6.44</v>
      </c>
      <c r="N279" s="221">
        <f t="shared" si="54"/>
        <v>0.60000000000000053</v>
      </c>
    </row>
    <row r="280" spans="2:14" x14ac:dyDescent="0.25">
      <c r="B280" s="145" t="s">
        <v>88</v>
      </c>
      <c r="C280" s="220">
        <v>5.666666666666667</v>
      </c>
      <c r="D280" s="221">
        <v>-8.1794871794871788</v>
      </c>
      <c r="E280" s="220" t="s">
        <v>298</v>
      </c>
      <c r="F280" s="221" t="str">
        <f t="shared" si="55"/>
        <v>-</v>
      </c>
      <c r="G280" s="220">
        <v>11.222222222222221</v>
      </c>
      <c r="H280" s="221" t="str">
        <f t="shared" si="55"/>
        <v>-</v>
      </c>
      <c r="I280" s="220">
        <v>5.875</v>
      </c>
      <c r="J280" s="221">
        <f t="shared" si="55"/>
        <v>-5.3472222222222214</v>
      </c>
      <c r="K280" s="220">
        <v>1</v>
      </c>
      <c r="L280" s="221">
        <f t="shared" si="56"/>
        <v>-4.875</v>
      </c>
      <c r="M280" s="220">
        <v>9.5</v>
      </c>
      <c r="N280" s="221">
        <f t="shared" si="54"/>
        <v>8.5</v>
      </c>
    </row>
    <row r="281" spans="2:14" x14ac:dyDescent="0.25">
      <c r="B281" s="145" t="s">
        <v>90</v>
      </c>
      <c r="C281" s="220" t="s">
        <v>298</v>
      </c>
      <c r="D281" s="221" t="s">
        <v>298</v>
      </c>
      <c r="E281" s="220" t="s">
        <v>298</v>
      </c>
      <c r="F281" s="221" t="str">
        <f t="shared" si="55"/>
        <v>-</v>
      </c>
      <c r="G281" s="220" t="s">
        <v>298</v>
      </c>
      <c r="H281" s="221" t="str">
        <f t="shared" si="55"/>
        <v>-</v>
      </c>
      <c r="I281" s="220">
        <v>4.8181818181818183</v>
      </c>
      <c r="J281" s="221" t="str">
        <f t="shared" si="55"/>
        <v>-</v>
      </c>
      <c r="K281" s="220">
        <v>8.5</v>
      </c>
      <c r="L281" s="221">
        <f t="shared" si="56"/>
        <v>3.6818181818181817</v>
      </c>
      <c r="M281" s="220">
        <v>3.7142857142857144</v>
      </c>
      <c r="N281" s="221">
        <f t="shared" si="54"/>
        <v>-4.7857142857142856</v>
      </c>
    </row>
    <row r="282" spans="2:14" x14ac:dyDescent="0.25">
      <c r="B282" s="145" t="s">
        <v>92</v>
      </c>
      <c r="C282" s="220">
        <v>5.807017543859649</v>
      </c>
      <c r="D282" s="221">
        <v>0.18158799059504371</v>
      </c>
      <c r="E282" s="220">
        <v>3.140845070422535</v>
      </c>
      <c r="F282" s="221">
        <f t="shared" si="55"/>
        <v>-2.6661724734371139</v>
      </c>
      <c r="G282" s="220">
        <v>4.0529801324503314</v>
      </c>
      <c r="H282" s="221">
        <f t="shared" si="55"/>
        <v>0.91213506202779637</v>
      </c>
      <c r="I282" s="220">
        <v>4.2424242424242422</v>
      </c>
      <c r="J282" s="221">
        <f t="shared" si="55"/>
        <v>0.18944410997391081</v>
      </c>
      <c r="K282" s="220">
        <v>4.9301310043668121</v>
      </c>
      <c r="L282" s="221">
        <f t="shared" si="56"/>
        <v>0.68770676194256986</v>
      </c>
      <c r="M282" s="220">
        <v>5.6008771929824563</v>
      </c>
      <c r="N282" s="221">
        <f t="shared" si="54"/>
        <v>0.67074618861564428</v>
      </c>
    </row>
    <row r="283" spans="2:14" x14ac:dyDescent="0.25">
      <c r="B283" s="145" t="s">
        <v>94</v>
      </c>
      <c r="C283" s="220">
        <v>8.5714285714285712</v>
      </c>
      <c r="D283" s="221">
        <v>0.37586142670888378</v>
      </c>
      <c r="E283" s="220">
        <v>7.8885941644562338</v>
      </c>
      <c r="F283" s="221">
        <f t="shared" si="55"/>
        <v>-0.68283440697233733</v>
      </c>
      <c r="G283" s="220">
        <v>7.0791366906474824</v>
      </c>
      <c r="H283" s="221">
        <f t="shared" si="55"/>
        <v>-0.80945747380875144</v>
      </c>
      <c r="I283" s="220">
        <v>7.3499079189686922</v>
      </c>
      <c r="J283" s="221">
        <f t="shared" si="55"/>
        <v>0.27077122832120981</v>
      </c>
      <c r="K283" s="220">
        <v>6.8747591522158</v>
      </c>
      <c r="L283" s="221">
        <f t="shared" si="56"/>
        <v>-0.47514876675289219</v>
      </c>
      <c r="M283" s="220">
        <v>6.5634095634095635</v>
      </c>
      <c r="N283" s="221">
        <f t="shared" si="54"/>
        <v>-0.31134958880623653</v>
      </c>
    </row>
    <row r="284" spans="2:14" x14ac:dyDescent="0.25">
      <c r="B284" s="145" t="s">
        <v>96</v>
      </c>
      <c r="C284" s="220">
        <v>4.583333333333333</v>
      </c>
      <c r="D284" s="221">
        <v>-2.1572431633407243</v>
      </c>
      <c r="E284" s="220">
        <v>7.285333333333333</v>
      </c>
      <c r="F284" s="221">
        <f t="shared" si="55"/>
        <v>2.702</v>
      </c>
      <c r="G284" s="220">
        <v>6.9846153846153847</v>
      </c>
      <c r="H284" s="221">
        <f t="shared" si="55"/>
        <v>-0.30071794871794832</v>
      </c>
      <c r="I284" s="220">
        <v>6.8734622144112478</v>
      </c>
      <c r="J284" s="221">
        <f t="shared" si="55"/>
        <v>-0.11115317020413684</v>
      </c>
      <c r="K284" s="220">
        <v>7.6053719008264462</v>
      </c>
      <c r="L284" s="221">
        <f t="shared" si="56"/>
        <v>0.73190968641519838</v>
      </c>
      <c r="M284" s="220">
        <v>8.007299270072993</v>
      </c>
      <c r="N284" s="221">
        <f t="shared" si="54"/>
        <v>0.40192736924654682</v>
      </c>
    </row>
    <row r="285" spans="2:14" ht="15.75" x14ac:dyDescent="0.25">
      <c r="B285" s="148" t="s">
        <v>33</v>
      </c>
      <c r="C285" s="222">
        <v>7.288641975308642</v>
      </c>
      <c r="D285" s="223">
        <v>-0.40819133123371465</v>
      </c>
      <c r="E285" s="222">
        <v>6.7138331573389651</v>
      </c>
      <c r="F285" s="223">
        <f t="shared" si="55"/>
        <v>-0.57480881796967687</v>
      </c>
      <c r="G285" s="222">
        <v>6.860990860990861</v>
      </c>
      <c r="H285" s="223">
        <f t="shared" si="55"/>
        <v>0.14715770365189584</v>
      </c>
      <c r="I285" s="222">
        <v>7.4112959112959116</v>
      </c>
      <c r="J285" s="223">
        <f t="shared" si="55"/>
        <v>0.55030505030505061</v>
      </c>
      <c r="K285" s="222">
        <v>7.0406073446327682</v>
      </c>
      <c r="L285" s="223">
        <f t="shared" si="56"/>
        <v>-0.37068856666314343</v>
      </c>
      <c r="M285" s="222">
        <v>7.4385264092321348</v>
      </c>
      <c r="N285" s="223">
        <v>0.39791906459936666</v>
      </c>
    </row>
    <row r="286" spans="2:14" ht="6" customHeight="1" x14ac:dyDescent="0.25"/>
    <row r="287" spans="2:14" x14ac:dyDescent="0.25">
      <c r="B287" s="131" t="s">
        <v>58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B9F9-DB1C-44FE-BD13-6176856D260D}">
  <sheetPr>
    <tabColor theme="4" tint="0.79998168889431442"/>
  </sheetPr>
  <dimension ref="A4:O111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299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70</v>
      </c>
    </row>
    <row r="6" spans="1:15" ht="22.5" thickTop="1" thickBot="1" x14ac:dyDescent="0.3">
      <c r="B6" s="134" t="s">
        <v>33</v>
      </c>
      <c r="C6" s="225" t="s">
        <v>135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CONCATENATE("dif ",RIGHT(C7,2),"/",RIGHT(C7-1,2))</f>
        <v>dif 20/19</v>
      </c>
      <c r="E8" s="144" t="s">
        <v>72</v>
      </c>
      <c r="F8" s="143" t="str">
        <f>CONCATENATE("dif ",RIGHT(E7,2),"/",RIGHT(C7,2))</f>
        <v>dif 21/20</v>
      </c>
      <c r="G8" s="144" t="s">
        <v>72</v>
      </c>
      <c r="H8" s="143" t="str">
        <f>CONCATENATE("dif ",RIGHT(G7,2),"/",RIGHT(E7,2))</f>
        <v>dif 22/21</v>
      </c>
      <c r="I8" s="144" t="s">
        <v>72</v>
      </c>
      <c r="J8" s="143" t="str">
        <f>CONCATENATE("dif ",RIGHT(I7,2),"/",RIGHT(G7,2))</f>
        <v>dif 23/22</v>
      </c>
      <c r="K8" s="144" t="s">
        <v>72</v>
      </c>
      <c r="L8" s="143" t="str">
        <f>CONCATENATE("dif ",RIGHT(K7,2),"/",RIGHT(I7,2))</f>
        <v>dif 24/23</v>
      </c>
      <c r="M8" s="144" t="s">
        <v>72</v>
      </c>
      <c r="N8" s="143" t="str">
        <f>CONCATENATE("def ",RIGHT(M7,2),"/",RIGHT(K7,2))</f>
        <v>def 25/24</v>
      </c>
    </row>
    <row r="9" spans="1:15" x14ac:dyDescent="0.25">
      <c r="A9" s="1" t="s">
        <v>73</v>
      </c>
      <c r="B9" s="145" t="s">
        <v>74</v>
      </c>
      <c r="C9" s="220">
        <v>7.5032095478103749</v>
      </c>
      <c r="D9" s="221">
        <v>-0.41634465685021294</v>
      </c>
      <c r="E9" s="220">
        <v>4.2534147517274628</v>
      </c>
      <c r="F9" s="221">
        <f t="shared" ref="F9:J21" si="0">IFERROR(E9-C9,"-")</f>
        <v>-3.2497947960829121</v>
      </c>
      <c r="G9" s="220">
        <v>7.3644056930375692</v>
      </c>
      <c r="H9" s="221">
        <f t="shared" si="0"/>
        <v>3.1109909413101065</v>
      </c>
      <c r="I9" s="220">
        <v>7.2885726989773234</v>
      </c>
      <c r="J9" s="221">
        <f t="shared" si="0"/>
        <v>-7.5832994060245795E-2</v>
      </c>
      <c r="K9" s="220">
        <v>7.5802932298404482</v>
      </c>
      <c r="L9" s="221">
        <f t="shared" ref="L9:L21" si="1">IFERROR(K9-I9,"-")</f>
        <v>0.29172053086312477</v>
      </c>
      <c r="M9" s="220">
        <v>7.5436789772727275</v>
      </c>
      <c r="N9" s="221">
        <f t="shared" ref="N9:N20" si="2">IFERROR(M9-K9,"-")</f>
        <v>-3.6614252567720662E-2</v>
      </c>
    </row>
    <row r="10" spans="1:15" x14ac:dyDescent="0.25">
      <c r="A10" s="1" t="s">
        <v>75</v>
      </c>
      <c r="B10" s="145" t="s">
        <v>76</v>
      </c>
      <c r="C10" s="220">
        <v>7.7170021872070702</v>
      </c>
      <c r="D10" s="221">
        <v>0.18300645293042272</v>
      </c>
      <c r="E10" s="220">
        <v>3.6048685491723464</v>
      </c>
      <c r="F10" s="221">
        <f t="shared" si="0"/>
        <v>-4.1121336380347238</v>
      </c>
      <c r="G10" s="220">
        <v>6.5212775777716239</v>
      </c>
      <c r="H10" s="221">
        <f t="shared" si="0"/>
        <v>2.9164090285992774</v>
      </c>
      <c r="I10" s="220">
        <v>6.7735424066533829</v>
      </c>
      <c r="J10" s="221">
        <f t="shared" si="0"/>
        <v>0.25226482888175905</v>
      </c>
      <c r="K10" s="220">
        <v>6.9712386605911121</v>
      </c>
      <c r="L10" s="221">
        <f t="shared" si="1"/>
        <v>0.19769625393772916</v>
      </c>
      <c r="M10" s="220">
        <v>7.2220742967575688</v>
      </c>
      <c r="N10" s="221">
        <f t="shared" si="2"/>
        <v>0.25083563616645677</v>
      </c>
    </row>
    <row r="11" spans="1:15" x14ac:dyDescent="0.25">
      <c r="A11" s="1" t="s">
        <v>77</v>
      </c>
      <c r="B11" s="145" t="s">
        <v>78</v>
      </c>
      <c r="C11" s="220">
        <v>9.2506486181613088</v>
      </c>
      <c r="D11" s="221">
        <v>2.2028171886796724</v>
      </c>
      <c r="E11" s="220">
        <v>4.0907075558839834</v>
      </c>
      <c r="F11" s="221">
        <f t="shared" si="0"/>
        <v>-5.1599410622773254</v>
      </c>
      <c r="G11" s="220">
        <v>6.6980792586928164</v>
      </c>
      <c r="H11" s="221">
        <f t="shared" si="0"/>
        <v>2.607371702808833</v>
      </c>
      <c r="I11" s="220">
        <v>6.7377011388261332</v>
      </c>
      <c r="J11" s="221">
        <f t="shared" si="0"/>
        <v>3.96218801333168E-2</v>
      </c>
      <c r="K11" s="220">
        <v>6.4654920309986839</v>
      </c>
      <c r="L11" s="221">
        <f t="shared" si="1"/>
        <v>-0.27220910782744934</v>
      </c>
      <c r="M11" s="220">
        <v>6.9178930739170204</v>
      </c>
      <c r="N11" s="221">
        <f t="shared" si="2"/>
        <v>0.45240104291833649</v>
      </c>
    </row>
    <row r="12" spans="1:15" x14ac:dyDescent="0.25">
      <c r="A12" s="1" t="s">
        <v>79</v>
      </c>
      <c r="B12" s="145" t="s">
        <v>80</v>
      </c>
      <c r="C12" s="220" t="s">
        <v>298</v>
      </c>
      <c r="D12" s="221" t="s">
        <v>298</v>
      </c>
      <c r="E12" s="220">
        <v>3.4268915364381867</v>
      </c>
      <c r="F12" s="221" t="str">
        <f t="shared" si="0"/>
        <v>-</v>
      </c>
      <c r="G12" s="220">
        <v>6.3827739181384446</v>
      </c>
      <c r="H12" s="221">
        <f t="shared" si="0"/>
        <v>2.955882381700258</v>
      </c>
      <c r="I12" s="220">
        <v>6.1673905637881115</v>
      </c>
      <c r="J12" s="221">
        <f t="shared" si="0"/>
        <v>-0.21538335435033318</v>
      </c>
      <c r="K12" s="220">
        <v>6.965188020716055</v>
      </c>
      <c r="L12" s="221">
        <f t="shared" si="1"/>
        <v>0.79779745692794357</v>
      </c>
      <c r="M12" s="220">
        <v>6.8137684550908393</v>
      </c>
      <c r="N12" s="221">
        <f t="shared" si="2"/>
        <v>-0.15141956562521575</v>
      </c>
    </row>
    <row r="13" spans="1:15" x14ac:dyDescent="0.25">
      <c r="A13" s="1" t="s">
        <v>81</v>
      </c>
      <c r="B13" s="145" t="s">
        <v>82</v>
      </c>
      <c r="C13" s="220" t="s">
        <v>298</v>
      </c>
      <c r="D13" s="221" t="s">
        <v>298</v>
      </c>
      <c r="E13" s="220">
        <v>3.5315843470614099</v>
      </c>
      <c r="F13" s="221" t="str">
        <f t="shared" si="0"/>
        <v>-</v>
      </c>
      <c r="G13" s="220">
        <v>6.2174707421855713</v>
      </c>
      <c r="H13" s="221">
        <f t="shared" si="0"/>
        <v>2.6858863951241614</v>
      </c>
      <c r="I13" s="220">
        <v>6.5183552234649831</v>
      </c>
      <c r="J13" s="221">
        <f t="shared" si="0"/>
        <v>0.30088448127941181</v>
      </c>
      <c r="K13" s="220">
        <v>6.820077615250117</v>
      </c>
      <c r="L13" s="221">
        <f t="shared" si="1"/>
        <v>0.30172239178513394</v>
      </c>
      <c r="M13" s="220">
        <v>7.3308251433251437</v>
      </c>
      <c r="N13" s="221">
        <f t="shared" si="2"/>
        <v>0.51074752807502666</v>
      </c>
    </row>
    <row r="14" spans="1:15" x14ac:dyDescent="0.25">
      <c r="A14" s="1" t="s">
        <v>83</v>
      </c>
      <c r="B14" s="145" t="s">
        <v>84</v>
      </c>
      <c r="C14" s="220" t="s">
        <v>298</v>
      </c>
      <c r="D14" s="221" t="s">
        <v>298</v>
      </c>
      <c r="E14" s="220">
        <v>4.9431877958968959</v>
      </c>
      <c r="F14" s="221" t="str">
        <f t="shared" si="0"/>
        <v>-</v>
      </c>
      <c r="G14" s="220">
        <v>7.000953086942709</v>
      </c>
      <c r="H14" s="221">
        <f t="shared" si="0"/>
        <v>2.0577652910458131</v>
      </c>
      <c r="I14" s="220">
        <v>6.7547590790410634</v>
      </c>
      <c r="J14" s="221">
        <f t="shared" si="0"/>
        <v>-0.24619400790164558</v>
      </c>
      <c r="K14" s="220">
        <v>6.8785517271573049</v>
      </c>
      <c r="L14" s="221">
        <f t="shared" si="1"/>
        <v>0.12379264811624147</v>
      </c>
      <c r="M14" s="220">
        <v>6.7413964333520449</v>
      </c>
      <c r="N14" s="221">
        <f t="shared" si="2"/>
        <v>-0.13715529380526004</v>
      </c>
    </row>
    <row r="15" spans="1:15" x14ac:dyDescent="0.25">
      <c r="A15" s="1" t="s">
        <v>85</v>
      </c>
      <c r="B15" s="145" t="s">
        <v>86</v>
      </c>
      <c r="C15" s="220" t="s">
        <v>298</v>
      </c>
      <c r="D15" s="221" t="s">
        <v>298</v>
      </c>
      <c r="E15" s="220">
        <v>5.9776886192386733</v>
      </c>
      <c r="F15" s="221" t="str">
        <f t="shared" si="0"/>
        <v>-</v>
      </c>
      <c r="G15" s="220">
        <v>6.9023408766388297</v>
      </c>
      <c r="H15" s="221">
        <f t="shared" si="0"/>
        <v>0.92465225740015633</v>
      </c>
      <c r="I15" s="220">
        <v>6.6886318097614454</v>
      </c>
      <c r="J15" s="221">
        <f t="shared" si="0"/>
        <v>-0.21370906687738422</v>
      </c>
      <c r="K15" s="220">
        <v>6.9805567830313739</v>
      </c>
      <c r="L15" s="221">
        <f t="shared" si="1"/>
        <v>0.2919249732699285</v>
      </c>
      <c r="M15" s="220">
        <v>6.7038852318259874</v>
      </c>
      <c r="N15" s="221">
        <f t="shared" si="2"/>
        <v>-0.27667155120538656</v>
      </c>
    </row>
    <row r="16" spans="1:15" x14ac:dyDescent="0.25">
      <c r="A16" s="1" t="s">
        <v>87</v>
      </c>
      <c r="B16" s="145" t="s">
        <v>88</v>
      </c>
      <c r="C16" s="220">
        <v>4.5515607371192175</v>
      </c>
      <c r="D16" s="221">
        <v>-2.8081057811534764</v>
      </c>
      <c r="E16" s="220">
        <v>5.1992433795712483</v>
      </c>
      <c r="F16" s="221">
        <f t="shared" si="0"/>
        <v>0.64768264245203078</v>
      </c>
      <c r="G16" s="220">
        <v>7.2397501926274384</v>
      </c>
      <c r="H16" s="221">
        <f t="shared" si="0"/>
        <v>2.0405068130561901</v>
      </c>
      <c r="I16" s="220">
        <v>7.1337124926456168</v>
      </c>
      <c r="J16" s="221">
        <f t="shared" si="0"/>
        <v>-0.10603769998182155</v>
      </c>
      <c r="K16" s="220">
        <v>7.0900904459101861</v>
      </c>
      <c r="L16" s="221">
        <f t="shared" si="1"/>
        <v>-4.3622046735430686E-2</v>
      </c>
      <c r="M16" s="220">
        <v>7.4288856592953376</v>
      </c>
      <c r="N16" s="221">
        <f t="shared" si="2"/>
        <v>0.33879521338515151</v>
      </c>
    </row>
    <row r="17" spans="1:15" x14ac:dyDescent="0.25">
      <c r="A17" s="1" t="s">
        <v>89</v>
      </c>
      <c r="B17" s="145" t="s">
        <v>90</v>
      </c>
      <c r="C17" s="220">
        <v>4.0015720524017464</v>
      </c>
      <c r="D17" s="221">
        <v>-3.4080175453227559</v>
      </c>
      <c r="E17" s="220">
        <v>5.8313355603589443</v>
      </c>
      <c r="F17" s="221">
        <f t="shared" si="0"/>
        <v>1.8297635079571979</v>
      </c>
      <c r="G17" s="220">
        <v>6.7605067064083455</v>
      </c>
      <c r="H17" s="221">
        <f t="shared" si="0"/>
        <v>0.92917114604940121</v>
      </c>
      <c r="I17" s="220">
        <v>6.8220845019451737</v>
      </c>
      <c r="J17" s="221">
        <f t="shared" si="0"/>
        <v>6.1577795536828184E-2</v>
      </c>
      <c r="K17" s="220">
        <v>6.8866018317439339</v>
      </c>
      <c r="L17" s="221">
        <f t="shared" si="1"/>
        <v>6.4517329798760237E-2</v>
      </c>
      <c r="M17" s="220">
        <v>6.7704580121202129</v>
      </c>
      <c r="N17" s="221">
        <f t="shared" si="2"/>
        <v>-0.116143819623721</v>
      </c>
    </row>
    <row r="18" spans="1:15" x14ac:dyDescent="0.25">
      <c r="A18" s="1" t="s">
        <v>91</v>
      </c>
      <c r="B18" s="145" t="s">
        <v>92</v>
      </c>
      <c r="C18" s="220">
        <v>3.6523630907726932</v>
      </c>
      <c r="D18" s="221">
        <v>-3.4295121010880272</v>
      </c>
      <c r="E18" s="220">
        <v>5.9282195332757128</v>
      </c>
      <c r="F18" s="221">
        <f t="shared" si="0"/>
        <v>2.2758564425030197</v>
      </c>
      <c r="G18" s="220">
        <v>6.9025843149549875</v>
      </c>
      <c r="H18" s="221">
        <f t="shared" si="0"/>
        <v>0.97436478167927465</v>
      </c>
      <c r="I18" s="220">
        <v>6.8264086055904345</v>
      </c>
      <c r="J18" s="221"/>
      <c r="K18" s="220">
        <v>6.499798836911598</v>
      </c>
      <c r="L18" s="221">
        <f t="shared" si="1"/>
        <v>-0.32660976867883651</v>
      </c>
      <c r="M18" s="220">
        <v>6.8760667623291294</v>
      </c>
      <c r="N18" s="221">
        <f t="shared" si="2"/>
        <v>0.3762679254175314</v>
      </c>
    </row>
    <row r="19" spans="1:15" x14ac:dyDescent="0.25">
      <c r="A19" s="1" t="s">
        <v>93</v>
      </c>
      <c r="B19" s="145" t="s">
        <v>94</v>
      </c>
      <c r="C19" s="220">
        <v>6.220779220779221</v>
      </c>
      <c r="D19" s="221">
        <v>-1.2079309678614418</v>
      </c>
      <c r="E19" s="220">
        <v>6.9308398023994355</v>
      </c>
      <c r="F19" s="221">
        <f t="shared" si="0"/>
        <v>0.71006058162021457</v>
      </c>
      <c r="G19" s="220">
        <v>7.2594999762797094</v>
      </c>
      <c r="H19" s="221">
        <f t="shared" si="0"/>
        <v>0.32866017388027391</v>
      </c>
      <c r="I19" s="220">
        <v>6.7909695542611646</v>
      </c>
      <c r="J19" s="221">
        <f t="shared" si="0"/>
        <v>-0.46853042201854489</v>
      </c>
      <c r="K19" s="220">
        <v>6.9614775499721784</v>
      </c>
      <c r="L19" s="221">
        <f t="shared" si="1"/>
        <v>0.17050799571101383</v>
      </c>
      <c r="M19" s="220">
        <v>6.9672299465240641</v>
      </c>
      <c r="N19" s="221">
        <f t="shared" si="2"/>
        <v>5.7523965518857523E-3</v>
      </c>
    </row>
    <row r="20" spans="1:15" x14ac:dyDescent="0.25">
      <c r="A20" s="1" t="s">
        <v>95</v>
      </c>
      <c r="B20" s="145" t="s">
        <v>96</v>
      </c>
      <c r="C20" s="220">
        <v>5.3013895543842837</v>
      </c>
      <c r="D20" s="221">
        <v>-1.8246712828427594</v>
      </c>
      <c r="E20" s="220">
        <v>6.2279114435907807</v>
      </c>
      <c r="F20" s="221">
        <f t="shared" si="0"/>
        <v>0.92652188920649703</v>
      </c>
      <c r="G20" s="220">
        <v>6.7056474124973162</v>
      </c>
      <c r="H20" s="221">
        <f t="shared" si="0"/>
        <v>0.47773596890653547</v>
      </c>
      <c r="I20" s="220">
        <v>6.5663159638803741</v>
      </c>
      <c r="J20" s="221">
        <f t="shared" si="0"/>
        <v>-0.13933144861694213</v>
      </c>
      <c r="K20" s="220">
        <v>6.8930442249892661</v>
      </c>
      <c r="L20" s="221">
        <f t="shared" si="1"/>
        <v>0.32672826110889197</v>
      </c>
      <c r="M20" s="220">
        <v>6.7914762814654814</v>
      </c>
      <c r="N20" s="221">
        <f t="shared" si="2"/>
        <v>-0.10156794352378462</v>
      </c>
    </row>
    <row r="21" spans="1:15" ht="15.75" x14ac:dyDescent="0.25">
      <c r="A21" s="1" t="s">
        <v>0</v>
      </c>
      <c r="B21" s="148" t="s">
        <v>33</v>
      </c>
      <c r="C21" s="222">
        <v>6.3173322576307651</v>
      </c>
      <c r="D21" s="223">
        <v>-1.1030430860612865</v>
      </c>
      <c r="E21" s="222">
        <v>5.5219885141008653</v>
      </c>
      <c r="F21" s="223">
        <f t="shared" si="0"/>
        <v>-0.79534374352989978</v>
      </c>
      <c r="G21" s="222">
        <v>6.81836284648623</v>
      </c>
      <c r="H21" s="223">
        <f t="shared" si="0"/>
        <v>1.2963743323853647</v>
      </c>
      <c r="I21" s="222">
        <v>6.757255964867916</v>
      </c>
      <c r="J21" s="223">
        <f t="shared" si="0"/>
        <v>-6.1106881618314013E-2</v>
      </c>
      <c r="K21" s="222">
        <v>6.9053546037801281</v>
      </c>
      <c r="L21" s="223">
        <f t="shared" si="1"/>
        <v>0.14809863891221209</v>
      </c>
      <c r="M21" s="222">
        <v>6.9984252461204735</v>
      </c>
      <c r="N21" s="223">
        <v>9.3070642340345344E-2</v>
      </c>
    </row>
    <row r="22" spans="1:15" ht="6" customHeight="1" x14ac:dyDescent="0.25"/>
    <row r="23" spans="1:15" x14ac:dyDescent="0.25">
      <c r="B23" s="131" t="s">
        <v>58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5" spans="1:15" x14ac:dyDescent="0.25">
      <c r="B25" t="s">
        <v>12</v>
      </c>
    </row>
    <row r="26" spans="1:15" ht="48.75" customHeight="1" thickBot="1" x14ac:dyDescent="0.3">
      <c r="B26" s="12" t="s">
        <v>311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98</v>
      </c>
    </row>
    <row r="28" spans="1:15" ht="22.5" thickTop="1" thickBot="1" x14ac:dyDescent="0.3">
      <c r="B28" s="152" t="s">
        <v>99</v>
      </c>
      <c r="C28" s="225" t="s">
        <v>140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72</v>
      </c>
      <c r="D30" s="143" t="str">
        <f>CONCATENATE("dif ",RIGHT(C29,2),"/",RIGHT(C29-1,2))</f>
        <v>dif 20/19</v>
      </c>
      <c r="E30" s="144" t="s">
        <v>72</v>
      </c>
      <c r="F30" s="143" t="str">
        <f>CONCATENATE("dif ",RIGHT(E29,2),"/",RIGHT(C29,2))</f>
        <v>dif 21/20</v>
      </c>
      <c r="G30" s="144" t="s">
        <v>72</v>
      </c>
      <c r="H30" s="143" t="str">
        <f>CONCATENATE("dif ",RIGHT(G29,2),"/",RIGHT(E29,2))</f>
        <v>dif 22/21</v>
      </c>
      <c r="I30" s="144" t="s">
        <v>72</v>
      </c>
      <c r="J30" s="143" t="str">
        <f>CONCATENATE("dif ",RIGHT(I29,2),"/",RIGHT(G29,2))</f>
        <v>dif 23/22</v>
      </c>
      <c r="K30" s="144" t="s">
        <v>72</v>
      </c>
      <c r="L30" s="143" t="str">
        <f>CONCATENATE("dif ",RIGHT(K29,2),"/",RIGHT(I29,2))</f>
        <v>dif 24/23</v>
      </c>
      <c r="M30" s="144" t="s">
        <v>72</v>
      </c>
      <c r="N30" s="143" t="str">
        <f>CONCATENATE("def ",RIGHT(M29,2),"/",RIGHT(K29,2))</f>
        <v>def 25/24</v>
      </c>
    </row>
    <row r="31" spans="1:15" x14ac:dyDescent="0.25">
      <c r="B31" s="145" t="s">
        <v>74</v>
      </c>
      <c r="C31" s="220">
        <v>7.1722886288253331</v>
      </c>
      <c r="D31" s="221">
        <v>-0.87553624568665711</v>
      </c>
      <c r="E31" s="220">
        <v>4.0495641770637496</v>
      </c>
      <c r="F31" s="221">
        <f t="shared" ref="F31:J43" si="3">IFERROR(E31-C31,"-")</f>
        <v>-3.1227244517615835</v>
      </c>
      <c r="G31" s="220">
        <v>7.4232942910967319</v>
      </c>
      <c r="H31" s="221">
        <f t="shared" si="3"/>
        <v>3.3737301140329823</v>
      </c>
      <c r="I31" s="220">
        <v>7.3121399847842623</v>
      </c>
      <c r="J31" s="221">
        <f t="shared" si="3"/>
        <v>-0.11115430631246959</v>
      </c>
      <c r="K31" s="220">
        <v>7.686111996599724</v>
      </c>
      <c r="L31" s="221">
        <f t="shared" ref="L31:L43" si="4">IFERROR(K31-I31,"-")</f>
        <v>0.37397201181546169</v>
      </c>
      <c r="M31" s="220">
        <v>7.6305019305019304</v>
      </c>
      <c r="N31" s="221">
        <f>IFERROR(M31-K31,"-")</f>
        <v>-5.561006609779362E-2</v>
      </c>
    </row>
    <row r="32" spans="1:15" x14ac:dyDescent="0.25">
      <c r="B32" s="145" t="s">
        <v>76</v>
      </c>
      <c r="C32" s="220">
        <v>7.7980511144824369</v>
      </c>
      <c r="D32" s="221">
        <v>0.24538060109288207</v>
      </c>
      <c r="E32" s="220">
        <v>3.3648678658671995</v>
      </c>
      <c r="F32" s="221">
        <f t="shared" si="3"/>
        <v>-4.4331832486152374</v>
      </c>
      <c r="G32" s="220">
        <v>6.4787005649717511</v>
      </c>
      <c r="H32" s="221">
        <f t="shared" si="3"/>
        <v>3.1138326991045515</v>
      </c>
      <c r="I32" s="220">
        <v>6.7495257166947722</v>
      </c>
      <c r="J32" s="221">
        <f t="shared" si="3"/>
        <v>0.27082515172302113</v>
      </c>
      <c r="K32" s="220">
        <v>7.0446694460988688</v>
      </c>
      <c r="L32" s="221">
        <f t="shared" si="4"/>
        <v>0.29514372940409661</v>
      </c>
      <c r="M32" s="220">
        <v>7.1990871891721753</v>
      </c>
      <c r="N32" s="221">
        <f t="shared" ref="N32:N42" si="5">IFERROR(M32-K32,"-")</f>
        <v>0.15441774307330647</v>
      </c>
    </row>
    <row r="33" spans="2:15" x14ac:dyDescent="0.25">
      <c r="B33" s="145" t="s">
        <v>78</v>
      </c>
      <c r="C33" s="220">
        <v>9.5442463533225279</v>
      </c>
      <c r="D33" s="221">
        <v>2.2861546909714141</v>
      </c>
      <c r="E33" s="220">
        <v>3.9265434880576837</v>
      </c>
      <c r="F33" s="221">
        <f t="shared" si="3"/>
        <v>-5.6177028652648442</v>
      </c>
      <c r="G33" s="220">
        <v>6.8313158042902993</v>
      </c>
      <c r="H33" s="221">
        <f t="shared" si="3"/>
        <v>2.9047723162326156</v>
      </c>
      <c r="I33" s="220">
        <v>6.7355343379730819</v>
      </c>
      <c r="J33" s="221">
        <f t="shared" si="3"/>
        <v>-9.5781466317217401E-2</v>
      </c>
      <c r="K33" s="220">
        <v>6.5830399855582638</v>
      </c>
      <c r="L33" s="221">
        <f t="shared" si="4"/>
        <v>-0.15249435241481812</v>
      </c>
      <c r="M33" s="220">
        <v>6.8430692311616754</v>
      </c>
      <c r="N33" s="221">
        <f t="shared" si="5"/>
        <v>0.26002924560341167</v>
      </c>
    </row>
    <row r="34" spans="2:15" x14ac:dyDescent="0.25">
      <c r="B34" s="145" t="s">
        <v>80</v>
      </c>
      <c r="C34" s="220" t="s">
        <v>298</v>
      </c>
      <c r="D34" s="221" t="s">
        <v>298</v>
      </c>
      <c r="E34" s="220">
        <v>3.1638516792855755</v>
      </c>
      <c r="F34" s="221" t="str">
        <f t="shared" si="3"/>
        <v>-</v>
      </c>
      <c r="G34" s="220">
        <v>6.5079556291723133</v>
      </c>
      <c r="H34" s="221">
        <f t="shared" si="3"/>
        <v>3.3441039498867378</v>
      </c>
      <c r="I34" s="220">
        <v>6.2256879784812744</v>
      </c>
      <c r="J34" s="221">
        <f t="shared" si="3"/>
        <v>-0.28226765069103887</v>
      </c>
      <c r="K34" s="220">
        <v>7.0874621376027696</v>
      </c>
      <c r="L34" s="221">
        <f t="shared" si="4"/>
        <v>0.86177415912149513</v>
      </c>
      <c r="M34" s="220">
        <v>6.8284109816971714</v>
      </c>
      <c r="N34" s="221">
        <f t="shared" si="5"/>
        <v>-0.25905115590559813</v>
      </c>
    </row>
    <row r="35" spans="2:15" x14ac:dyDescent="0.25">
      <c r="B35" s="145" t="s">
        <v>82</v>
      </c>
      <c r="C35" s="220" t="s">
        <v>298</v>
      </c>
      <c r="D35" s="221" t="s">
        <v>298</v>
      </c>
      <c r="E35" s="220">
        <v>3.4084800302858222</v>
      </c>
      <c r="F35" s="221" t="str">
        <f t="shared" si="3"/>
        <v>-</v>
      </c>
      <c r="G35" s="220">
        <v>6.3496859616363945</v>
      </c>
      <c r="H35" s="221">
        <f t="shared" si="3"/>
        <v>2.9412059313505723</v>
      </c>
      <c r="I35" s="220">
        <v>6.6629379024337005</v>
      </c>
      <c r="J35" s="221">
        <f t="shared" si="3"/>
        <v>0.31325194079730601</v>
      </c>
      <c r="K35" s="220">
        <v>7.071705031574659</v>
      </c>
      <c r="L35" s="221">
        <f t="shared" si="4"/>
        <v>0.40876712914095847</v>
      </c>
      <c r="M35" s="220">
        <v>7.8248397332124586</v>
      </c>
      <c r="N35" s="221">
        <f t="shared" si="5"/>
        <v>0.75313470163779961</v>
      </c>
    </row>
    <row r="36" spans="2:15" x14ac:dyDescent="0.25">
      <c r="B36" s="145" t="s">
        <v>84</v>
      </c>
      <c r="C36" s="220" t="s">
        <v>298</v>
      </c>
      <c r="D36" s="221" t="s">
        <v>298</v>
      </c>
      <c r="E36" s="220">
        <v>5.217721518987342</v>
      </c>
      <c r="F36" s="221" t="str">
        <f t="shared" si="3"/>
        <v>-</v>
      </c>
      <c r="G36" s="220">
        <v>7.3215162773125115</v>
      </c>
      <c r="H36" s="221">
        <f t="shared" si="3"/>
        <v>2.1037947583251695</v>
      </c>
      <c r="I36" s="220">
        <v>6.9370747342968002</v>
      </c>
      <c r="J36" s="221">
        <f t="shared" si="3"/>
        <v>-0.38444154301571132</v>
      </c>
      <c r="K36" s="220">
        <v>7.119649250246459</v>
      </c>
      <c r="L36" s="221">
        <f t="shared" si="4"/>
        <v>0.18257451594965879</v>
      </c>
      <c r="M36" s="220">
        <v>6.8711458333333333</v>
      </c>
      <c r="N36" s="221">
        <f t="shared" si="5"/>
        <v>-0.24850341691312572</v>
      </c>
    </row>
    <row r="37" spans="2:15" x14ac:dyDescent="0.25">
      <c r="B37" s="145" t="s">
        <v>86</v>
      </c>
      <c r="C37" s="220" t="s">
        <v>298</v>
      </c>
      <c r="D37" s="221" t="s">
        <v>298</v>
      </c>
      <c r="E37" s="220">
        <v>5.9580014482259234</v>
      </c>
      <c r="F37" s="221" t="str">
        <f t="shared" si="3"/>
        <v>-</v>
      </c>
      <c r="G37" s="220">
        <v>7.2865069625993701</v>
      </c>
      <c r="H37" s="221">
        <f t="shared" si="3"/>
        <v>1.3285055143734468</v>
      </c>
      <c r="I37" s="220">
        <v>6.7086975914362172</v>
      </c>
      <c r="J37" s="221">
        <f t="shared" si="3"/>
        <v>-0.5778093711631529</v>
      </c>
      <c r="K37" s="220">
        <v>7.1540335151987531</v>
      </c>
      <c r="L37" s="221">
        <f t="shared" si="4"/>
        <v>0.44533592376253583</v>
      </c>
      <c r="M37" s="220">
        <v>6.7409203102961914</v>
      </c>
      <c r="N37" s="221">
        <f t="shared" si="5"/>
        <v>-0.41311320490256165</v>
      </c>
    </row>
    <row r="38" spans="2:15" x14ac:dyDescent="0.25">
      <c r="B38" s="145" t="s">
        <v>88</v>
      </c>
      <c r="C38" s="220">
        <v>4.5153065649119766</v>
      </c>
      <c r="D38" s="221">
        <v>-2.8611240796310389</v>
      </c>
      <c r="E38" s="220">
        <v>5.031186868686869</v>
      </c>
      <c r="F38" s="221">
        <f t="shared" si="3"/>
        <v>0.51588030377489247</v>
      </c>
      <c r="G38" s="220">
        <v>7.3807104118825428</v>
      </c>
      <c r="H38" s="221">
        <f t="shared" si="3"/>
        <v>2.3495235431956738</v>
      </c>
      <c r="I38" s="220">
        <v>7.3794321023981171</v>
      </c>
      <c r="J38" s="221">
        <f t="shared" si="3"/>
        <v>-1.2783094844257548E-3</v>
      </c>
      <c r="K38" s="220">
        <v>7.2201022146507663</v>
      </c>
      <c r="L38" s="221">
        <f t="shared" si="4"/>
        <v>-0.1593298877473508</v>
      </c>
      <c r="M38" s="220">
        <v>7.6395521243417353</v>
      </c>
      <c r="N38" s="221">
        <f t="shared" si="5"/>
        <v>0.41944990969096896</v>
      </c>
    </row>
    <row r="39" spans="2:15" x14ac:dyDescent="0.25">
      <c r="B39" s="145" t="s">
        <v>90</v>
      </c>
      <c r="C39" s="220">
        <v>3.9986810287975381</v>
      </c>
      <c r="D39" s="221">
        <v>-3.4416486738812964</v>
      </c>
      <c r="E39" s="220">
        <v>5.8902299289588269</v>
      </c>
      <c r="F39" s="221">
        <f t="shared" si="3"/>
        <v>1.8915489001612888</v>
      </c>
      <c r="G39" s="220">
        <v>6.9096228868660594</v>
      </c>
      <c r="H39" s="221">
        <f t="shared" si="3"/>
        <v>1.0193929579072325</v>
      </c>
      <c r="I39" s="220">
        <v>6.9975186104218361</v>
      </c>
      <c r="J39" s="221">
        <f t="shared" si="3"/>
        <v>8.7895723555776684E-2</v>
      </c>
      <c r="K39" s="220">
        <v>7.0984699200185464</v>
      </c>
      <c r="L39" s="221">
        <f t="shared" si="4"/>
        <v>0.10095130959671028</v>
      </c>
      <c r="M39" s="220">
        <v>6.7718217497143423</v>
      </c>
      <c r="N39" s="221">
        <f t="shared" si="5"/>
        <v>-0.32664817030420412</v>
      </c>
    </row>
    <row r="40" spans="2:15" x14ac:dyDescent="0.25">
      <c r="B40" s="145" t="s">
        <v>92</v>
      </c>
      <c r="C40" s="220">
        <v>3.5746102449888641</v>
      </c>
      <c r="D40" s="221">
        <v>-3.6582917882828547</v>
      </c>
      <c r="E40" s="220">
        <v>5.9594374235629841</v>
      </c>
      <c r="F40" s="221">
        <f t="shared" si="3"/>
        <v>2.38482717857412</v>
      </c>
      <c r="G40" s="220">
        <v>6.9936959076824445</v>
      </c>
      <c r="H40" s="221">
        <f t="shared" si="3"/>
        <v>1.0342584841194604</v>
      </c>
      <c r="I40" s="220">
        <v>6.9798752558230195</v>
      </c>
      <c r="J40" s="221">
        <f t="shared" si="3"/>
        <v>-1.3820651859425048E-2</v>
      </c>
      <c r="K40" s="220">
        <v>6.6309703145768717</v>
      </c>
      <c r="L40" s="221">
        <f t="shared" si="4"/>
        <v>-0.34890494124614779</v>
      </c>
      <c r="M40" s="220">
        <v>6.9331755533899484</v>
      </c>
      <c r="N40" s="221">
        <f t="shared" si="5"/>
        <v>0.3022052388130767</v>
      </c>
    </row>
    <row r="41" spans="2:15" x14ac:dyDescent="0.25">
      <c r="B41" s="145" t="s">
        <v>94</v>
      </c>
      <c r="C41" s="220">
        <v>6.106996819627442</v>
      </c>
      <c r="D41" s="221">
        <v>-1.4409483858520105</v>
      </c>
      <c r="E41" s="220">
        <v>6.9410620974602013</v>
      </c>
      <c r="F41" s="221">
        <f t="shared" si="3"/>
        <v>0.8340652778327593</v>
      </c>
      <c r="G41" s="220">
        <v>7.5262712888029952</v>
      </c>
      <c r="H41" s="221">
        <f t="shared" si="3"/>
        <v>0.58520919134279392</v>
      </c>
      <c r="I41" s="220">
        <v>6.7701183875318449</v>
      </c>
      <c r="J41" s="221">
        <f t="shared" si="3"/>
        <v>-0.75615290127115031</v>
      </c>
      <c r="K41" s="220">
        <v>7.0974414220307027</v>
      </c>
      <c r="L41" s="221">
        <f t="shared" si="4"/>
        <v>0.3273230344988578</v>
      </c>
      <c r="M41" s="220">
        <v>6.8880963702647016</v>
      </c>
      <c r="N41" s="221">
        <f t="shared" si="5"/>
        <v>-0.20934505176600116</v>
      </c>
    </row>
    <row r="42" spans="2:15" x14ac:dyDescent="0.25">
      <c r="B42" s="145" t="s">
        <v>96</v>
      </c>
      <c r="C42" s="220">
        <v>5.2586779911373709</v>
      </c>
      <c r="D42" s="221">
        <v>-2.0825300625539045</v>
      </c>
      <c r="E42" s="220">
        <v>6.2516087926091108</v>
      </c>
      <c r="F42" s="221">
        <f t="shared" si="3"/>
        <v>0.99293080147173995</v>
      </c>
      <c r="G42" s="220">
        <v>6.8146903504560727</v>
      </c>
      <c r="H42" s="221">
        <f t="shared" si="3"/>
        <v>0.5630815578469619</v>
      </c>
      <c r="I42" s="220">
        <v>6.5663884479492038</v>
      </c>
      <c r="J42" s="221">
        <f t="shared" si="3"/>
        <v>-0.2483019025068689</v>
      </c>
      <c r="K42" s="220">
        <v>7.0378726397229885</v>
      </c>
      <c r="L42" s="221">
        <f t="shared" si="4"/>
        <v>0.47148419177378464</v>
      </c>
      <c r="M42" s="220">
        <v>6.807446642779249</v>
      </c>
      <c r="N42" s="221">
        <f t="shared" si="5"/>
        <v>-0.23042599694373944</v>
      </c>
    </row>
    <row r="43" spans="2:15" ht="15.75" x14ac:dyDescent="0.25">
      <c r="B43" s="148" t="s">
        <v>33</v>
      </c>
      <c r="C43" s="222">
        <v>6.1436409624489263</v>
      </c>
      <c r="D43" s="223">
        <v>-1.5301397799910923</v>
      </c>
      <c r="E43" s="222">
        <v>5.4757354833176084</v>
      </c>
      <c r="F43" s="223">
        <f t="shared" si="3"/>
        <v>-0.66790547913131793</v>
      </c>
      <c r="G43" s="222">
        <v>6.9692850855190303</v>
      </c>
      <c r="H43" s="223">
        <f t="shared" si="3"/>
        <v>1.4935496022014219</v>
      </c>
      <c r="I43" s="222">
        <v>6.8348160417955119</v>
      </c>
      <c r="J43" s="223">
        <f t="shared" si="3"/>
        <v>-0.13446904372351831</v>
      </c>
      <c r="K43" s="222">
        <v>7.0569585993995014</v>
      </c>
      <c r="L43" s="223">
        <f t="shared" si="4"/>
        <v>0.22214255760398949</v>
      </c>
      <c r="M43" s="222">
        <v>7.0596536599406301</v>
      </c>
      <c r="N43" s="223">
        <v>2.6950605411286688E-3</v>
      </c>
    </row>
    <row r="44" spans="2:15" ht="6" customHeight="1" x14ac:dyDescent="0.25"/>
    <row r="45" spans="2:15" x14ac:dyDescent="0.25">
      <c r="B45" s="131" t="s">
        <v>58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312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102</v>
      </c>
    </row>
    <row r="50" spans="1:15" ht="22.5" thickTop="1" thickBot="1" x14ac:dyDescent="0.3">
      <c r="B50" s="137"/>
      <c r="C50" s="225" t="s">
        <v>64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72</v>
      </c>
      <c r="D52" s="143" t="str">
        <f>CONCATENATE("dif ",RIGHT(C51,2),"/",RIGHT(C51-1,2))</f>
        <v>dif 20/19</v>
      </c>
      <c r="E52" s="144" t="s">
        <v>72</v>
      </c>
      <c r="F52" s="143" t="str">
        <f>CONCATENATE("dif ",RIGHT(E51,2),"/",RIGHT(C51,2))</f>
        <v>dif 21/20</v>
      </c>
      <c r="G52" s="144" t="s">
        <v>72</v>
      </c>
      <c r="H52" s="143" t="str">
        <f>CONCATENATE("dif ",RIGHT(G51,2),"/",RIGHT(E51,2))</f>
        <v>dif 22/21</v>
      </c>
      <c r="I52" s="144" t="s">
        <v>72</v>
      </c>
      <c r="J52" s="143" t="str">
        <f>CONCATENATE("dif ",RIGHT(I51,2),"/",RIGHT(G51,2))</f>
        <v>dif 23/22</v>
      </c>
      <c r="K52" s="144" t="s">
        <v>72</v>
      </c>
      <c r="L52" s="143" t="str">
        <f>CONCATENATE("dif ",RIGHT(K51,2),"/",RIGHT(I51,2))</f>
        <v>dif 24/23</v>
      </c>
      <c r="M52" s="144" t="s">
        <v>72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74</v>
      </c>
      <c r="C53" s="220">
        <v>6.6858373639661428</v>
      </c>
      <c r="D53" s="221">
        <v>-1.3342627393150197</v>
      </c>
      <c r="E53" s="220" t="s">
        <v>298</v>
      </c>
      <c r="F53" s="221" t="str">
        <f t="shared" ref="F53:J65" si="6">IFERROR(E53-C53,"-")</f>
        <v>-</v>
      </c>
      <c r="G53" s="220">
        <v>7.9259781077273219</v>
      </c>
      <c r="H53" s="221" t="str">
        <f t="shared" si="6"/>
        <v>-</v>
      </c>
      <c r="I53" s="220">
        <v>7.5696016069635084</v>
      </c>
      <c r="J53" s="221">
        <f t="shared" si="6"/>
        <v>-0.35637650076381355</v>
      </c>
      <c r="K53" s="220">
        <v>7.7964280918490667</v>
      </c>
      <c r="L53" s="221">
        <f t="shared" ref="L53:L65" si="7">IFERROR(K53-I53,"-")</f>
        <v>0.22682648488555834</v>
      </c>
      <c r="M53" s="220">
        <v>7.7086852477477477</v>
      </c>
      <c r="N53" s="221">
        <f>IFERROR(M53-K53,"-")</f>
        <v>-8.7742844101319051E-2</v>
      </c>
    </row>
    <row r="54" spans="1:15" x14ac:dyDescent="0.25">
      <c r="A54" s="1"/>
      <c r="B54" s="145" t="s">
        <v>76</v>
      </c>
      <c r="C54" s="220">
        <v>7.6288147622427251</v>
      </c>
      <c r="D54" s="221">
        <v>-0.22527807205583095</v>
      </c>
      <c r="E54" s="220" t="s">
        <v>298</v>
      </c>
      <c r="F54" s="221" t="str">
        <f t="shared" si="6"/>
        <v>-</v>
      </c>
      <c r="G54" s="220">
        <v>6.6174134790528232</v>
      </c>
      <c r="H54" s="221" t="str">
        <f t="shared" si="6"/>
        <v>-</v>
      </c>
      <c r="I54" s="220">
        <v>7.1070247129791788</v>
      </c>
      <c r="J54" s="221">
        <f t="shared" si="6"/>
        <v>0.48961123392635564</v>
      </c>
      <c r="K54" s="220">
        <v>7.2324605998983227</v>
      </c>
      <c r="L54" s="221">
        <f t="shared" si="7"/>
        <v>0.12543588691914387</v>
      </c>
      <c r="M54" s="220">
        <v>7.367411718026716</v>
      </c>
      <c r="N54" s="221">
        <f t="shared" ref="N54:N64" si="8">IFERROR(M54-K54,"-")</f>
        <v>0.13495111812839333</v>
      </c>
    </row>
    <row r="55" spans="1:15" x14ac:dyDescent="0.25">
      <c r="A55" s="1"/>
      <c r="B55" s="145" t="s">
        <v>78</v>
      </c>
      <c r="C55" s="220">
        <v>8.848810437452034</v>
      </c>
      <c r="D55" s="221">
        <v>1.4140643511595563</v>
      </c>
      <c r="E55" s="220" t="s">
        <v>298</v>
      </c>
      <c r="F55" s="221" t="str">
        <f t="shared" si="6"/>
        <v>-</v>
      </c>
      <c r="G55" s="220">
        <v>6.8081226387678004</v>
      </c>
      <c r="H55" s="221" t="str">
        <f t="shared" si="6"/>
        <v>-</v>
      </c>
      <c r="I55" s="220">
        <v>7.0281066163120052</v>
      </c>
      <c r="J55" s="221">
        <f t="shared" si="6"/>
        <v>0.21998397754420473</v>
      </c>
      <c r="K55" s="220">
        <v>6.6665713795666344</v>
      </c>
      <c r="L55" s="221">
        <f t="shared" si="7"/>
        <v>-0.3615352367453708</v>
      </c>
      <c r="M55" s="220">
        <v>7.0097489486427937</v>
      </c>
      <c r="N55" s="221">
        <f t="shared" si="8"/>
        <v>0.34317756907615937</v>
      </c>
    </row>
    <row r="56" spans="1:15" x14ac:dyDescent="0.25">
      <c r="A56" s="1"/>
      <c r="B56" s="145" t="s">
        <v>80</v>
      </c>
      <c r="C56" s="220" t="s">
        <v>298</v>
      </c>
      <c r="D56" s="221" t="s">
        <v>298</v>
      </c>
      <c r="E56" s="220" t="s">
        <v>298</v>
      </c>
      <c r="F56" s="221" t="str">
        <f t="shared" si="6"/>
        <v>-</v>
      </c>
      <c r="G56" s="220">
        <v>6.5498000499875033</v>
      </c>
      <c r="H56" s="221" t="str">
        <f t="shared" si="6"/>
        <v>-</v>
      </c>
      <c r="I56" s="220">
        <v>6.4091439688715957</v>
      </c>
      <c r="J56" s="221">
        <f t="shared" si="6"/>
        <v>-0.14065608111590766</v>
      </c>
      <c r="K56" s="220">
        <v>7.219209496829893</v>
      </c>
      <c r="L56" s="221">
        <f t="shared" si="7"/>
        <v>0.81006552795829734</v>
      </c>
      <c r="M56" s="220">
        <v>6.8985964460468709</v>
      </c>
      <c r="N56" s="221">
        <f t="shared" si="8"/>
        <v>-0.32061305078302205</v>
      </c>
    </row>
    <row r="57" spans="1:15" x14ac:dyDescent="0.25">
      <c r="A57" s="1"/>
      <c r="B57" s="145" t="s">
        <v>82</v>
      </c>
      <c r="C57" s="220" t="s">
        <v>298</v>
      </c>
      <c r="D57" s="221" t="s">
        <v>298</v>
      </c>
      <c r="E57" s="220" t="s">
        <v>298</v>
      </c>
      <c r="F57" s="221" t="str">
        <f t="shared" si="6"/>
        <v>-</v>
      </c>
      <c r="G57" s="220">
        <v>6.3911605532170777</v>
      </c>
      <c r="H57" s="221" t="str">
        <f t="shared" si="6"/>
        <v>-</v>
      </c>
      <c r="I57" s="220">
        <v>6.6776628459603016</v>
      </c>
      <c r="J57" s="221">
        <f t="shared" si="6"/>
        <v>0.28650229274322392</v>
      </c>
      <c r="K57" s="220">
        <v>7.0987581312832644</v>
      </c>
      <c r="L57" s="221">
        <f t="shared" si="7"/>
        <v>0.42109528532296281</v>
      </c>
      <c r="M57" s="220">
        <v>8.7607566765578628</v>
      </c>
      <c r="N57" s="221">
        <f t="shared" si="8"/>
        <v>1.6619985452745984</v>
      </c>
    </row>
    <row r="58" spans="1:15" x14ac:dyDescent="0.25">
      <c r="A58" s="1"/>
      <c r="B58" s="145" t="s">
        <v>84</v>
      </c>
      <c r="C58" s="220" t="s">
        <v>298</v>
      </c>
      <c r="D58" s="221" t="s">
        <v>298</v>
      </c>
      <c r="E58" s="220" t="s">
        <v>298</v>
      </c>
      <c r="F58" s="221" t="str">
        <f t="shared" si="6"/>
        <v>-</v>
      </c>
      <c r="G58" s="220">
        <v>7.6223715960013791</v>
      </c>
      <c r="H58" s="221" t="str">
        <f t="shared" si="6"/>
        <v>-</v>
      </c>
      <c r="I58" s="220">
        <v>7.1394742559200521</v>
      </c>
      <c r="J58" s="221">
        <f t="shared" si="6"/>
        <v>-0.48289734008132701</v>
      </c>
      <c r="K58" s="220">
        <v>7.222138964577657</v>
      </c>
      <c r="L58" s="221">
        <f t="shared" si="7"/>
        <v>8.2664708657604891E-2</v>
      </c>
      <c r="M58" s="220">
        <v>7.2048691170486912</v>
      </c>
      <c r="N58" s="221">
        <f t="shared" si="8"/>
        <v>-1.7269847528965876E-2</v>
      </c>
    </row>
    <row r="59" spans="1:15" x14ac:dyDescent="0.25">
      <c r="A59" s="1"/>
      <c r="B59" s="145" t="s">
        <v>86</v>
      </c>
      <c r="C59" s="220" t="s">
        <v>298</v>
      </c>
      <c r="D59" s="221" t="s">
        <v>298</v>
      </c>
      <c r="E59" s="220">
        <v>6.5758733624454146</v>
      </c>
      <c r="F59" s="221" t="str">
        <f t="shared" si="6"/>
        <v>-</v>
      </c>
      <c r="G59" s="220">
        <v>7.7461226264676037</v>
      </c>
      <c r="H59" s="221">
        <f t="shared" si="6"/>
        <v>1.1702492640221891</v>
      </c>
      <c r="I59" s="220">
        <v>6.8257963035784508</v>
      </c>
      <c r="J59" s="221">
        <f t="shared" si="6"/>
        <v>-0.92032632288915295</v>
      </c>
      <c r="K59" s="220">
        <v>7.3560683324834271</v>
      </c>
      <c r="L59" s="221">
        <f t="shared" si="7"/>
        <v>0.53027202890497627</v>
      </c>
      <c r="M59" s="220">
        <v>6.848147736121927</v>
      </c>
      <c r="N59" s="221">
        <f t="shared" si="8"/>
        <v>-0.50792059636150011</v>
      </c>
    </row>
    <row r="60" spans="1:15" x14ac:dyDescent="0.25">
      <c r="A60" s="1"/>
      <c r="B60" s="145" t="s">
        <v>88</v>
      </c>
      <c r="C60" s="220">
        <v>4.7418665400142483</v>
      </c>
      <c r="D60" s="221">
        <v>-2.2227567206840977</v>
      </c>
      <c r="E60" s="220">
        <v>5.4869713369412709</v>
      </c>
      <c r="F60" s="221">
        <f t="shared" si="6"/>
        <v>0.74510479692702258</v>
      </c>
      <c r="G60" s="220">
        <v>7.6563286361348766</v>
      </c>
      <c r="H60" s="221">
        <f t="shared" si="6"/>
        <v>2.1693572991936056</v>
      </c>
      <c r="I60" s="220">
        <v>7.7446084724005138</v>
      </c>
      <c r="J60" s="221">
        <f t="shared" si="6"/>
        <v>8.8279836265637179E-2</v>
      </c>
      <c r="K60" s="220">
        <v>7.669089242454004</v>
      </c>
      <c r="L60" s="221">
        <f t="shared" si="7"/>
        <v>-7.5519229946509725E-2</v>
      </c>
      <c r="M60" s="220">
        <v>8.2811066314472406</v>
      </c>
      <c r="N60" s="221">
        <f t="shared" si="8"/>
        <v>0.61201738899323654</v>
      </c>
    </row>
    <row r="61" spans="1:15" x14ac:dyDescent="0.25">
      <c r="A61" s="1"/>
      <c r="B61" s="145" t="s">
        <v>90</v>
      </c>
      <c r="C61" s="220" t="s">
        <v>298</v>
      </c>
      <c r="D61" s="221" t="s">
        <v>298</v>
      </c>
      <c r="E61" s="220">
        <v>6.1032858936793639</v>
      </c>
      <c r="F61" s="221" t="str">
        <f t="shared" si="6"/>
        <v>-</v>
      </c>
      <c r="G61" s="220">
        <v>7.0747476304230563</v>
      </c>
      <c r="H61" s="221">
        <f t="shared" si="6"/>
        <v>0.97146173674369241</v>
      </c>
      <c r="I61" s="220">
        <v>7.0548697823760254</v>
      </c>
      <c r="J61" s="221">
        <f t="shared" si="6"/>
        <v>-1.9877848047030966E-2</v>
      </c>
      <c r="K61" s="220">
        <v>7.4543844791746858</v>
      </c>
      <c r="L61" s="221">
        <f t="shared" si="7"/>
        <v>0.39951469679866047</v>
      </c>
      <c r="M61" s="220">
        <v>6.7072241008300031</v>
      </c>
      <c r="N61" s="221">
        <f t="shared" si="8"/>
        <v>-0.74716037834468274</v>
      </c>
    </row>
    <row r="62" spans="1:15" x14ac:dyDescent="0.25">
      <c r="A62" s="1"/>
      <c r="B62" s="145" t="s">
        <v>92</v>
      </c>
      <c r="C62" s="220" t="s">
        <v>298</v>
      </c>
      <c r="D62" s="221" t="s">
        <v>298</v>
      </c>
      <c r="E62" s="220">
        <v>6.2974696288341496</v>
      </c>
      <c r="F62" s="221" t="str">
        <f t="shared" si="6"/>
        <v>-</v>
      </c>
      <c r="G62" s="220">
        <v>7.0171175404443851</v>
      </c>
      <c r="H62" s="221">
        <f t="shared" si="6"/>
        <v>0.71964791161023545</v>
      </c>
      <c r="I62" s="220">
        <v>7.3329767822311709</v>
      </c>
      <c r="J62" s="221">
        <f t="shared" si="6"/>
        <v>0.31585924178678582</v>
      </c>
      <c r="K62" s="220">
        <v>6.8535038932146826</v>
      </c>
      <c r="L62" s="221">
        <f t="shared" si="7"/>
        <v>-0.47947288901648832</v>
      </c>
      <c r="M62" s="220">
        <v>6.9839878447872836</v>
      </c>
      <c r="N62" s="221">
        <f t="shared" si="8"/>
        <v>0.13048395157260106</v>
      </c>
    </row>
    <row r="63" spans="1:15" x14ac:dyDescent="0.25">
      <c r="A63" s="1"/>
      <c r="B63" s="145" t="s">
        <v>94</v>
      </c>
      <c r="C63" s="220" t="s">
        <v>298</v>
      </c>
      <c r="D63" s="221" t="s">
        <v>298</v>
      </c>
      <c r="E63" s="220">
        <v>7.1325370675453046</v>
      </c>
      <c r="F63" s="221" t="str">
        <f t="shared" si="6"/>
        <v>-</v>
      </c>
      <c r="G63" s="220">
        <v>7.4343215592562171</v>
      </c>
      <c r="H63" s="221">
        <f t="shared" si="6"/>
        <v>0.30178449171091248</v>
      </c>
      <c r="I63" s="220">
        <v>7.0038556349156185</v>
      </c>
      <c r="J63" s="221">
        <f t="shared" si="6"/>
        <v>-0.4304659243405986</v>
      </c>
      <c r="K63" s="220">
        <v>7.313558145989453</v>
      </c>
      <c r="L63" s="221">
        <f t="shared" si="7"/>
        <v>0.30970251107383451</v>
      </c>
      <c r="M63" s="220">
        <v>6.9939028475711895</v>
      </c>
      <c r="N63" s="221">
        <f t="shared" si="8"/>
        <v>-0.31965529841826346</v>
      </c>
    </row>
    <row r="64" spans="1:15" x14ac:dyDescent="0.25">
      <c r="A64" s="1"/>
      <c r="B64" s="145" t="s">
        <v>96</v>
      </c>
      <c r="C64" s="220" t="s">
        <v>298</v>
      </c>
      <c r="D64" s="221" t="s">
        <v>298</v>
      </c>
      <c r="E64" s="220">
        <v>6.3402881271733733</v>
      </c>
      <c r="F64" s="221" t="str">
        <f t="shared" si="6"/>
        <v>-</v>
      </c>
      <c r="G64" s="220">
        <v>6.6331723867936843</v>
      </c>
      <c r="H64" s="221">
        <f t="shared" si="6"/>
        <v>0.29288425962031095</v>
      </c>
      <c r="I64" s="220">
        <v>6.6860472644868887</v>
      </c>
      <c r="J64" s="221">
        <f t="shared" si="6"/>
        <v>5.2874877693204425E-2</v>
      </c>
      <c r="K64" s="220">
        <v>7.1532647919929193</v>
      </c>
      <c r="L64" s="221">
        <f t="shared" si="7"/>
        <v>0.46721752750603063</v>
      </c>
      <c r="M64" s="220">
        <v>7.0190933887517861</v>
      </c>
      <c r="N64" s="221">
        <f t="shared" si="8"/>
        <v>-0.13417140324113319</v>
      </c>
    </row>
    <row r="65" spans="1:15" ht="15.75" x14ac:dyDescent="0.25">
      <c r="B65" s="148" t="s">
        <v>33</v>
      </c>
      <c r="C65" s="222" t="s">
        <v>298</v>
      </c>
      <c r="D65" s="223" t="s">
        <v>298</v>
      </c>
      <c r="E65" s="222">
        <v>5.6931988597987475</v>
      </c>
      <c r="F65" s="223" t="str">
        <f t="shared" si="6"/>
        <v>-</v>
      </c>
      <c r="G65" s="222">
        <v>7.0897793341589743</v>
      </c>
      <c r="H65" s="223">
        <f t="shared" si="6"/>
        <v>1.3965804743602268</v>
      </c>
      <c r="I65" s="222">
        <v>7.0467584639954337</v>
      </c>
      <c r="J65" s="223">
        <f t="shared" si="6"/>
        <v>-4.3020870163540614E-2</v>
      </c>
      <c r="K65" s="222">
        <v>7.2368184908225697</v>
      </c>
      <c r="L65" s="223">
        <f t="shared" si="7"/>
        <v>0.19006002682713596</v>
      </c>
      <c r="M65" s="222">
        <v>7.258462805380181</v>
      </c>
      <c r="N65" s="223">
        <v>2.1644314557611288E-2</v>
      </c>
    </row>
    <row r="66" spans="1:15" ht="6" customHeight="1" x14ac:dyDescent="0.25"/>
    <row r="67" spans="1:15" x14ac:dyDescent="0.25">
      <c r="B67" s="131" t="s">
        <v>58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313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105</v>
      </c>
    </row>
    <row r="72" spans="1:15" ht="22.5" thickTop="1" thickBot="1" x14ac:dyDescent="0.3">
      <c r="B72" s="137"/>
      <c r="C72" s="225" t="s">
        <v>65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72</v>
      </c>
      <c r="D74" s="143" t="str">
        <f>CONCATENATE("dif ",RIGHT(C73,2),"/",RIGHT(C73-1,2))</f>
        <v>dif 20/19</v>
      </c>
      <c r="E74" s="144" t="s">
        <v>72</v>
      </c>
      <c r="F74" s="143" t="str">
        <f>CONCATENATE("dif ",RIGHT(E73,2),"/",RIGHT(C73,2))</f>
        <v>dif 21/20</v>
      </c>
      <c r="G74" s="144" t="s">
        <v>72</v>
      </c>
      <c r="H74" s="143" t="str">
        <f>CONCATENATE("dif ",RIGHT(G73,2),"/",RIGHT(E73,2))</f>
        <v>dif 22/21</v>
      </c>
      <c r="I74" s="144" t="s">
        <v>72</v>
      </c>
      <c r="J74" s="143" t="str">
        <f>CONCATENATE("dif ",RIGHT(I73,2),"/",RIGHT(G73,2))</f>
        <v>dif 23/22</v>
      </c>
      <c r="K74" s="144" t="s">
        <v>72</v>
      </c>
      <c r="L74" s="143" t="str">
        <f>CONCATENATE("dif ",RIGHT(K73,2),"/",RIGHT(I73,2))</f>
        <v>dif 24/23</v>
      </c>
      <c r="M74" s="144" t="s">
        <v>72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74</v>
      </c>
      <c r="C75" s="220">
        <v>9.5154714233709505</v>
      </c>
      <c r="D75" s="221">
        <v>1.2690286231432903</v>
      </c>
      <c r="E75" s="220" t="s">
        <v>298</v>
      </c>
      <c r="F75" s="221" t="str">
        <f t="shared" ref="F75:J87" si="9">IFERROR(E75-C75,"-")</f>
        <v>-</v>
      </c>
      <c r="G75" s="220">
        <v>5.8678739101274315</v>
      </c>
      <c r="H75" s="221" t="str">
        <f t="shared" si="9"/>
        <v>-</v>
      </c>
      <c r="I75" s="220">
        <v>6.2030573983270836</v>
      </c>
      <c r="J75" s="221">
        <f t="shared" si="9"/>
        <v>0.33518348819965205</v>
      </c>
      <c r="K75" s="220">
        <v>7.2678207739307537</v>
      </c>
      <c r="L75" s="221">
        <f t="shared" ref="L75:L87" si="10">IFERROR(K75-I75,"-")</f>
        <v>1.0647633756036701</v>
      </c>
      <c r="M75" s="220">
        <v>7.3472718001019892</v>
      </c>
      <c r="N75" s="221">
        <f>IFERROR(M75-K75,"-")</f>
        <v>7.9451026171235561E-2</v>
      </c>
    </row>
    <row r="76" spans="1:15" x14ac:dyDescent="0.25">
      <c r="A76" s="1"/>
      <c r="B76" s="145" t="s">
        <v>76</v>
      </c>
      <c r="C76" s="220">
        <v>8.580380577427821</v>
      </c>
      <c r="D76" s="221">
        <v>2.816912132071228</v>
      </c>
      <c r="E76" s="220" t="s">
        <v>298</v>
      </c>
      <c r="F76" s="221" t="str">
        <f t="shared" si="9"/>
        <v>-</v>
      </c>
      <c r="G76" s="220">
        <v>5.999748427672956</v>
      </c>
      <c r="H76" s="221" t="str">
        <f t="shared" si="9"/>
        <v>-</v>
      </c>
      <c r="I76" s="220">
        <v>5.2008991289688113</v>
      </c>
      <c r="J76" s="221">
        <f t="shared" si="9"/>
        <v>-0.79884929870414467</v>
      </c>
      <c r="K76" s="220">
        <v>6.3748866727107885</v>
      </c>
      <c r="L76" s="221">
        <f t="shared" si="10"/>
        <v>1.1739875437419771</v>
      </c>
      <c r="M76" s="220">
        <v>6.5530456852791881</v>
      </c>
      <c r="N76" s="221">
        <f t="shared" ref="N76:N86" si="11">IFERROR(M76-K76,"-")</f>
        <v>0.17815901256839961</v>
      </c>
    </row>
    <row r="77" spans="1:15" x14ac:dyDescent="0.25">
      <c r="A77" s="1"/>
      <c r="B77" s="145" t="s">
        <v>78</v>
      </c>
      <c r="C77" s="220">
        <v>13.32776617954071</v>
      </c>
      <c r="D77" s="221">
        <v>7.0527980537438548</v>
      </c>
      <c r="E77" s="220" t="s">
        <v>298</v>
      </c>
      <c r="F77" s="221" t="str">
        <f t="shared" si="9"/>
        <v>-</v>
      </c>
      <c r="G77" s="220">
        <v>6.9111833875406559</v>
      </c>
      <c r="H77" s="221" t="str">
        <f t="shared" si="9"/>
        <v>-</v>
      </c>
      <c r="I77" s="220">
        <v>5.6217860105059438</v>
      </c>
      <c r="J77" s="221">
        <f t="shared" si="9"/>
        <v>-1.289397377034712</v>
      </c>
      <c r="K77" s="220">
        <v>6.2699807156631673</v>
      </c>
      <c r="L77" s="221">
        <f t="shared" si="10"/>
        <v>0.64819470515722344</v>
      </c>
      <c r="M77" s="220">
        <v>6.1735346813411827</v>
      </c>
      <c r="N77" s="221">
        <f t="shared" si="11"/>
        <v>-9.6446034321984619E-2</v>
      </c>
    </row>
    <row r="78" spans="1:15" x14ac:dyDescent="0.25">
      <c r="A78" s="1"/>
      <c r="B78" s="145" t="s">
        <v>80</v>
      </c>
      <c r="C78" s="220" t="s">
        <v>298</v>
      </c>
      <c r="D78" s="221" t="s">
        <v>298</v>
      </c>
      <c r="E78" s="220" t="s">
        <v>298</v>
      </c>
      <c r="F78" s="221" t="str">
        <f t="shared" si="9"/>
        <v>-</v>
      </c>
      <c r="G78" s="220">
        <v>6.3370757846389383</v>
      </c>
      <c r="H78" s="221" t="str">
        <f t="shared" si="9"/>
        <v>-</v>
      </c>
      <c r="I78" s="220">
        <v>5.5025562372188137</v>
      </c>
      <c r="J78" s="221">
        <f t="shared" si="9"/>
        <v>-0.83451954742012457</v>
      </c>
      <c r="K78" s="220">
        <v>6.5540688148552704</v>
      </c>
      <c r="L78" s="221">
        <f t="shared" si="10"/>
        <v>1.0515125776364567</v>
      </c>
      <c r="M78" s="220">
        <v>6.5337837837837842</v>
      </c>
      <c r="N78" s="221">
        <f t="shared" si="11"/>
        <v>-2.0285031071486159E-2</v>
      </c>
    </row>
    <row r="79" spans="1:15" x14ac:dyDescent="0.25">
      <c r="A79" s="1"/>
      <c r="B79" s="145" t="s">
        <v>82</v>
      </c>
      <c r="C79" s="220" t="s">
        <v>298</v>
      </c>
      <c r="D79" s="221" t="s">
        <v>298</v>
      </c>
      <c r="E79" s="220" t="s">
        <v>298</v>
      </c>
      <c r="F79" s="221" t="str">
        <f t="shared" si="9"/>
        <v>-</v>
      </c>
      <c r="G79" s="220">
        <v>6.2233920805676357</v>
      </c>
      <c r="H79" s="221" t="str">
        <f t="shared" si="9"/>
        <v>-</v>
      </c>
      <c r="I79" s="220">
        <v>6.6105027376804379</v>
      </c>
      <c r="J79" s="221">
        <f t="shared" si="9"/>
        <v>0.38711065711280224</v>
      </c>
      <c r="K79" s="220">
        <v>6.9784921892687342</v>
      </c>
      <c r="L79" s="221">
        <f t="shared" si="10"/>
        <v>0.36798945158829621</v>
      </c>
      <c r="M79" s="220">
        <v>5.6585104099592183</v>
      </c>
      <c r="N79" s="221">
        <f t="shared" si="11"/>
        <v>-1.3199817793095159</v>
      </c>
    </row>
    <row r="80" spans="1:15" x14ac:dyDescent="0.25">
      <c r="A80" s="1"/>
      <c r="B80" s="145" t="s">
        <v>84</v>
      </c>
      <c r="C80" s="220" t="s">
        <v>298</v>
      </c>
      <c r="D80" s="221" t="s">
        <v>298</v>
      </c>
      <c r="E80" s="220" t="s">
        <v>298</v>
      </c>
      <c r="F80" s="221" t="str">
        <f t="shared" si="9"/>
        <v>-</v>
      </c>
      <c r="G80" s="220">
        <v>6.5052606967500584</v>
      </c>
      <c r="H80" s="221" t="str">
        <f t="shared" si="9"/>
        <v>-</v>
      </c>
      <c r="I80" s="220">
        <v>6.2337695017614498</v>
      </c>
      <c r="J80" s="221">
        <f t="shared" si="9"/>
        <v>-0.27149119498860852</v>
      </c>
      <c r="K80" s="220">
        <v>6.792074896581755</v>
      </c>
      <c r="L80" s="221">
        <f t="shared" si="10"/>
        <v>0.55830539482030517</v>
      </c>
      <c r="M80" s="220">
        <v>5.7662775033677596</v>
      </c>
      <c r="N80" s="221">
        <f t="shared" si="11"/>
        <v>-1.0257973932139954</v>
      </c>
    </row>
    <row r="81" spans="1:15" x14ac:dyDescent="0.25">
      <c r="A81" s="1"/>
      <c r="B81" s="145" t="s">
        <v>86</v>
      </c>
      <c r="C81" s="220" t="s">
        <v>298</v>
      </c>
      <c r="D81" s="221" t="s">
        <v>298</v>
      </c>
      <c r="E81" s="220">
        <v>4.7408602150537638</v>
      </c>
      <c r="F81" s="221" t="str">
        <f t="shared" si="9"/>
        <v>-</v>
      </c>
      <c r="G81" s="220">
        <v>6.0040444893832152</v>
      </c>
      <c r="H81" s="221">
        <f t="shared" si="9"/>
        <v>1.2631842743294515</v>
      </c>
      <c r="I81" s="220">
        <v>6.2574150248971643</v>
      </c>
      <c r="J81" s="221">
        <f t="shared" si="9"/>
        <v>0.25337053551394906</v>
      </c>
      <c r="K81" s="220">
        <v>6.4991735537190083</v>
      </c>
      <c r="L81" s="221">
        <f t="shared" si="10"/>
        <v>0.24175852882184401</v>
      </c>
      <c r="M81" s="220">
        <v>6.3316348195329084</v>
      </c>
      <c r="N81" s="221">
        <f t="shared" si="11"/>
        <v>-0.16753873418609988</v>
      </c>
    </row>
    <row r="82" spans="1:15" x14ac:dyDescent="0.25">
      <c r="A82" s="1"/>
      <c r="B82" s="145" t="s">
        <v>88</v>
      </c>
      <c r="C82" s="220">
        <v>3.9015760694757158</v>
      </c>
      <c r="D82" s="221">
        <v>-5.5490024429209779</v>
      </c>
      <c r="E82" s="220">
        <v>4.2553735926305016</v>
      </c>
      <c r="F82" s="221">
        <f t="shared" si="9"/>
        <v>0.35379752315478585</v>
      </c>
      <c r="G82" s="220">
        <v>6.4222270837891049</v>
      </c>
      <c r="H82" s="221">
        <f t="shared" si="9"/>
        <v>2.1668534911586033</v>
      </c>
      <c r="I82" s="220">
        <v>6.1968405736853045</v>
      </c>
      <c r="J82" s="221">
        <f t="shared" si="9"/>
        <v>-0.2253865101038004</v>
      </c>
      <c r="K82" s="220">
        <v>5.9193854324734447</v>
      </c>
      <c r="L82" s="221">
        <f t="shared" si="10"/>
        <v>-0.27745514121185977</v>
      </c>
      <c r="M82" s="220">
        <v>5.8554030543205107</v>
      </c>
      <c r="N82" s="221">
        <f t="shared" si="11"/>
        <v>-6.3982378152934061E-2</v>
      </c>
    </row>
    <row r="83" spans="1:15" x14ac:dyDescent="0.25">
      <c r="A83" s="1"/>
      <c r="B83" s="145" t="s">
        <v>90</v>
      </c>
      <c r="C83" s="220" t="s">
        <v>298</v>
      </c>
      <c r="D83" s="221" t="s">
        <v>298</v>
      </c>
      <c r="E83" s="220">
        <v>5.3142857142857141</v>
      </c>
      <c r="F83" s="221" t="str">
        <f t="shared" si="9"/>
        <v>-</v>
      </c>
      <c r="G83" s="220">
        <v>6.3658969804618115</v>
      </c>
      <c r="H83" s="221">
        <f t="shared" si="9"/>
        <v>1.0516112661760975</v>
      </c>
      <c r="I83" s="220">
        <v>6.8024271844660191</v>
      </c>
      <c r="J83" s="221">
        <f t="shared" si="9"/>
        <v>0.43653020400420761</v>
      </c>
      <c r="K83" s="220">
        <v>6.0145369284876908</v>
      </c>
      <c r="L83" s="221">
        <f t="shared" si="10"/>
        <v>-0.78789025597832829</v>
      </c>
      <c r="M83" s="220">
        <v>7.0437370600414075</v>
      </c>
      <c r="N83" s="221">
        <f t="shared" si="11"/>
        <v>1.0292001315537167</v>
      </c>
    </row>
    <row r="84" spans="1:15" x14ac:dyDescent="0.25">
      <c r="A84" s="1"/>
      <c r="B84" s="145" t="s">
        <v>92</v>
      </c>
      <c r="C84" s="220" t="s">
        <v>298</v>
      </c>
      <c r="D84" s="221" t="s">
        <v>298</v>
      </c>
      <c r="E84" s="220">
        <v>4.8935449735449739</v>
      </c>
      <c r="F84" s="221" t="str">
        <f t="shared" si="9"/>
        <v>-</v>
      </c>
      <c r="G84" s="220">
        <v>6.9023815755037949</v>
      </c>
      <c r="H84" s="221">
        <f t="shared" si="9"/>
        <v>2.0088366019588211</v>
      </c>
      <c r="I84" s="220">
        <v>5.767552387124649</v>
      </c>
      <c r="J84" s="221">
        <f t="shared" si="9"/>
        <v>-1.1348291883791459</v>
      </c>
      <c r="K84" s="220">
        <v>5.7592592592592595</v>
      </c>
      <c r="L84" s="221">
        <f t="shared" si="10"/>
        <v>-8.2931278653894935E-3</v>
      </c>
      <c r="M84" s="220">
        <v>6.7372098264593197</v>
      </c>
      <c r="N84" s="221">
        <f t="shared" si="11"/>
        <v>0.97795056720006013</v>
      </c>
    </row>
    <row r="85" spans="1:15" x14ac:dyDescent="0.25">
      <c r="A85" s="1"/>
      <c r="B85" s="145" t="s">
        <v>94</v>
      </c>
      <c r="C85" s="220" t="s">
        <v>298</v>
      </c>
      <c r="D85" s="221" t="s">
        <v>298</v>
      </c>
      <c r="E85" s="220">
        <v>6.4027327466419637</v>
      </c>
      <c r="F85" s="221" t="str">
        <f t="shared" si="9"/>
        <v>-</v>
      </c>
      <c r="G85" s="220">
        <v>7.9150615724660565</v>
      </c>
      <c r="H85" s="221">
        <f t="shared" si="9"/>
        <v>1.5123288258240928</v>
      </c>
      <c r="I85" s="220">
        <v>5.8892329680800382</v>
      </c>
      <c r="J85" s="221">
        <f t="shared" si="9"/>
        <v>-2.0258286043860183</v>
      </c>
      <c r="K85" s="220">
        <v>6.3474596677100887</v>
      </c>
      <c r="L85" s="221">
        <f t="shared" si="10"/>
        <v>0.45822669963005058</v>
      </c>
      <c r="M85" s="220">
        <v>6.4935032483758119</v>
      </c>
      <c r="N85" s="221">
        <f t="shared" si="11"/>
        <v>0.1460435806657232</v>
      </c>
    </row>
    <row r="86" spans="1:15" x14ac:dyDescent="0.25">
      <c r="A86" s="1"/>
      <c r="B86" s="145" t="s">
        <v>96</v>
      </c>
      <c r="C86" s="220" t="s">
        <v>298</v>
      </c>
      <c r="D86" s="221" t="s">
        <v>298</v>
      </c>
      <c r="E86" s="220">
        <v>5.9554879734586672</v>
      </c>
      <c r="F86" s="221" t="str">
        <f t="shared" si="9"/>
        <v>-</v>
      </c>
      <c r="G86" s="220">
        <v>7.6278865828705058</v>
      </c>
      <c r="H86" s="221">
        <f t="shared" si="9"/>
        <v>1.6723986094118386</v>
      </c>
      <c r="I86" s="220">
        <v>6.1138589618021548</v>
      </c>
      <c r="J86" s="221">
        <f t="shared" si="9"/>
        <v>-1.514027621068351</v>
      </c>
      <c r="K86" s="220">
        <v>6.5914120126448896</v>
      </c>
      <c r="L86" s="221">
        <f t="shared" si="10"/>
        <v>0.47755305084273481</v>
      </c>
      <c r="M86" s="220">
        <v>5.9629437678154966</v>
      </c>
      <c r="N86" s="221">
        <f t="shared" si="11"/>
        <v>-0.62846824482939301</v>
      </c>
    </row>
    <row r="87" spans="1:15" ht="15.75" x14ac:dyDescent="0.25">
      <c r="B87" s="148" t="s">
        <v>33</v>
      </c>
      <c r="C87" s="222" t="s">
        <v>298</v>
      </c>
      <c r="D87" s="223" t="s">
        <v>298</v>
      </c>
      <c r="E87" s="222">
        <v>4.826008140370079</v>
      </c>
      <c r="F87" s="223" t="str">
        <f t="shared" si="9"/>
        <v>-</v>
      </c>
      <c r="G87" s="222">
        <v>6.5524744117336713</v>
      </c>
      <c r="H87" s="223">
        <f t="shared" si="9"/>
        <v>1.7264662713635923</v>
      </c>
      <c r="I87" s="222">
        <v>6.0468086842964412</v>
      </c>
      <c r="J87" s="223">
        <f t="shared" si="9"/>
        <v>-0.50566572743723004</v>
      </c>
      <c r="K87" s="222">
        <v>6.4281585702062936</v>
      </c>
      <c r="L87" s="223">
        <f t="shared" si="10"/>
        <v>0.3813498859098523</v>
      </c>
      <c r="M87" s="222">
        <v>6.3443617042289686</v>
      </c>
      <c r="N87" s="223">
        <v>-8.3796865977324941E-2</v>
      </c>
    </row>
    <row r="88" spans="1:15" ht="6" customHeight="1" x14ac:dyDescent="0.25"/>
    <row r="89" spans="1:15" x14ac:dyDescent="0.25">
      <c r="B89" s="131" t="s">
        <v>58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314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117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118</v>
      </c>
    </row>
    <row r="94" spans="1:15" ht="22.5" thickTop="1" thickBot="1" x14ac:dyDescent="0.3">
      <c r="B94" s="152" t="s">
        <v>99</v>
      </c>
      <c r="C94" s="225" t="s">
        <v>35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72</v>
      </c>
      <c r="D96" s="143" t="str">
        <f>CONCATENATE("dif ",RIGHT(C95,2),"/",RIGHT(C95-1,2))</f>
        <v>dif 20/19</v>
      </c>
      <c r="E96" s="144" t="s">
        <v>72</v>
      </c>
      <c r="F96" s="143" t="str">
        <f>CONCATENATE("dif ",RIGHT(E95,2),"/",RIGHT(C95,2))</f>
        <v>dif 21/20</v>
      </c>
      <c r="G96" s="144" t="s">
        <v>72</v>
      </c>
      <c r="H96" s="143" t="str">
        <f>CONCATENATE("dif ",RIGHT(G95,2),"/",RIGHT(E95,2))</f>
        <v>dif 22/21</v>
      </c>
      <c r="I96" s="144" t="s">
        <v>72</v>
      </c>
      <c r="J96" s="143" t="str">
        <f>CONCATENATE("dif ",RIGHT(I95,2),"/",RIGHT(G95,2))</f>
        <v>dif 23/22</v>
      </c>
      <c r="K96" s="144" t="s">
        <v>72</v>
      </c>
      <c r="L96" s="143" t="str">
        <f>CONCATENATE("dif ",RIGHT(K95,2),"/",RIGHT(I95,2))</f>
        <v>dif 24/23</v>
      </c>
      <c r="M96" s="144" t="s">
        <v>72</v>
      </c>
      <c r="N96" s="143" t="str">
        <f>CONCATENATE("def ",RIGHT(M95,2),"/",RIGHT(K95,2))</f>
        <v>def 25/24</v>
      </c>
    </row>
    <row r="97" spans="2:14" x14ac:dyDescent="0.25">
      <c r="B97" s="145" t="s">
        <v>74</v>
      </c>
      <c r="C97" s="220">
        <v>8.5498812351543947</v>
      </c>
      <c r="D97" s="221">
        <v>0.97130451165550635</v>
      </c>
      <c r="E97" s="220">
        <v>7.459677419354839</v>
      </c>
      <c r="F97" s="221">
        <f t="shared" ref="F97:J109" si="12">IFERROR(E97-C97,"-")</f>
        <v>-1.0902038157995557</v>
      </c>
      <c r="G97" s="220">
        <v>7.1522573030392449</v>
      </c>
      <c r="H97" s="221">
        <f t="shared" si="12"/>
        <v>-0.30742011631559407</v>
      </c>
      <c r="I97" s="220">
        <v>7.1824853228962819</v>
      </c>
      <c r="J97" s="221">
        <f t="shared" si="12"/>
        <v>3.0228019857037047E-2</v>
      </c>
      <c r="K97" s="220">
        <v>7.124313186813187</v>
      </c>
      <c r="L97" s="221">
        <f t="shared" ref="L97:L109" si="13">IFERROR(K97-I97,"-")</f>
        <v>-5.8172136083094905E-2</v>
      </c>
      <c r="M97" s="220">
        <v>7.185766257389723</v>
      </c>
      <c r="N97" s="221">
        <f>IFERROR(M97-K97,"-")</f>
        <v>6.1453070576535929E-2</v>
      </c>
    </row>
    <row r="98" spans="2:14" x14ac:dyDescent="0.25">
      <c r="B98" s="145" t="s">
        <v>76</v>
      </c>
      <c r="C98" s="220">
        <v>7.4531813865147196</v>
      </c>
      <c r="D98" s="221">
        <v>-3.656445047038126E-2</v>
      </c>
      <c r="E98" s="220">
        <v>5.3148734177215191</v>
      </c>
      <c r="F98" s="221">
        <f t="shared" si="12"/>
        <v>-2.1383079687932005</v>
      </c>
      <c r="G98" s="220">
        <v>6.7112960161371662</v>
      </c>
      <c r="H98" s="221">
        <f t="shared" si="12"/>
        <v>1.3964225984156471</v>
      </c>
      <c r="I98" s="220">
        <v>6.8844282238442824</v>
      </c>
      <c r="J98" s="221">
        <f t="shared" si="12"/>
        <v>0.17313220770711624</v>
      </c>
      <c r="K98" s="220">
        <v>6.5791147627882323</v>
      </c>
      <c r="L98" s="221">
        <f t="shared" si="13"/>
        <v>-0.30531346105605017</v>
      </c>
      <c r="M98" s="220">
        <v>7.3258347146578258</v>
      </c>
      <c r="N98" s="221">
        <f t="shared" ref="N98:N108" si="14">IFERROR(M98-K98,"-")</f>
        <v>0.7467199518695935</v>
      </c>
    </row>
    <row r="99" spans="2:14" x14ac:dyDescent="0.25">
      <c r="B99" s="145" t="s">
        <v>78</v>
      </c>
      <c r="C99" s="220">
        <v>8.57847866419295</v>
      </c>
      <c r="D99" s="221">
        <v>2.0284403500167052</v>
      </c>
      <c r="E99" s="220">
        <v>4.8379487179487182</v>
      </c>
      <c r="F99" s="221">
        <f t="shared" si="12"/>
        <v>-3.7405299462442319</v>
      </c>
      <c r="G99" s="220">
        <v>6.1686800894854583</v>
      </c>
      <c r="H99" s="221">
        <f t="shared" si="12"/>
        <v>1.3307313715367401</v>
      </c>
      <c r="I99" s="220">
        <v>6.7464559609574719</v>
      </c>
      <c r="J99" s="221">
        <f t="shared" si="12"/>
        <v>0.57777587147201359</v>
      </c>
      <c r="K99" s="220">
        <v>5.9644093882262412</v>
      </c>
      <c r="L99" s="221">
        <f t="shared" si="13"/>
        <v>-0.78204657273123068</v>
      </c>
      <c r="M99" s="220">
        <v>7.2472490455872443</v>
      </c>
      <c r="N99" s="221">
        <f t="shared" si="14"/>
        <v>1.282839657361003</v>
      </c>
    </row>
    <row r="100" spans="2:14" x14ac:dyDescent="0.25">
      <c r="B100" s="145" t="s">
        <v>80</v>
      </c>
      <c r="C100" s="220" t="s">
        <v>298</v>
      </c>
      <c r="D100" s="221" t="s">
        <v>298</v>
      </c>
      <c r="E100" s="220">
        <v>4.4596036585365857</v>
      </c>
      <c r="F100" s="221" t="str">
        <f t="shared" si="12"/>
        <v>-</v>
      </c>
      <c r="G100" s="220">
        <v>5.7547217325610678</v>
      </c>
      <c r="H100" s="221">
        <f t="shared" si="12"/>
        <v>1.2951180740244821</v>
      </c>
      <c r="I100" s="220">
        <v>5.8959537572254339</v>
      </c>
      <c r="J100" s="221">
        <f t="shared" si="12"/>
        <v>0.14123202466436613</v>
      </c>
      <c r="K100" s="220">
        <v>6.3570083400591875</v>
      </c>
      <c r="L100" s="221">
        <f t="shared" si="13"/>
        <v>0.46105458283375356</v>
      </c>
      <c r="M100" s="220">
        <v>6.7478342308592838</v>
      </c>
      <c r="N100" s="221">
        <f t="shared" si="14"/>
        <v>0.39082589080009633</v>
      </c>
    </row>
    <row r="101" spans="2:14" x14ac:dyDescent="0.25">
      <c r="B101" s="145" t="s">
        <v>82</v>
      </c>
      <c r="C101" s="220" t="s">
        <v>298</v>
      </c>
      <c r="D101" s="221" t="s">
        <v>298</v>
      </c>
      <c r="E101" s="220">
        <v>3.953896103896104</v>
      </c>
      <c r="F101" s="221" t="str">
        <f t="shared" si="12"/>
        <v>-</v>
      </c>
      <c r="G101" s="220">
        <v>5.3110938712179987</v>
      </c>
      <c r="H101" s="221">
        <f t="shared" si="12"/>
        <v>1.3571977673218947</v>
      </c>
      <c r="I101" s="220">
        <v>5.6957466625271653</v>
      </c>
      <c r="J101" s="221">
        <f t="shared" si="12"/>
        <v>0.38465279130916663</v>
      </c>
      <c r="K101" s="220">
        <v>5.5242591135588777</v>
      </c>
      <c r="L101" s="221">
        <f t="shared" si="13"/>
        <v>-0.17148754896828766</v>
      </c>
      <c r="M101" s="220">
        <v>5.4668946982653308</v>
      </c>
      <c r="N101" s="221">
        <f t="shared" si="14"/>
        <v>-5.7364415293546855E-2</v>
      </c>
    </row>
    <row r="102" spans="2:14" x14ac:dyDescent="0.25">
      <c r="B102" s="145" t="s">
        <v>84</v>
      </c>
      <c r="C102" s="220" t="s">
        <v>298</v>
      </c>
      <c r="D102" s="221" t="s">
        <v>298</v>
      </c>
      <c r="E102" s="220">
        <v>4.488826815642458</v>
      </c>
      <c r="F102" s="221" t="str">
        <f t="shared" si="12"/>
        <v>-</v>
      </c>
      <c r="G102" s="220">
        <v>5.3068219633943432</v>
      </c>
      <c r="H102" s="221">
        <f t="shared" si="12"/>
        <v>0.8179951477518852</v>
      </c>
      <c r="I102" s="220">
        <v>5.7669104204753197</v>
      </c>
      <c r="J102" s="221">
        <f t="shared" si="12"/>
        <v>0.46008845708097645</v>
      </c>
      <c r="K102" s="220">
        <v>5.5762331838565027</v>
      </c>
      <c r="L102" s="221">
        <f t="shared" si="13"/>
        <v>-0.19067723661881697</v>
      </c>
      <c r="M102" s="220">
        <v>6.1121495327102799</v>
      </c>
      <c r="N102" s="221">
        <f t="shared" si="14"/>
        <v>0.53591634885377726</v>
      </c>
    </row>
    <row r="103" spans="2:14" x14ac:dyDescent="0.25">
      <c r="B103" s="145" t="s">
        <v>86</v>
      </c>
      <c r="C103" s="220" t="s">
        <v>298</v>
      </c>
      <c r="D103" s="221" t="s">
        <v>298</v>
      </c>
      <c r="E103" s="220">
        <v>6.0620796689084324</v>
      </c>
      <c r="F103" s="221" t="str">
        <f t="shared" si="12"/>
        <v>-</v>
      </c>
      <c r="G103" s="220">
        <v>5.2538919413919416</v>
      </c>
      <c r="H103" s="221">
        <f t="shared" si="12"/>
        <v>-0.80818772751649082</v>
      </c>
      <c r="I103" s="220">
        <v>6.5770280327462167</v>
      </c>
      <c r="J103" s="221">
        <f t="shared" si="12"/>
        <v>1.3231360913542751</v>
      </c>
      <c r="K103" s="220">
        <v>6.1647193585337918</v>
      </c>
      <c r="L103" s="221">
        <f t="shared" si="13"/>
        <v>-0.4123086742124249</v>
      </c>
      <c r="M103" s="220">
        <v>6.5442629179331311</v>
      </c>
      <c r="N103" s="221">
        <f t="shared" si="14"/>
        <v>0.37954355939933926</v>
      </c>
    </row>
    <row r="104" spans="2:14" x14ac:dyDescent="0.25">
      <c r="B104" s="145" t="s">
        <v>88</v>
      </c>
      <c r="C104" s="220">
        <v>4.7885487528344672</v>
      </c>
      <c r="D104" s="221">
        <v>-2.5236410734682622</v>
      </c>
      <c r="E104" s="220">
        <v>6.3088786994581074</v>
      </c>
      <c r="F104" s="221">
        <f t="shared" si="12"/>
        <v>1.5203299466236402</v>
      </c>
      <c r="G104" s="220">
        <v>6.5515267175572518</v>
      </c>
      <c r="H104" s="221">
        <f t="shared" si="12"/>
        <v>0.24264801809914438</v>
      </c>
      <c r="I104" s="220">
        <v>6.1520376175548588</v>
      </c>
      <c r="J104" s="221">
        <f t="shared" si="12"/>
        <v>-0.39948910000239302</v>
      </c>
      <c r="K104" s="220">
        <v>6.5305823209049016</v>
      </c>
      <c r="L104" s="221">
        <f t="shared" si="13"/>
        <v>0.37854470335004287</v>
      </c>
      <c r="M104" s="220">
        <v>6.7305084745762711</v>
      </c>
      <c r="N104" s="221">
        <f t="shared" si="14"/>
        <v>0.19992615367136946</v>
      </c>
    </row>
    <row r="105" spans="2:14" x14ac:dyDescent="0.25">
      <c r="B105" s="145" t="s">
        <v>90</v>
      </c>
      <c r="C105" s="220">
        <v>4.0127551020408161</v>
      </c>
      <c r="D105" s="221">
        <v>-3.2957266950157296</v>
      </c>
      <c r="E105" s="220">
        <v>5.477022058823529</v>
      </c>
      <c r="F105" s="221">
        <f t="shared" si="12"/>
        <v>1.4642669567827129</v>
      </c>
      <c r="G105" s="220">
        <v>5.9750933997509339</v>
      </c>
      <c r="H105" s="221">
        <f t="shared" si="12"/>
        <v>0.4980713409274049</v>
      </c>
      <c r="I105" s="220">
        <v>6.0209015361369929</v>
      </c>
      <c r="J105" s="221">
        <f t="shared" si="12"/>
        <v>4.5808136386058962E-2</v>
      </c>
      <c r="K105" s="220">
        <v>5.9559572301425661</v>
      </c>
      <c r="L105" s="221">
        <f t="shared" si="13"/>
        <v>-6.4944305994426799E-2</v>
      </c>
      <c r="M105" s="220">
        <v>6.7638081395348841</v>
      </c>
      <c r="N105" s="221">
        <f t="shared" si="14"/>
        <v>0.80785090939231807</v>
      </c>
    </row>
    <row r="106" spans="2:14" x14ac:dyDescent="0.25">
      <c r="B106" s="145" t="s">
        <v>92</v>
      </c>
      <c r="C106" s="220">
        <v>4.2004830917874392</v>
      </c>
      <c r="D106" s="221">
        <v>-2.4052353565826206</v>
      </c>
      <c r="E106" s="220">
        <v>5.7539817974971559</v>
      </c>
      <c r="F106" s="221">
        <f t="shared" si="12"/>
        <v>1.5534987057097167</v>
      </c>
      <c r="G106" s="220">
        <v>6.4300360210584646</v>
      </c>
      <c r="H106" s="221">
        <f t="shared" si="12"/>
        <v>0.67605422356130873</v>
      </c>
      <c r="I106" s="220">
        <v>6.1241917502787064</v>
      </c>
      <c r="J106" s="221">
        <f t="shared" si="12"/>
        <v>-0.30584427077975818</v>
      </c>
      <c r="K106" s="220">
        <v>5.8792705931670506</v>
      </c>
      <c r="L106" s="221">
        <f t="shared" si="13"/>
        <v>-0.24492115711165585</v>
      </c>
      <c r="M106" s="220">
        <v>6.6265963916480839</v>
      </c>
      <c r="N106" s="221">
        <f t="shared" si="14"/>
        <v>0.74732579848103331</v>
      </c>
    </row>
    <row r="107" spans="2:14" x14ac:dyDescent="0.25">
      <c r="B107" s="145" t="s">
        <v>94</v>
      </c>
      <c r="C107" s="220">
        <v>7.1730038022813689</v>
      </c>
      <c r="D107" s="221">
        <v>3.489099258184325E-2</v>
      </c>
      <c r="E107" s="220">
        <v>6.8810650887573965</v>
      </c>
      <c r="F107" s="221">
        <f t="shared" si="12"/>
        <v>-0.29193871352397238</v>
      </c>
      <c r="G107" s="220">
        <v>6.2824596328245965</v>
      </c>
      <c r="H107" s="221">
        <f t="shared" si="12"/>
        <v>-0.59860545593280001</v>
      </c>
      <c r="I107" s="220">
        <v>6.8906399235912126</v>
      </c>
      <c r="J107" s="221">
        <f t="shared" si="12"/>
        <v>0.60818029076661606</v>
      </c>
      <c r="K107" s="220">
        <v>6.4353897457273863</v>
      </c>
      <c r="L107" s="221">
        <f t="shared" si="13"/>
        <v>-0.45525017786382627</v>
      </c>
      <c r="M107" s="220">
        <v>7.3039568345323742</v>
      </c>
      <c r="N107" s="221">
        <f t="shared" si="14"/>
        <v>0.8685670888049879</v>
      </c>
    </row>
    <row r="108" spans="2:14" x14ac:dyDescent="0.25">
      <c r="B108" s="145" t="s">
        <v>96</v>
      </c>
      <c r="C108" s="220">
        <v>5.5751479289940828</v>
      </c>
      <c r="D108" s="221">
        <v>-1.0231398550032829</v>
      </c>
      <c r="E108" s="220">
        <v>6.1369528001956466</v>
      </c>
      <c r="F108" s="221">
        <f t="shared" si="12"/>
        <v>0.56180487120156375</v>
      </c>
      <c r="G108" s="220">
        <v>6.2551784927280742</v>
      </c>
      <c r="H108" s="221">
        <f t="shared" si="12"/>
        <v>0.11822569253242765</v>
      </c>
      <c r="I108" s="220">
        <v>6.5660091047040972</v>
      </c>
      <c r="J108" s="221">
        <f t="shared" si="12"/>
        <v>0.31083061197602291</v>
      </c>
      <c r="K108" s="220">
        <v>6.3361764094029542</v>
      </c>
      <c r="L108" s="221">
        <f t="shared" si="13"/>
        <v>-0.22983269530114292</v>
      </c>
      <c r="M108" s="220">
        <v>6.727631305791987</v>
      </c>
      <c r="N108" s="221">
        <f t="shared" si="14"/>
        <v>0.39145489638903275</v>
      </c>
    </row>
    <row r="109" spans="2:14" ht="15.75" x14ac:dyDescent="0.25">
      <c r="B109" s="148" t="s">
        <v>33</v>
      </c>
      <c r="C109" s="222">
        <v>7.0010211375472275</v>
      </c>
      <c r="D109" s="223">
        <v>0.22502895325510153</v>
      </c>
      <c r="E109" s="222">
        <v>5.7489897289105913</v>
      </c>
      <c r="F109" s="223">
        <f t="shared" si="12"/>
        <v>-1.2520314086366362</v>
      </c>
      <c r="G109" s="222">
        <v>6.1223728147711647</v>
      </c>
      <c r="H109" s="223">
        <f t="shared" si="12"/>
        <v>0.37338308586057334</v>
      </c>
      <c r="I109" s="222">
        <v>6.3953136352627755</v>
      </c>
      <c r="J109" s="223">
        <f t="shared" si="12"/>
        <v>0.27294082049161084</v>
      </c>
      <c r="K109" s="222">
        <v>6.214340786430224</v>
      </c>
      <c r="L109" s="223">
        <f t="shared" si="13"/>
        <v>-0.18097284883255149</v>
      </c>
      <c r="M109" s="222">
        <v>6.7387541676535427</v>
      </c>
      <c r="N109" s="223">
        <v>0.52441338122331871</v>
      </c>
    </row>
    <row r="110" spans="2:14" ht="6" customHeight="1" x14ac:dyDescent="0.25"/>
    <row r="111" spans="2:14" x14ac:dyDescent="0.25">
      <c r="B111" s="131" t="s">
        <v>58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EDC8-BB7F-4973-B024-FC8555757127}">
  <sheetPr>
    <tabColor rgb="FF7030A0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9013-0A23-470B-976F-D458A5290BD8}">
  <sheetPr>
    <tabColor rgb="FFAC75D5"/>
  </sheetPr>
  <dimension ref="A1:AC112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155</v>
      </c>
    </row>
    <row r="2" spans="1:16" ht="18.75" x14ac:dyDescent="0.3">
      <c r="D2" s="230" t="s">
        <v>156</v>
      </c>
    </row>
    <row r="4" spans="1:16" ht="48.75" customHeight="1" thickBot="1" x14ac:dyDescent="0.3">
      <c r="B4" s="12" t="s">
        <v>315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157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158</v>
      </c>
    </row>
    <row r="6" spans="1:16" ht="22.5" thickTop="1" thickBot="1" x14ac:dyDescent="0.3">
      <c r="B6" s="137"/>
      <c r="C6" s="135" t="s">
        <v>159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72</v>
      </c>
      <c r="D8" s="143" t="str">
        <f>CONCATENATE("dif ",RIGHT(C7,2),"/",RIGHT(C7-1,2))</f>
        <v>dif 20/19</v>
      </c>
      <c r="E8" s="144" t="s">
        <v>72</v>
      </c>
      <c r="F8" s="143" t="str">
        <f>CONCATENATE("dif ",RIGHT(E7,2),"/",RIGHT(C7,2))</f>
        <v>dif 21/20</v>
      </c>
      <c r="G8" s="144" t="s">
        <v>72</v>
      </c>
      <c r="H8" s="143" t="str">
        <f>CONCATENATE("dif ",RIGHT(G7,2),"/",RIGHT(E7,2))</f>
        <v>dif 22/21</v>
      </c>
      <c r="I8" s="144" t="s">
        <v>72</v>
      </c>
      <c r="J8" s="143" t="str">
        <f>CONCATENATE("dif ",RIGHT(I7,2),"/",RIGHT(G7,2))</f>
        <v>dif 23/22</v>
      </c>
      <c r="K8" s="144" t="s">
        <v>72</v>
      </c>
      <c r="L8" s="143" t="str">
        <f>CONCATENATE("dif ",RIGHT(K7,2),"/",RIGHT(I7,2))</f>
        <v>dif 24/23</v>
      </c>
      <c r="M8" s="144" t="s">
        <v>72</v>
      </c>
      <c r="N8" s="143" t="str">
        <f>CONCATENATE("var ",RIGHT(M7,2),"/",RIGHT(K7,2))</f>
        <v>var 25/24</v>
      </c>
    </row>
    <row r="9" spans="1:16" x14ac:dyDescent="0.25">
      <c r="A9" s="1" t="s">
        <v>73</v>
      </c>
      <c r="B9" s="145" t="s">
        <v>74</v>
      </c>
      <c r="C9" s="231">
        <v>0.7387999999999999</v>
      </c>
      <c r="D9" s="147">
        <v>9.42751742041259E-3</v>
      </c>
      <c r="E9" s="231">
        <v>0.22309999999999999</v>
      </c>
      <c r="F9" s="147">
        <f t="shared" ref="F9:L21" si="0">IFERROR(E9/C9-1,"-")</f>
        <v>-0.6980238224147266</v>
      </c>
      <c r="G9" s="231">
        <v>0.57789999999999997</v>
      </c>
      <c r="H9" s="147">
        <f t="shared" si="0"/>
        <v>1.5903182429403855</v>
      </c>
      <c r="I9" s="231">
        <v>0.82430000000000003</v>
      </c>
      <c r="J9" s="147">
        <f t="shared" si="0"/>
        <v>0.42637134452327397</v>
      </c>
      <c r="K9" s="231">
        <v>0.50770000000000004</v>
      </c>
      <c r="L9" s="147">
        <f t="shared" si="0"/>
        <v>-0.38408346475797639</v>
      </c>
      <c r="M9" s="231">
        <v>0.84379999999999999</v>
      </c>
      <c r="N9" s="147">
        <f t="shared" ref="N9:N20" si="1">IFERROR(M9/K9-1,"-")</f>
        <v>0.66200512113452814</v>
      </c>
    </row>
    <row r="10" spans="1:16" x14ac:dyDescent="0.25">
      <c r="A10" s="1" t="s">
        <v>75</v>
      </c>
      <c r="B10" s="145" t="s">
        <v>76</v>
      </c>
      <c r="C10" s="231">
        <v>0.82779999999999998</v>
      </c>
      <c r="D10" s="147">
        <v>0.10270414280005347</v>
      </c>
      <c r="E10" s="231">
        <v>0.2339</v>
      </c>
      <c r="F10" s="147">
        <f t="shared" si="0"/>
        <v>-0.71744382701135545</v>
      </c>
      <c r="G10" s="231">
        <v>0.78700000000000003</v>
      </c>
      <c r="H10" s="147">
        <f t="shared" si="0"/>
        <v>2.3646857631466442</v>
      </c>
      <c r="I10" s="231">
        <v>0.87060000000000004</v>
      </c>
      <c r="J10" s="147">
        <f t="shared" si="0"/>
        <v>0.10622617534942824</v>
      </c>
      <c r="K10" s="231">
        <v>0.89639999999999997</v>
      </c>
      <c r="L10" s="147">
        <f t="shared" si="0"/>
        <v>2.9634734665747731E-2</v>
      </c>
      <c r="M10" s="231">
        <v>0.9244</v>
      </c>
      <c r="N10" s="147">
        <f t="shared" si="1"/>
        <v>3.1236055332440893E-2</v>
      </c>
    </row>
    <row r="11" spans="1:16" x14ac:dyDescent="0.25">
      <c r="A11" s="1" t="s">
        <v>77</v>
      </c>
      <c r="B11" s="145" t="s">
        <v>78</v>
      </c>
      <c r="C11" s="231">
        <v>0.36729999999999996</v>
      </c>
      <c r="D11" s="147">
        <v>-0.49337931034482763</v>
      </c>
      <c r="E11" s="231">
        <v>0.25269999999999998</v>
      </c>
      <c r="F11" s="147">
        <f t="shared" si="0"/>
        <v>-0.31200653416825486</v>
      </c>
      <c r="G11" s="231">
        <v>0.74909999999999999</v>
      </c>
      <c r="H11" s="147">
        <f t="shared" si="0"/>
        <v>1.9643846458250893</v>
      </c>
      <c r="I11" s="231">
        <v>0.73480000000000001</v>
      </c>
      <c r="J11" s="147">
        <f t="shared" si="0"/>
        <v>-1.9089574155653377E-2</v>
      </c>
      <c r="K11" s="231">
        <v>0.88939999999999997</v>
      </c>
      <c r="L11" s="147">
        <f t="shared" si="0"/>
        <v>0.21039738704409361</v>
      </c>
      <c r="M11" s="231">
        <v>0.82620000000000005</v>
      </c>
      <c r="N11" s="147">
        <f t="shared" si="1"/>
        <v>-7.1059140993928405E-2</v>
      </c>
    </row>
    <row r="12" spans="1:16" x14ac:dyDescent="0.25">
      <c r="A12" s="1" t="s">
        <v>79</v>
      </c>
      <c r="B12" s="145" t="s">
        <v>80</v>
      </c>
      <c r="C12" s="231">
        <v>0</v>
      </c>
      <c r="D12" s="147">
        <v>-1</v>
      </c>
      <c r="E12" s="231">
        <v>0.2611</v>
      </c>
      <c r="F12" s="147" t="str">
        <f t="shared" si="0"/>
        <v>-</v>
      </c>
      <c r="G12" s="231">
        <v>0.79280000000000006</v>
      </c>
      <c r="H12" s="147">
        <f t="shared" si="0"/>
        <v>2.0363845270011494</v>
      </c>
      <c r="I12" s="231">
        <v>0.78159999999999996</v>
      </c>
      <c r="J12" s="147">
        <f t="shared" si="0"/>
        <v>-1.4127144298688332E-2</v>
      </c>
      <c r="K12" s="231">
        <v>0.80359999999999998</v>
      </c>
      <c r="L12" s="147">
        <f t="shared" si="0"/>
        <v>2.814738996929389E-2</v>
      </c>
      <c r="M12" s="231">
        <v>0.8216</v>
      </c>
      <c r="N12" s="147">
        <f t="shared" si="1"/>
        <v>2.2399203583872485E-2</v>
      </c>
    </row>
    <row r="13" spans="1:16" x14ac:dyDescent="0.25">
      <c r="A13" s="1" t="s">
        <v>81</v>
      </c>
      <c r="B13" s="145" t="s">
        <v>82</v>
      </c>
      <c r="C13" s="231">
        <v>0</v>
      </c>
      <c r="D13" s="147">
        <v>-1</v>
      </c>
      <c r="E13" s="231">
        <v>0.27500000000000002</v>
      </c>
      <c r="F13" s="147" t="str">
        <f t="shared" si="0"/>
        <v>-</v>
      </c>
      <c r="G13" s="231">
        <v>0.63340000000000007</v>
      </c>
      <c r="H13" s="147">
        <f t="shared" si="0"/>
        <v>1.3032727272727271</v>
      </c>
      <c r="I13" s="231">
        <v>0.73349999999999993</v>
      </c>
      <c r="J13" s="147">
        <f t="shared" si="0"/>
        <v>0.15803599621092501</v>
      </c>
      <c r="K13" s="231">
        <v>0.80420000000000003</v>
      </c>
      <c r="L13" s="147">
        <f t="shared" si="0"/>
        <v>9.6387184730743147E-2</v>
      </c>
      <c r="M13" s="231">
        <v>0.71109999999999995</v>
      </c>
      <c r="N13" s="147">
        <f t="shared" si="1"/>
        <v>-0.11576722208405876</v>
      </c>
    </row>
    <row r="14" spans="1:16" x14ac:dyDescent="0.25">
      <c r="A14" s="1" t="s">
        <v>83</v>
      </c>
      <c r="B14" s="145" t="s">
        <v>84</v>
      </c>
      <c r="C14" s="231">
        <v>0</v>
      </c>
      <c r="D14" s="147">
        <v>-1</v>
      </c>
      <c r="E14" s="231">
        <v>0.20440000000000003</v>
      </c>
      <c r="F14" s="147" t="str">
        <f t="shared" si="0"/>
        <v>-</v>
      </c>
      <c r="G14" s="231">
        <v>0.6873999999999999</v>
      </c>
      <c r="H14" s="147">
        <f t="shared" si="0"/>
        <v>2.363013698630136</v>
      </c>
      <c r="I14" s="231">
        <v>0.76780000000000004</v>
      </c>
      <c r="J14" s="147">
        <f t="shared" si="0"/>
        <v>0.11696246726796655</v>
      </c>
      <c r="K14" s="231">
        <v>0.81640000000000001</v>
      </c>
      <c r="L14" s="147">
        <f t="shared" si="0"/>
        <v>6.3297733784839716E-2</v>
      </c>
      <c r="M14" s="231">
        <v>0.80099999999999993</v>
      </c>
      <c r="N14" s="147">
        <f t="shared" si="1"/>
        <v>-1.8863302302792873E-2</v>
      </c>
    </row>
    <row r="15" spans="1:16" x14ac:dyDescent="0.25">
      <c r="A15" s="1" t="s">
        <v>85</v>
      </c>
      <c r="B15" s="145" t="s">
        <v>86</v>
      </c>
      <c r="C15" s="231">
        <v>0</v>
      </c>
      <c r="D15" s="147">
        <v>-1</v>
      </c>
      <c r="E15" s="231">
        <v>0.39960000000000001</v>
      </c>
      <c r="F15" s="147" t="str">
        <f t="shared" si="0"/>
        <v>-</v>
      </c>
      <c r="G15" s="231">
        <v>0.80249999999999999</v>
      </c>
      <c r="H15" s="147">
        <f t="shared" si="0"/>
        <v>1.008258258258258</v>
      </c>
      <c r="I15" s="231">
        <v>0.88969999999999994</v>
      </c>
      <c r="J15" s="147">
        <f t="shared" si="0"/>
        <v>0.10866043613707155</v>
      </c>
      <c r="K15" s="231">
        <v>0.87379999999999991</v>
      </c>
      <c r="L15" s="147">
        <f t="shared" si="0"/>
        <v>-1.7871192536810243E-2</v>
      </c>
      <c r="M15" s="231">
        <v>0.93040000000000012</v>
      </c>
      <c r="N15" s="147">
        <f t="shared" si="1"/>
        <v>6.4774547951476524E-2</v>
      </c>
    </row>
    <row r="16" spans="1:16" x14ac:dyDescent="0.25">
      <c r="A16" s="1" t="s">
        <v>87</v>
      </c>
      <c r="B16" s="145" t="s">
        <v>88</v>
      </c>
      <c r="C16" s="231">
        <v>0.43909999999999999</v>
      </c>
      <c r="D16" s="147">
        <v>-0.48426121681935641</v>
      </c>
      <c r="E16" s="231">
        <v>0.62039999999999995</v>
      </c>
      <c r="F16" s="147">
        <f t="shared" si="0"/>
        <v>0.41289000227738559</v>
      </c>
      <c r="G16" s="231">
        <v>0.89769999999999994</v>
      </c>
      <c r="H16" s="147">
        <f t="shared" si="0"/>
        <v>0.44696969696969702</v>
      </c>
      <c r="I16" s="231">
        <v>0.91459999999999997</v>
      </c>
      <c r="J16" s="147">
        <f t="shared" si="0"/>
        <v>1.8825888381419187E-2</v>
      </c>
      <c r="K16" s="231">
        <v>0.90269999999999995</v>
      </c>
      <c r="L16" s="147">
        <f t="shared" si="0"/>
        <v>-1.3011152416356864E-2</v>
      </c>
      <c r="M16" s="231">
        <v>0.93909999999999993</v>
      </c>
      <c r="N16" s="147">
        <f t="shared" si="1"/>
        <v>4.0323474022377237E-2</v>
      </c>
    </row>
    <row r="17" spans="1:29" x14ac:dyDescent="0.25">
      <c r="A17" s="1" t="s">
        <v>89</v>
      </c>
      <c r="B17" s="145" t="s">
        <v>90</v>
      </c>
      <c r="C17" s="231">
        <v>0.20370000000000002</v>
      </c>
      <c r="D17" s="147">
        <v>-0.74345088161209061</v>
      </c>
      <c r="E17" s="231">
        <v>0.5484</v>
      </c>
      <c r="F17" s="147">
        <f t="shared" si="0"/>
        <v>1.6921944035346095</v>
      </c>
      <c r="G17" s="231">
        <v>0.70709999999999995</v>
      </c>
      <c r="H17" s="147">
        <f t="shared" si="0"/>
        <v>0.2893873085339167</v>
      </c>
      <c r="I17" s="231">
        <v>0.78359999999999996</v>
      </c>
      <c r="J17" s="147">
        <f t="shared" si="0"/>
        <v>0.10818837505303347</v>
      </c>
      <c r="K17" s="231">
        <v>0.75800000000000001</v>
      </c>
      <c r="L17" s="147">
        <f t="shared" si="0"/>
        <v>-3.2669729453802865E-2</v>
      </c>
      <c r="M17" s="231">
        <v>0.84260000000000002</v>
      </c>
      <c r="N17" s="147">
        <f t="shared" si="1"/>
        <v>0.11160949868073877</v>
      </c>
    </row>
    <row r="18" spans="1:29" x14ac:dyDescent="0.25">
      <c r="A18" s="1" t="s">
        <v>91</v>
      </c>
      <c r="B18" s="145" t="s">
        <v>92</v>
      </c>
      <c r="C18" s="231">
        <v>0.20949999999999999</v>
      </c>
      <c r="D18" s="147">
        <v>-0.72292024864435922</v>
      </c>
      <c r="E18" s="231">
        <v>0.69010000000000005</v>
      </c>
      <c r="F18" s="147">
        <f t="shared" si="0"/>
        <v>2.2940334128878286</v>
      </c>
      <c r="G18" s="231">
        <v>0.77500000000000002</v>
      </c>
      <c r="H18" s="147">
        <f t="shared" si="0"/>
        <v>0.12302564845674535</v>
      </c>
      <c r="I18" s="231">
        <v>0.85840000000000005</v>
      </c>
      <c r="J18" s="147"/>
      <c r="K18" s="231">
        <v>0.89359999999999995</v>
      </c>
      <c r="L18" s="147">
        <f t="shared" si="0"/>
        <v>4.1006523765144243E-2</v>
      </c>
      <c r="M18" s="231">
        <v>0.90410000000000001</v>
      </c>
      <c r="N18" s="147">
        <f t="shared" si="1"/>
        <v>1.1750223813786986E-2</v>
      </c>
      <c r="AB18" s="232"/>
    </row>
    <row r="19" spans="1:29" x14ac:dyDescent="0.25">
      <c r="A19" s="1" t="s">
        <v>93</v>
      </c>
      <c r="B19" s="145" t="s">
        <v>94</v>
      </c>
      <c r="C19" s="231">
        <v>0.27260000000000001</v>
      </c>
      <c r="D19" s="147">
        <v>-0.61223328591749637</v>
      </c>
      <c r="E19" s="231">
        <v>0.71479999999999999</v>
      </c>
      <c r="F19" s="147">
        <f t="shared" si="0"/>
        <v>1.6221570066030813</v>
      </c>
      <c r="G19" s="231">
        <v>0.79510000000000003</v>
      </c>
      <c r="H19" s="147">
        <f t="shared" si="0"/>
        <v>0.11233911583659761</v>
      </c>
      <c r="I19" s="231">
        <v>0.85420000000000007</v>
      </c>
      <c r="J19" s="147">
        <f t="shared" si="0"/>
        <v>7.4330272921645069E-2</v>
      </c>
      <c r="K19" s="231">
        <v>0.83440000000000003</v>
      </c>
      <c r="L19" s="147">
        <f t="shared" si="0"/>
        <v>-2.317958323577618E-2</v>
      </c>
      <c r="M19" s="231">
        <v>0.83560000000000001</v>
      </c>
      <c r="N19" s="147">
        <f t="shared" si="1"/>
        <v>1.4381591562799834E-3</v>
      </c>
      <c r="AB19" s="232"/>
      <c r="AC19" s="232"/>
    </row>
    <row r="20" spans="1:29" x14ac:dyDescent="0.25">
      <c r="A20" s="1" t="s">
        <v>95</v>
      </c>
      <c r="B20" s="145" t="s">
        <v>96</v>
      </c>
      <c r="C20" s="231">
        <v>0.2797</v>
      </c>
      <c r="D20" s="147">
        <v>-0.60031437553586742</v>
      </c>
      <c r="E20" s="231">
        <v>0.61990000000000001</v>
      </c>
      <c r="F20" s="147">
        <f t="shared" si="0"/>
        <v>1.2163031819806935</v>
      </c>
      <c r="G20" s="231">
        <v>0.51739999999999997</v>
      </c>
      <c r="H20" s="147">
        <f t="shared" si="0"/>
        <v>-0.16534924987901278</v>
      </c>
      <c r="I20" s="231">
        <v>0.79709999999999992</v>
      </c>
      <c r="J20" s="147">
        <f t="shared" si="0"/>
        <v>0.54058755315036722</v>
      </c>
      <c r="K20" s="231">
        <v>0.79709999999999992</v>
      </c>
      <c r="L20" s="147">
        <f t="shared" si="0"/>
        <v>0</v>
      </c>
      <c r="M20" s="231">
        <v>0.81180000000000008</v>
      </c>
      <c r="N20" s="147">
        <f t="shared" si="1"/>
        <v>1.8441851712457824E-2</v>
      </c>
      <c r="O20" s="153"/>
    </row>
    <row r="21" spans="1:29" ht="15.75" x14ac:dyDescent="0.25">
      <c r="A21" s="1" t="s">
        <v>0</v>
      </c>
      <c r="B21" s="148" t="s">
        <v>33</v>
      </c>
      <c r="C21" s="233">
        <v>0.49125694136118242</v>
      </c>
      <c r="D21" s="150">
        <v>-0.33462581029377614</v>
      </c>
      <c r="E21" s="233">
        <v>0.48201408869433904</v>
      </c>
      <c r="F21" s="150">
        <f t="shared" si="0"/>
        <v>-1.881470140906949E-2</v>
      </c>
      <c r="G21" s="233">
        <v>0.71738538865739221</v>
      </c>
      <c r="H21" s="150">
        <f t="shared" si="0"/>
        <v>0.48830792602062267</v>
      </c>
      <c r="I21" s="233">
        <v>0.81783519993171871</v>
      </c>
      <c r="J21" s="150">
        <f t="shared" si="0"/>
        <v>0.14002210368728196</v>
      </c>
      <c r="K21" s="233">
        <v>0.796368991363826</v>
      </c>
      <c r="L21" s="150">
        <f t="shared" si="0"/>
        <v>-2.6247596789285788E-2</v>
      </c>
      <c r="M21" s="233">
        <v>0.84894608892196821</v>
      </c>
      <c r="N21" s="150">
        <f>IFERROR(M21/K21-1,"-")</f>
        <v>6.6021025590287108E-2</v>
      </c>
      <c r="O21" s="234"/>
    </row>
    <row r="22" spans="1:29" ht="6" customHeight="1" x14ac:dyDescent="0.25">
      <c r="O22" s="234"/>
    </row>
    <row r="23" spans="1:29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5" spans="1:29" x14ac:dyDescent="0.25">
      <c r="B25" t="s">
        <v>12</v>
      </c>
    </row>
    <row r="26" spans="1:29" ht="21.75" customHeight="1" thickBot="1" x14ac:dyDescent="0.3">
      <c r="B26" s="12" t="s">
        <v>316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160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161</v>
      </c>
    </row>
    <row r="28" spans="1:29" ht="22.5" thickTop="1" thickBot="1" x14ac:dyDescent="0.3">
      <c r="B28" s="137"/>
      <c r="C28" s="135" t="s">
        <v>63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72</v>
      </c>
      <c r="D30" s="143" t="str">
        <f>CONCATENATE("var ",RIGHT(C29,2),"/",RIGHT(C29-1,2))</f>
        <v>var 20/19</v>
      </c>
      <c r="E30" s="144" t="s">
        <v>72</v>
      </c>
      <c r="F30" s="143" t="str">
        <f>CONCATENATE("var ",RIGHT(E29,2),"/",RIGHT(C29,2))</f>
        <v>var 21/20</v>
      </c>
      <c r="G30" s="144" t="s">
        <v>72</v>
      </c>
      <c r="H30" s="143" t="str">
        <f>CONCATENATE("var ",RIGHT(G29,2),"/",RIGHT(E29,2))</f>
        <v>var 22/21</v>
      </c>
      <c r="I30" s="144" t="s">
        <v>72</v>
      </c>
      <c r="J30" s="143" t="str">
        <f>CONCATENATE("var ",RIGHT(I29,2),"/",RIGHT(G29,2))</f>
        <v>var 23/22</v>
      </c>
      <c r="K30" s="144" t="s">
        <v>72</v>
      </c>
      <c r="L30" s="143" t="str">
        <f>CONCATENATE("var ",RIGHT(K29,2),"/",RIGHT(I29,2))</f>
        <v>var 24/23</v>
      </c>
      <c r="M30" s="144" t="s">
        <v>72</v>
      </c>
      <c r="N30" s="143" t="str">
        <f>CONCATENATE("var ",RIGHT(M29,2),"/",RIGHT(K29,2))</f>
        <v>var 25/24</v>
      </c>
    </row>
    <row r="31" spans="1:29" x14ac:dyDescent="0.25">
      <c r="B31" s="145" t="s">
        <v>74</v>
      </c>
      <c r="C31" s="231">
        <v>0.8327</v>
      </c>
      <c r="D31" s="147"/>
      <c r="E31" s="231">
        <v>0.32579999999999998</v>
      </c>
      <c r="F31" s="147">
        <f t="shared" ref="F31:J43" si="2">IFERROR(E31/C31-1,"-")</f>
        <v>-0.60874264440975145</v>
      </c>
      <c r="G31" s="231">
        <v>0.61520000000000008</v>
      </c>
      <c r="H31" s="147">
        <f t="shared" si="2"/>
        <v>0.88827501534683884</v>
      </c>
      <c r="I31" s="231">
        <v>0.91280000000000006</v>
      </c>
      <c r="J31" s="147">
        <f t="shared" si="2"/>
        <v>0.48374512353706112</v>
      </c>
      <c r="K31" s="231">
        <v>0.98140000000000005</v>
      </c>
      <c r="L31" s="147">
        <f t="shared" ref="L31:L43" si="3">IFERROR(K31/I31-1,"-")</f>
        <v>7.5153374233128734E-2</v>
      </c>
      <c r="M31" s="231">
        <v>0.93849999999999989</v>
      </c>
      <c r="N31" s="147">
        <f t="shared" ref="N31:N42" si="4">IFERROR(M31/K31-1,"-")</f>
        <v>-4.3713062971265648E-2</v>
      </c>
    </row>
    <row r="32" spans="1:29" x14ac:dyDescent="0.25">
      <c r="B32" s="145" t="s">
        <v>76</v>
      </c>
      <c r="C32" s="231">
        <v>0.9698</v>
      </c>
      <c r="D32" s="147"/>
      <c r="E32" s="231">
        <v>0.40229999999999999</v>
      </c>
      <c r="F32" s="147">
        <f t="shared" si="2"/>
        <v>-0.58517220045370177</v>
      </c>
      <c r="G32" s="231">
        <v>0.86180000000000012</v>
      </c>
      <c r="H32" s="147">
        <f t="shared" si="2"/>
        <v>1.1421824509072835</v>
      </c>
      <c r="I32" s="231">
        <v>0.96200000000000008</v>
      </c>
      <c r="J32" s="147">
        <f t="shared" si="2"/>
        <v>0.11626827570201903</v>
      </c>
      <c r="K32" s="231">
        <v>1.0293000000000001</v>
      </c>
      <c r="L32" s="147">
        <f t="shared" si="3"/>
        <v>6.9958419958420004E-2</v>
      </c>
      <c r="M32" s="231">
        <v>1.0306999999999999</v>
      </c>
      <c r="N32" s="147">
        <f t="shared" si="4"/>
        <v>1.3601476731757156E-3</v>
      </c>
    </row>
    <row r="33" spans="2:16" x14ac:dyDescent="0.25">
      <c r="B33" s="145" t="s">
        <v>78</v>
      </c>
      <c r="C33" s="231">
        <v>0.39979999999999999</v>
      </c>
      <c r="D33" s="147"/>
      <c r="E33" s="231">
        <v>0.41789999999999999</v>
      </c>
      <c r="F33" s="147">
        <f t="shared" si="2"/>
        <v>4.5272636318159032E-2</v>
      </c>
      <c r="G33" s="231">
        <v>0.8236</v>
      </c>
      <c r="H33" s="147">
        <f t="shared" si="2"/>
        <v>0.97080641301746828</v>
      </c>
      <c r="I33" s="231">
        <v>0.7944</v>
      </c>
      <c r="J33" s="147">
        <f t="shared" si="2"/>
        <v>-3.5454103933948544E-2</v>
      </c>
      <c r="K33" s="231">
        <v>0.98959999999999992</v>
      </c>
      <c r="L33" s="147">
        <f t="shared" si="3"/>
        <v>0.2457200402819737</v>
      </c>
      <c r="M33" s="231">
        <v>0.90989999999999993</v>
      </c>
      <c r="N33" s="147">
        <f t="shared" si="4"/>
        <v>-8.0537590945836679E-2</v>
      </c>
    </row>
    <row r="34" spans="2:16" x14ac:dyDescent="0.25">
      <c r="B34" s="145" t="s">
        <v>80</v>
      </c>
      <c r="C34" s="231">
        <v>0</v>
      </c>
      <c r="D34" s="147"/>
      <c r="E34" s="231">
        <v>0.40389999999999998</v>
      </c>
      <c r="F34" s="147" t="str">
        <f t="shared" si="2"/>
        <v>-</v>
      </c>
      <c r="G34" s="231">
        <v>0.90949999999999998</v>
      </c>
      <c r="H34" s="147">
        <f t="shared" si="2"/>
        <v>1.2517949987620698</v>
      </c>
      <c r="I34" s="231">
        <v>0.88819999999999988</v>
      </c>
      <c r="J34" s="147">
        <f t="shared" si="2"/>
        <v>-2.3419461242440986E-2</v>
      </c>
      <c r="K34" s="231">
        <v>0.91859999999999997</v>
      </c>
      <c r="L34" s="147">
        <f t="shared" si="3"/>
        <v>3.4226525557307097E-2</v>
      </c>
      <c r="M34" s="231">
        <v>0.92059999999999997</v>
      </c>
      <c r="N34" s="147">
        <f t="shared" si="4"/>
        <v>2.1772262138035625E-3</v>
      </c>
    </row>
    <row r="35" spans="2:16" x14ac:dyDescent="0.25">
      <c r="B35" s="145" t="s">
        <v>82</v>
      </c>
      <c r="C35" s="231">
        <v>0</v>
      </c>
      <c r="D35" s="147"/>
      <c r="E35" s="231">
        <v>0.43189999999999995</v>
      </c>
      <c r="F35" s="147" t="str">
        <f t="shared" si="2"/>
        <v>-</v>
      </c>
      <c r="G35" s="231">
        <v>0.76180000000000003</v>
      </c>
      <c r="H35" s="147">
        <f t="shared" si="2"/>
        <v>0.76383422088446418</v>
      </c>
      <c r="I35" s="231">
        <v>0.872</v>
      </c>
      <c r="J35" s="147">
        <f t="shared" si="2"/>
        <v>0.14465739039117875</v>
      </c>
      <c r="K35" s="231">
        <v>0.94200000000000006</v>
      </c>
      <c r="L35" s="147">
        <f t="shared" si="3"/>
        <v>8.0275229357798183E-2</v>
      </c>
      <c r="M35" s="231">
        <v>0.81980000000000008</v>
      </c>
      <c r="N35" s="147">
        <f t="shared" si="4"/>
        <v>-0.12972399150743097</v>
      </c>
    </row>
    <row r="36" spans="2:16" x14ac:dyDescent="0.25">
      <c r="B36" s="145" t="s">
        <v>84</v>
      </c>
      <c r="C36" s="231">
        <v>0</v>
      </c>
      <c r="D36" s="147"/>
      <c r="E36" s="231">
        <v>0.26039999999999996</v>
      </c>
      <c r="F36" s="147" t="str">
        <f t="shared" si="2"/>
        <v>-</v>
      </c>
      <c r="G36" s="231">
        <v>0.81559999999999999</v>
      </c>
      <c r="H36" s="147">
        <f t="shared" si="2"/>
        <v>2.1321044546851002</v>
      </c>
      <c r="I36" s="231">
        <v>0.9104000000000001</v>
      </c>
      <c r="J36" s="147">
        <f t="shared" si="2"/>
        <v>0.11623344776851408</v>
      </c>
      <c r="K36" s="231">
        <v>0.96189999999999998</v>
      </c>
      <c r="L36" s="147">
        <f t="shared" si="3"/>
        <v>5.656854130052702E-2</v>
      </c>
      <c r="M36" s="231">
        <v>0.92480000000000007</v>
      </c>
      <c r="N36" s="147">
        <f t="shared" si="4"/>
        <v>-3.8569497868801261E-2</v>
      </c>
    </row>
    <row r="37" spans="2:16" x14ac:dyDescent="0.25">
      <c r="B37" s="145" t="s">
        <v>86</v>
      </c>
      <c r="C37" s="231">
        <v>0</v>
      </c>
      <c r="D37" s="147"/>
      <c r="E37" s="231">
        <v>0.4869</v>
      </c>
      <c r="F37" s="147" t="str">
        <f t="shared" si="2"/>
        <v>-</v>
      </c>
      <c r="G37" s="231">
        <v>0.92709999999999992</v>
      </c>
      <c r="H37" s="147">
        <f t="shared" si="2"/>
        <v>0.90408708153624961</v>
      </c>
      <c r="I37" s="231">
        <v>1.0204</v>
      </c>
      <c r="J37" s="147">
        <f t="shared" si="2"/>
        <v>0.10063639305360805</v>
      </c>
      <c r="K37" s="231">
        <v>0.99629999999999996</v>
      </c>
      <c r="L37" s="147">
        <f t="shared" si="3"/>
        <v>-2.3618188945511598E-2</v>
      </c>
      <c r="M37" s="231">
        <v>1.0375000000000001</v>
      </c>
      <c r="N37" s="147">
        <f t="shared" si="4"/>
        <v>4.1353006122653913E-2</v>
      </c>
    </row>
    <row r="38" spans="2:16" x14ac:dyDescent="0.25">
      <c r="B38" s="145" t="s">
        <v>88</v>
      </c>
      <c r="C38" s="231">
        <v>0.52979999999999994</v>
      </c>
      <c r="D38" s="147"/>
      <c r="E38" s="231">
        <v>0.78590000000000004</v>
      </c>
      <c r="F38" s="147">
        <f t="shared" si="2"/>
        <v>0.48338995847489641</v>
      </c>
      <c r="G38" s="231">
        <v>1.0247999999999999</v>
      </c>
      <c r="H38" s="147">
        <f t="shared" si="2"/>
        <v>0.30398269499936359</v>
      </c>
      <c r="I38" s="231">
        <v>1.0207999999999999</v>
      </c>
      <c r="J38" s="147">
        <f t="shared" si="2"/>
        <v>-3.9032006245121043E-3</v>
      </c>
      <c r="K38" s="231">
        <v>1.0063</v>
      </c>
      <c r="L38" s="147">
        <f t="shared" si="3"/>
        <v>-1.4204545454545414E-2</v>
      </c>
      <c r="M38" s="231">
        <v>1.0137</v>
      </c>
      <c r="N38" s="147">
        <f t="shared" si="4"/>
        <v>7.3536718672364554E-3</v>
      </c>
    </row>
    <row r="39" spans="2:16" x14ac:dyDescent="0.25">
      <c r="B39" s="145" t="s">
        <v>90</v>
      </c>
      <c r="C39" s="231">
        <v>0.25850000000000001</v>
      </c>
      <c r="D39" s="147"/>
      <c r="E39" s="231">
        <v>0.68519999999999992</v>
      </c>
      <c r="F39" s="147">
        <f t="shared" si="2"/>
        <v>1.6506769825918757</v>
      </c>
      <c r="G39" s="231">
        <v>0.81950000000000001</v>
      </c>
      <c r="H39" s="147">
        <f t="shared" si="2"/>
        <v>0.19600116754232366</v>
      </c>
      <c r="I39" s="231">
        <v>0.88959999999999995</v>
      </c>
      <c r="J39" s="147">
        <f t="shared" si="2"/>
        <v>8.5539963392312401E-2</v>
      </c>
      <c r="K39" s="231">
        <v>0.85860000000000003</v>
      </c>
      <c r="L39" s="147">
        <f t="shared" si="3"/>
        <v>-3.484712230215814E-2</v>
      </c>
      <c r="M39" s="231">
        <v>0.9556</v>
      </c>
      <c r="N39" s="147">
        <f t="shared" si="4"/>
        <v>0.11297460982995577</v>
      </c>
    </row>
    <row r="40" spans="2:16" x14ac:dyDescent="0.25">
      <c r="B40" s="145" t="s">
        <v>92</v>
      </c>
      <c r="C40" s="231">
        <v>0.28689999999999999</v>
      </c>
      <c r="D40" s="147"/>
      <c r="E40" s="231">
        <v>0.79390000000000005</v>
      </c>
      <c r="F40" s="147">
        <f t="shared" si="2"/>
        <v>1.7671662600209137</v>
      </c>
      <c r="G40" s="231">
        <v>0.8881</v>
      </c>
      <c r="H40" s="147">
        <f t="shared" si="2"/>
        <v>0.11865474241088281</v>
      </c>
      <c r="I40" s="231">
        <v>0.97180000000000011</v>
      </c>
      <c r="J40" s="147">
        <f t="shared" si="2"/>
        <v>9.424614345231408E-2</v>
      </c>
      <c r="K40" s="231">
        <v>1.0153000000000001</v>
      </c>
      <c r="L40" s="147">
        <f t="shared" si="3"/>
        <v>4.4762296768882548E-2</v>
      </c>
      <c r="M40" s="231">
        <v>1.0136000000000001</v>
      </c>
      <c r="N40" s="147">
        <f t="shared" si="4"/>
        <v>-1.6743819560721684E-3</v>
      </c>
    </row>
    <row r="41" spans="2:16" x14ac:dyDescent="0.25">
      <c r="B41" s="145" t="s">
        <v>94</v>
      </c>
      <c r="C41" s="231">
        <v>0.38200000000000001</v>
      </c>
      <c r="D41" s="147"/>
      <c r="E41" s="231">
        <v>0.8012999999999999</v>
      </c>
      <c r="F41" s="147">
        <f t="shared" si="2"/>
        <v>1.0976439790575911</v>
      </c>
      <c r="G41" s="231">
        <v>0.87360000000000004</v>
      </c>
      <c r="H41" s="147">
        <f t="shared" si="2"/>
        <v>9.0228378884313232E-2</v>
      </c>
      <c r="I41" s="231">
        <v>0.95010000000000006</v>
      </c>
      <c r="J41" s="147">
        <f t="shared" si="2"/>
        <v>8.7568681318681341E-2</v>
      </c>
      <c r="K41" s="231">
        <v>0.92370000000000008</v>
      </c>
      <c r="L41" s="147">
        <f t="shared" si="3"/>
        <v>-2.7786548784338505E-2</v>
      </c>
      <c r="M41" s="231">
        <v>0.91390000000000005</v>
      </c>
      <c r="N41" s="147">
        <f t="shared" si="4"/>
        <v>-1.0609505250622542E-2</v>
      </c>
    </row>
    <row r="42" spans="2:16" x14ac:dyDescent="0.25">
      <c r="B42" s="145" t="s">
        <v>96</v>
      </c>
      <c r="C42" s="231">
        <v>0.39159999999999995</v>
      </c>
      <c r="D42" s="147"/>
      <c r="E42" s="231">
        <v>0.66610000000000003</v>
      </c>
      <c r="F42" s="147">
        <f t="shared" si="2"/>
        <v>0.70097037793667027</v>
      </c>
      <c r="G42" s="231">
        <v>0.86670000000000003</v>
      </c>
      <c r="H42" s="147">
        <f t="shared" si="2"/>
        <v>0.30115598258519749</v>
      </c>
      <c r="I42" s="231">
        <v>0.87</v>
      </c>
      <c r="J42" s="147">
        <f t="shared" si="2"/>
        <v>3.8075458636206427E-3</v>
      </c>
      <c r="K42" s="231">
        <v>0.88249999999999995</v>
      </c>
      <c r="L42" s="147">
        <f t="shared" si="3"/>
        <v>1.4367816091954033E-2</v>
      </c>
      <c r="M42" s="231">
        <v>0.88930000000000009</v>
      </c>
      <c r="N42" s="147">
        <f t="shared" si="4"/>
        <v>7.7053824362607326E-3</v>
      </c>
    </row>
    <row r="43" spans="2:16" ht="15.75" x14ac:dyDescent="0.25">
      <c r="B43" s="148" t="s">
        <v>33</v>
      </c>
      <c r="C43" s="233">
        <v>0.58674350442618195</v>
      </c>
      <c r="D43" s="150"/>
      <c r="E43" s="239">
        <v>0.61734478770601819</v>
      </c>
      <c r="F43" s="150">
        <f t="shared" si="2"/>
        <v>5.215444746979081E-2</v>
      </c>
      <c r="G43" s="239">
        <v>0.84878834356712252</v>
      </c>
      <c r="H43" s="150">
        <f t="shared" si="2"/>
        <v>0.3749016116603523</v>
      </c>
      <c r="I43" s="233">
        <v>0.92207090541724013</v>
      </c>
      <c r="J43" s="150">
        <f t="shared" si="2"/>
        <v>8.6337851368387009E-2</v>
      </c>
      <c r="K43" s="233">
        <v>0.95887504094051124</v>
      </c>
      <c r="L43" s="150">
        <f t="shared" si="3"/>
        <v>3.9914647894260469E-2</v>
      </c>
      <c r="M43" s="233">
        <v>0.9468475865347219</v>
      </c>
      <c r="N43" s="150">
        <f>IFERROR(M43/K43-1,"-")</f>
        <v>-1.2543296980586982E-2</v>
      </c>
    </row>
    <row r="44" spans="2:16" ht="6" customHeight="1" x14ac:dyDescent="0.25"/>
    <row r="45" spans="2:16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162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163</v>
      </c>
    </row>
    <row r="50" spans="2:16" ht="22.5" thickTop="1" thickBot="1" x14ac:dyDescent="0.3">
      <c r="B50" s="137"/>
      <c r="C50" s="135" t="s">
        <v>64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72</v>
      </c>
      <c r="D52" s="143" t="str">
        <f>CONCATENATE("var ",RIGHT(C51,2),"/",RIGHT(C51-1,2))</f>
        <v>var 20/19</v>
      </c>
      <c r="E52" s="144" t="s">
        <v>72</v>
      </c>
      <c r="F52" s="143" t="str">
        <f>CONCATENATE("var ",RIGHT(E51,2),"/",RIGHT(C51,2))</f>
        <v>var 21/20</v>
      </c>
      <c r="G52" s="144" t="s">
        <v>72</v>
      </c>
      <c r="H52" s="143" t="str">
        <f>CONCATENATE("var ",RIGHT(G51,2),"/",RIGHT(E51,2))</f>
        <v>var 22/21</v>
      </c>
      <c r="I52" s="144" t="s">
        <v>72</v>
      </c>
      <c r="J52" s="143" t="str">
        <f>CONCATENATE("var ",RIGHT(I51,2),"/",RIGHT(G51,2))</f>
        <v>var 23/22</v>
      </c>
      <c r="K52" s="144" t="s">
        <v>72</v>
      </c>
      <c r="L52" s="143" t="str">
        <f>CONCATENATE("var ",RIGHT(K51,2),"/",RIGHT(I51,2))</f>
        <v>var 24/23</v>
      </c>
      <c r="M52" s="144" t="s">
        <v>72</v>
      </c>
      <c r="N52" s="143" t="str">
        <f>CONCATENATE("var ",RIGHT(M51,2),"/",RIGHT(K51,2))</f>
        <v>var 25/24</v>
      </c>
    </row>
    <row r="53" spans="2:16" x14ac:dyDescent="0.25">
      <c r="B53" s="145" t="s">
        <v>74</v>
      </c>
      <c r="C53" s="231">
        <v>0.84459999999999991</v>
      </c>
      <c r="D53" s="147"/>
      <c r="E53" s="231">
        <v>0</v>
      </c>
      <c r="F53" s="147">
        <f t="shared" ref="F53:J65" si="5">IFERROR(E53/C53-1,"-")</f>
        <v>-1</v>
      </c>
      <c r="G53" s="231">
        <v>0</v>
      </c>
      <c r="H53" s="147" t="str">
        <f t="shared" si="5"/>
        <v>-</v>
      </c>
      <c r="I53" s="231">
        <v>0.98719999999999997</v>
      </c>
      <c r="J53" s="147" t="str">
        <f t="shared" si="5"/>
        <v>-</v>
      </c>
      <c r="K53" s="231">
        <v>1.014</v>
      </c>
      <c r="L53" s="147">
        <f t="shared" ref="L53:L65" si="6">IFERROR(K53/I53-1,"-")</f>
        <v>2.7147487844408458E-2</v>
      </c>
      <c r="M53" s="231">
        <v>0.95640000000000003</v>
      </c>
      <c r="N53" s="147">
        <f t="shared" ref="N53:N64" si="7">IFERROR(M53/K53-1,"-")</f>
        <v>-5.6804733727810586E-2</v>
      </c>
    </row>
    <row r="54" spans="2:16" x14ac:dyDescent="0.25">
      <c r="B54" s="145" t="s">
        <v>76</v>
      </c>
      <c r="C54" s="231">
        <v>1.0042</v>
      </c>
      <c r="D54" s="147"/>
      <c r="E54" s="231">
        <v>0</v>
      </c>
      <c r="F54" s="147">
        <f t="shared" si="5"/>
        <v>-1</v>
      </c>
      <c r="G54" s="231">
        <v>0</v>
      </c>
      <c r="H54" s="147" t="str">
        <f t="shared" si="5"/>
        <v>-</v>
      </c>
      <c r="I54" s="231">
        <v>1.0593000000000001</v>
      </c>
      <c r="J54" s="147" t="str">
        <f t="shared" si="5"/>
        <v>-</v>
      </c>
      <c r="K54" s="231">
        <v>1.0624</v>
      </c>
      <c r="L54" s="147">
        <f t="shared" si="6"/>
        <v>2.9264608703860606E-3</v>
      </c>
      <c r="M54" s="231">
        <v>1.0770999999999999</v>
      </c>
      <c r="N54" s="147">
        <f t="shared" si="7"/>
        <v>1.3836596385542022E-2</v>
      </c>
    </row>
    <row r="55" spans="2:16" x14ac:dyDescent="0.25">
      <c r="B55" s="145" t="s">
        <v>78</v>
      </c>
      <c r="C55" s="231">
        <v>0.40310000000000001</v>
      </c>
      <c r="D55" s="147"/>
      <c r="E55" s="231">
        <v>0</v>
      </c>
      <c r="F55" s="147">
        <f t="shared" si="5"/>
        <v>-1</v>
      </c>
      <c r="G55" s="231">
        <v>0</v>
      </c>
      <c r="H55" s="147" t="str">
        <f t="shared" si="5"/>
        <v>-</v>
      </c>
      <c r="I55" s="231">
        <v>0.84499999999999997</v>
      </c>
      <c r="J55" s="147" t="str">
        <f t="shared" si="5"/>
        <v>-</v>
      </c>
      <c r="K55" s="231">
        <v>1.0183</v>
      </c>
      <c r="L55" s="147">
        <f t="shared" si="6"/>
        <v>0.20508875739644972</v>
      </c>
      <c r="M55" s="231">
        <v>0.96069999999999989</v>
      </c>
      <c r="N55" s="147">
        <f t="shared" si="7"/>
        <v>-5.6564863006972499E-2</v>
      </c>
    </row>
    <row r="56" spans="2:16" x14ac:dyDescent="0.25">
      <c r="B56" s="145" t="s">
        <v>80</v>
      </c>
      <c r="C56" s="231">
        <v>0</v>
      </c>
      <c r="D56" s="147"/>
      <c r="E56" s="231">
        <v>0</v>
      </c>
      <c r="F56" s="147" t="str">
        <f t="shared" si="5"/>
        <v>-</v>
      </c>
      <c r="G56" s="231">
        <v>0</v>
      </c>
      <c r="H56" s="147" t="str">
        <f t="shared" si="5"/>
        <v>-</v>
      </c>
      <c r="I56" s="231">
        <v>0.95319999999999994</v>
      </c>
      <c r="J56" s="147" t="str">
        <f t="shared" si="5"/>
        <v>-</v>
      </c>
      <c r="K56" s="231">
        <v>0.96579999999999999</v>
      </c>
      <c r="L56" s="147">
        <f t="shared" si="6"/>
        <v>1.3218631976500195E-2</v>
      </c>
      <c r="M56" s="231">
        <v>0.96689999999999998</v>
      </c>
      <c r="N56" s="147">
        <f t="shared" si="7"/>
        <v>1.138952164009055E-3</v>
      </c>
    </row>
    <row r="57" spans="2:16" x14ac:dyDescent="0.25">
      <c r="B57" s="145" t="s">
        <v>82</v>
      </c>
      <c r="C57" s="231">
        <v>0</v>
      </c>
      <c r="D57" s="147"/>
      <c r="E57" s="231">
        <v>0</v>
      </c>
      <c r="F57" s="147" t="str">
        <f t="shared" si="5"/>
        <v>-</v>
      </c>
      <c r="G57" s="231">
        <v>0</v>
      </c>
      <c r="H57" s="147" t="str">
        <f t="shared" si="5"/>
        <v>-</v>
      </c>
      <c r="I57" s="231">
        <v>0.89180000000000004</v>
      </c>
      <c r="J57" s="147" t="str">
        <f t="shared" si="5"/>
        <v>-</v>
      </c>
      <c r="K57" s="231">
        <v>0.94340000000000002</v>
      </c>
      <c r="L57" s="147">
        <f t="shared" si="6"/>
        <v>5.786050684009858E-2</v>
      </c>
      <c r="M57" s="231">
        <v>0.82499999999999996</v>
      </c>
      <c r="N57" s="147">
        <f t="shared" si="7"/>
        <v>-0.12550349798600813</v>
      </c>
    </row>
    <row r="58" spans="2:16" x14ac:dyDescent="0.25">
      <c r="B58" s="145" t="s">
        <v>84</v>
      </c>
      <c r="C58" s="231">
        <v>0</v>
      </c>
      <c r="D58" s="147"/>
      <c r="E58" s="231">
        <v>0</v>
      </c>
      <c r="F58" s="147" t="str">
        <f t="shared" si="5"/>
        <v>-</v>
      </c>
      <c r="G58" s="231">
        <v>0</v>
      </c>
      <c r="H58" s="147" t="str">
        <f t="shared" si="5"/>
        <v>-</v>
      </c>
      <c r="I58" s="231">
        <v>0.95090000000000008</v>
      </c>
      <c r="J58" s="147" t="str">
        <f t="shared" si="5"/>
        <v>-</v>
      </c>
      <c r="K58" s="231">
        <v>0.95669999999999999</v>
      </c>
      <c r="L58" s="147">
        <f t="shared" si="6"/>
        <v>6.0994846987063589E-3</v>
      </c>
      <c r="M58" s="231">
        <v>0.9587</v>
      </c>
      <c r="N58" s="147">
        <f t="shared" si="7"/>
        <v>2.0905194940943339E-3</v>
      </c>
    </row>
    <row r="59" spans="2:16" x14ac:dyDescent="0.25">
      <c r="B59" s="145" t="s">
        <v>86</v>
      </c>
      <c r="C59" s="231">
        <v>0</v>
      </c>
      <c r="D59" s="147"/>
      <c r="E59" s="231">
        <v>0</v>
      </c>
      <c r="F59" s="147" t="str">
        <f t="shared" si="5"/>
        <v>-</v>
      </c>
      <c r="G59" s="231">
        <v>0</v>
      </c>
      <c r="H59" s="147" t="str">
        <f t="shared" si="5"/>
        <v>-</v>
      </c>
      <c r="I59" s="231">
        <v>1.0610999999999999</v>
      </c>
      <c r="J59" s="147" t="str">
        <f t="shared" si="5"/>
        <v>-</v>
      </c>
      <c r="K59" s="231">
        <v>1.0078</v>
      </c>
      <c r="L59" s="147">
        <f t="shared" si="6"/>
        <v>-5.023089247007817E-2</v>
      </c>
      <c r="M59" s="231">
        <v>1.0750999999999999</v>
      </c>
      <c r="N59" s="147">
        <f t="shared" si="7"/>
        <v>6.6779122841833516E-2</v>
      </c>
    </row>
    <row r="60" spans="2:16" x14ac:dyDescent="0.25">
      <c r="B60" s="145" t="s">
        <v>88</v>
      </c>
      <c r="C60" s="231">
        <v>0.61080000000000001</v>
      </c>
      <c r="D60" s="147"/>
      <c r="E60" s="231">
        <v>0</v>
      </c>
      <c r="F60" s="147">
        <f t="shared" si="5"/>
        <v>-1</v>
      </c>
      <c r="G60" s="231">
        <v>0</v>
      </c>
      <c r="H60" s="147" t="str">
        <f t="shared" si="5"/>
        <v>-</v>
      </c>
      <c r="I60" s="231">
        <v>1.0537000000000001</v>
      </c>
      <c r="J60" s="147" t="str">
        <f t="shared" si="5"/>
        <v>-</v>
      </c>
      <c r="K60" s="231">
        <v>1.0227999999999999</v>
      </c>
      <c r="L60" s="147">
        <f t="shared" si="6"/>
        <v>-2.9325234886590223E-2</v>
      </c>
      <c r="M60" s="231">
        <v>1.0403</v>
      </c>
      <c r="N60" s="147">
        <f t="shared" si="7"/>
        <v>1.7109894407508763E-2</v>
      </c>
    </row>
    <row r="61" spans="2:16" x14ac:dyDescent="0.25">
      <c r="B61" s="145" t="s">
        <v>90</v>
      </c>
      <c r="C61" s="231">
        <v>0</v>
      </c>
      <c r="D61" s="147"/>
      <c r="E61" s="231">
        <v>0</v>
      </c>
      <c r="F61" s="147" t="str">
        <f t="shared" si="5"/>
        <v>-</v>
      </c>
      <c r="G61" s="231">
        <v>0</v>
      </c>
      <c r="H61" s="147" t="str">
        <f t="shared" si="5"/>
        <v>-</v>
      </c>
      <c r="I61" s="231">
        <v>0.89219999999999999</v>
      </c>
      <c r="J61" s="147" t="str">
        <f t="shared" si="5"/>
        <v>-</v>
      </c>
      <c r="K61" s="231">
        <v>0.87370000000000003</v>
      </c>
      <c r="L61" s="147">
        <f t="shared" si="6"/>
        <v>-2.0735261152208029E-2</v>
      </c>
      <c r="M61" s="231">
        <v>0.98439999999999994</v>
      </c>
      <c r="N61" s="147">
        <f t="shared" si="7"/>
        <v>0.12670252947235872</v>
      </c>
    </row>
    <row r="62" spans="2:16" x14ac:dyDescent="0.25">
      <c r="B62" s="145" t="s">
        <v>92</v>
      </c>
      <c r="C62" s="231">
        <v>0</v>
      </c>
      <c r="D62" s="147"/>
      <c r="E62" s="231">
        <v>0</v>
      </c>
      <c r="F62" s="147" t="str">
        <f t="shared" si="5"/>
        <v>-</v>
      </c>
      <c r="G62" s="231">
        <v>0</v>
      </c>
      <c r="H62" s="147" t="str">
        <f t="shared" si="5"/>
        <v>-</v>
      </c>
      <c r="I62" s="231">
        <v>1.0177</v>
      </c>
      <c r="J62" s="147" t="str">
        <f t="shared" si="5"/>
        <v>-</v>
      </c>
      <c r="K62" s="231">
        <v>1.0761000000000001</v>
      </c>
      <c r="L62" s="147">
        <f t="shared" si="6"/>
        <v>5.7384297926697414E-2</v>
      </c>
      <c r="M62" s="231">
        <v>1.0436000000000001</v>
      </c>
      <c r="N62" s="147">
        <f t="shared" si="7"/>
        <v>-3.0201654121364108E-2</v>
      </c>
    </row>
    <row r="63" spans="2:16" x14ac:dyDescent="0.25">
      <c r="B63" s="145" t="s">
        <v>94</v>
      </c>
      <c r="C63" s="231">
        <v>0</v>
      </c>
      <c r="D63" s="147"/>
      <c r="E63" s="231">
        <v>0</v>
      </c>
      <c r="F63" s="147" t="str">
        <f t="shared" si="5"/>
        <v>-</v>
      </c>
      <c r="G63" s="231">
        <v>0</v>
      </c>
      <c r="H63" s="147" t="str">
        <f t="shared" si="5"/>
        <v>-</v>
      </c>
      <c r="I63" s="231">
        <v>0.9998999999999999</v>
      </c>
      <c r="J63" s="147" t="str">
        <f t="shared" si="5"/>
        <v>-</v>
      </c>
      <c r="K63" s="231">
        <v>0.95109999999999995</v>
      </c>
      <c r="L63" s="147">
        <f t="shared" si="6"/>
        <v>-4.8804880488048763E-2</v>
      </c>
      <c r="M63" s="231">
        <v>0.94189999999999996</v>
      </c>
      <c r="N63" s="147">
        <f t="shared" si="7"/>
        <v>-9.6730101987172468E-3</v>
      </c>
    </row>
    <row r="64" spans="2:16" x14ac:dyDescent="0.25">
      <c r="B64" s="145" t="s">
        <v>96</v>
      </c>
      <c r="C64" s="231">
        <v>0</v>
      </c>
      <c r="D64" s="147"/>
      <c r="E64" s="231">
        <v>0</v>
      </c>
      <c r="F64" s="147" t="str">
        <f t="shared" si="5"/>
        <v>-</v>
      </c>
      <c r="G64" s="231">
        <v>0</v>
      </c>
      <c r="H64" s="147" t="str">
        <f t="shared" si="5"/>
        <v>-</v>
      </c>
      <c r="I64" s="231">
        <v>0.90180000000000005</v>
      </c>
      <c r="J64" s="147" t="str">
        <f t="shared" si="5"/>
        <v>-</v>
      </c>
      <c r="K64" s="231">
        <v>0.91739999999999999</v>
      </c>
      <c r="L64" s="147">
        <f t="shared" si="6"/>
        <v>1.7298735861610126E-2</v>
      </c>
      <c r="M64" s="231">
        <v>0.94379999999999997</v>
      </c>
      <c r="N64" s="147">
        <f t="shared" si="7"/>
        <v>2.877697841726623E-2</v>
      </c>
    </row>
    <row r="65" spans="2:16" ht="15.75" x14ac:dyDescent="0.25">
      <c r="B65" s="148" t="s">
        <v>33</v>
      </c>
      <c r="C65" s="239">
        <v>0</v>
      </c>
      <c r="D65" s="240"/>
      <c r="E65" s="241">
        <v>0.89238316717268507</v>
      </c>
      <c r="F65" s="240" t="str">
        <f t="shared" si="5"/>
        <v>-</v>
      </c>
      <c r="G65" s="241">
        <v>0.86230572081972345</v>
      </c>
      <c r="H65" s="240">
        <f t="shared" si="5"/>
        <v>-3.3704632112520949E-2</v>
      </c>
      <c r="I65" s="241">
        <v>0.96785818737694584</v>
      </c>
      <c r="J65" s="240">
        <f t="shared" si="5"/>
        <v>0.1224072437521142</v>
      </c>
      <c r="K65" s="241">
        <v>0.9842204608862104</v>
      </c>
      <c r="L65" s="240">
        <f t="shared" si="6"/>
        <v>1.6905651801746968E-2</v>
      </c>
      <c r="M65" s="241">
        <v>0.98058235865639209</v>
      </c>
      <c r="N65" s="240">
        <f>IFERROR(M65/K65-1,"-")</f>
        <v>-3.6964301946562639E-3</v>
      </c>
    </row>
    <row r="66" spans="2:16" ht="6" customHeight="1" x14ac:dyDescent="0.25"/>
    <row r="67" spans="2:16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318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164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165</v>
      </c>
    </row>
    <row r="72" spans="2:16" ht="22.5" thickTop="1" thickBot="1" x14ac:dyDescent="0.3">
      <c r="B72" s="137"/>
      <c r="C72" s="135" t="s">
        <v>65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72</v>
      </c>
      <c r="D74" s="143" t="str">
        <f>CONCATENATE("var ",RIGHT(C73,2),"/",RIGHT(C73-1,2))</f>
        <v>var 20/19</v>
      </c>
      <c r="E74" s="144" t="s">
        <v>72</v>
      </c>
      <c r="F74" s="143" t="str">
        <f>CONCATENATE("var ",RIGHT(E73,2),"/",RIGHT(C73,2))</f>
        <v>var 21/20</v>
      </c>
      <c r="G74" s="144" t="s">
        <v>72</v>
      </c>
      <c r="H74" s="143" t="str">
        <f>CONCATENATE("var ",RIGHT(G73,2),"/",RIGHT(E73,2))</f>
        <v>var 22/21</v>
      </c>
      <c r="I74" s="144" t="s">
        <v>72</v>
      </c>
      <c r="J74" s="143" t="str">
        <f>CONCATENATE("var ",RIGHT(I73,2),"/",RIGHT(G73,2))</f>
        <v>var 23/22</v>
      </c>
      <c r="K74" s="144" t="s">
        <v>72</v>
      </c>
      <c r="L74" s="143" t="str">
        <f>CONCATENATE("var ",RIGHT(K73,2),"/",RIGHT(I73,2))</f>
        <v>var 24/23</v>
      </c>
      <c r="M74" s="144" t="s">
        <v>72</v>
      </c>
      <c r="N74" s="143" t="str">
        <f>CONCATENATE("var ",RIGHT(M73,2),"/",RIGHT(K73,2))</f>
        <v>var 25/24</v>
      </c>
    </row>
    <row r="75" spans="2:16" x14ac:dyDescent="0.25">
      <c r="B75" s="145" t="s">
        <v>74</v>
      </c>
      <c r="C75" s="231">
        <v>0.79469999999999996</v>
      </c>
      <c r="D75" s="147"/>
      <c r="E75" s="231">
        <v>0</v>
      </c>
      <c r="F75" s="147">
        <f t="shared" ref="F75:J87" si="8">IFERROR(E75/C75-1,"-")</f>
        <v>-1</v>
      </c>
      <c r="G75" s="231">
        <v>0</v>
      </c>
      <c r="H75" s="147" t="str">
        <f t="shared" si="8"/>
        <v>-</v>
      </c>
      <c r="I75" s="231">
        <v>0.65390000000000004</v>
      </c>
      <c r="J75" s="147" t="str">
        <f t="shared" si="8"/>
        <v>-</v>
      </c>
      <c r="K75" s="231">
        <v>0.86799999999999999</v>
      </c>
      <c r="L75" s="147">
        <f t="shared" ref="L75:L87" si="9">IFERROR(K75/I75-1,"-")</f>
        <v>0.32742009481572087</v>
      </c>
      <c r="M75" s="231">
        <v>0.87609999999999999</v>
      </c>
      <c r="N75" s="147">
        <f t="shared" ref="N75:N86" si="10">IFERROR(M75/K75-1,"-")</f>
        <v>9.3317972350230871E-3</v>
      </c>
    </row>
    <row r="76" spans="2:16" x14ac:dyDescent="0.25">
      <c r="B76" s="145" t="s">
        <v>76</v>
      </c>
      <c r="C76" s="231">
        <v>0.85</v>
      </c>
      <c r="D76" s="147"/>
      <c r="E76" s="231">
        <v>0</v>
      </c>
      <c r="F76" s="147">
        <f t="shared" si="8"/>
        <v>-1</v>
      </c>
      <c r="G76" s="231">
        <v>0</v>
      </c>
      <c r="H76" s="147" t="str">
        <f t="shared" si="8"/>
        <v>-</v>
      </c>
      <c r="I76" s="231">
        <v>0.62309999999999999</v>
      </c>
      <c r="J76" s="147" t="str">
        <f t="shared" si="8"/>
        <v>-</v>
      </c>
      <c r="K76" s="231">
        <v>0.91409999999999991</v>
      </c>
      <c r="L76" s="147">
        <f t="shared" si="9"/>
        <v>0.4670197400096292</v>
      </c>
      <c r="M76" s="231">
        <v>0.86909999999999998</v>
      </c>
      <c r="N76" s="147">
        <f t="shared" si="10"/>
        <v>-4.9228749589760312E-2</v>
      </c>
    </row>
    <row r="77" spans="2:16" x14ac:dyDescent="0.25">
      <c r="B77" s="145" t="s">
        <v>78</v>
      </c>
      <c r="C77" s="231">
        <v>0.38819999999999999</v>
      </c>
      <c r="D77" s="147"/>
      <c r="E77" s="231">
        <v>0</v>
      </c>
      <c r="F77" s="147">
        <f t="shared" si="8"/>
        <v>-1</v>
      </c>
      <c r="G77" s="231">
        <v>0</v>
      </c>
      <c r="H77" s="147" t="str">
        <f t="shared" si="8"/>
        <v>-</v>
      </c>
      <c r="I77" s="231">
        <v>0.61819999999999997</v>
      </c>
      <c r="J77" s="147" t="str">
        <f t="shared" si="8"/>
        <v>-</v>
      </c>
      <c r="K77" s="231">
        <v>0.88969999999999994</v>
      </c>
      <c r="L77" s="147">
        <f t="shared" si="9"/>
        <v>0.43917825946295697</v>
      </c>
      <c r="M77" s="231">
        <v>0.73329999999999995</v>
      </c>
      <c r="N77" s="147">
        <f t="shared" si="10"/>
        <v>-0.17578959199730249</v>
      </c>
    </row>
    <row r="78" spans="2:16" x14ac:dyDescent="0.25">
      <c r="B78" s="145" t="s">
        <v>80</v>
      </c>
      <c r="C78" s="231">
        <v>0</v>
      </c>
      <c r="D78" s="147"/>
      <c r="E78" s="231">
        <v>0</v>
      </c>
      <c r="F78" s="147" t="str">
        <f t="shared" si="8"/>
        <v>-</v>
      </c>
      <c r="G78" s="231">
        <v>0</v>
      </c>
      <c r="H78" s="147" t="str">
        <f t="shared" si="8"/>
        <v>-</v>
      </c>
      <c r="I78" s="231">
        <v>0.6762999999999999</v>
      </c>
      <c r="J78" s="147" t="str">
        <f t="shared" si="8"/>
        <v>-</v>
      </c>
      <c r="K78" s="231">
        <v>0.754</v>
      </c>
      <c r="L78" s="147">
        <f t="shared" si="9"/>
        <v>0.11488984178618966</v>
      </c>
      <c r="M78" s="231">
        <v>0.75950000000000006</v>
      </c>
      <c r="N78" s="147">
        <f t="shared" si="10"/>
        <v>7.2944297082229159E-3</v>
      </c>
    </row>
    <row r="79" spans="2:16" x14ac:dyDescent="0.25">
      <c r="B79" s="145" t="s">
        <v>82</v>
      </c>
      <c r="C79" s="231">
        <v>0</v>
      </c>
      <c r="D79" s="147"/>
      <c r="E79" s="231">
        <v>0</v>
      </c>
      <c r="F79" s="147" t="str">
        <f t="shared" si="8"/>
        <v>-</v>
      </c>
      <c r="G79" s="231">
        <v>0</v>
      </c>
      <c r="H79" s="147" t="str">
        <f t="shared" si="8"/>
        <v>-</v>
      </c>
      <c r="I79" s="231">
        <v>0.8075</v>
      </c>
      <c r="J79" s="147" t="str">
        <f t="shared" si="8"/>
        <v>-</v>
      </c>
      <c r="K79" s="231">
        <v>0.93720000000000003</v>
      </c>
      <c r="L79" s="147">
        <f t="shared" si="9"/>
        <v>0.16061919504643973</v>
      </c>
      <c r="M79" s="231">
        <v>0.8015000000000001</v>
      </c>
      <c r="N79" s="147">
        <f t="shared" si="10"/>
        <v>-0.14479300042680321</v>
      </c>
    </row>
    <row r="80" spans="2:16" x14ac:dyDescent="0.25">
      <c r="B80" s="145" t="s">
        <v>84</v>
      </c>
      <c r="C80" s="231">
        <v>0</v>
      </c>
      <c r="D80" s="147"/>
      <c r="E80" s="231">
        <v>0</v>
      </c>
      <c r="F80" s="147" t="str">
        <f t="shared" si="8"/>
        <v>-</v>
      </c>
      <c r="G80" s="231">
        <v>0</v>
      </c>
      <c r="H80" s="147" t="str">
        <f t="shared" si="8"/>
        <v>-</v>
      </c>
      <c r="I80" s="231">
        <v>0.77829999999999999</v>
      </c>
      <c r="J80" s="147" t="str">
        <f t="shared" si="8"/>
        <v>-</v>
      </c>
      <c r="K80" s="231">
        <v>0.98010000000000008</v>
      </c>
      <c r="L80" s="147">
        <f t="shared" si="9"/>
        <v>0.25928305280740083</v>
      </c>
      <c r="M80" s="231">
        <v>0.80689999999999995</v>
      </c>
      <c r="N80" s="147">
        <f t="shared" si="10"/>
        <v>-0.17671666156514654</v>
      </c>
    </row>
    <row r="81" spans="2:16" x14ac:dyDescent="0.25">
      <c r="B81" s="145" t="s">
        <v>86</v>
      </c>
      <c r="C81" s="231">
        <v>0</v>
      </c>
      <c r="D81" s="147"/>
      <c r="E81" s="231">
        <v>0</v>
      </c>
      <c r="F81" s="147" t="str">
        <f t="shared" si="8"/>
        <v>-</v>
      </c>
      <c r="G81" s="231">
        <v>0</v>
      </c>
      <c r="H81" s="147" t="str">
        <f t="shared" si="8"/>
        <v>-</v>
      </c>
      <c r="I81" s="231">
        <v>0.87879999999999991</v>
      </c>
      <c r="J81" s="147" t="str">
        <f t="shared" si="8"/>
        <v>-</v>
      </c>
      <c r="K81" s="231">
        <v>0.95640000000000003</v>
      </c>
      <c r="L81" s="147">
        <f t="shared" si="9"/>
        <v>8.8302230314064811E-2</v>
      </c>
      <c r="M81" s="231">
        <v>0.90670000000000006</v>
      </c>
      <c r="N81" s="147">
        <f t="shared" si="10"/>
        <v>-5.1965704726055995E-2</v>
      </c>
    </row>
    <row r="82" spans="2:16" x14ac:dyDescent="0.25">
      <c r="B82" s="145" t="s">
        <v>88</v>
      </c>
      <c r="C82" s="231">
        <v>0.36880000000000002</v>
      </c>
      <c r="D82" s="147"/>
      <c r="E82" s="231">
        <v>0</v>
      </c>
      <c r="F82" s="147">
        <f t="shared" si="8"/>
        <v>-1</v>
      </c>
      <c r="G82" s="231">
        <v>0</v>
      </c>
      <c r="H82" s="147" t="str">
        <f t="shared" si="8"/>
        <v>-</v>
      </c>
      <c r="I82" s="231">
        <v>0.90639999999999998</v>
      </c>
      <c r="J82" s="147" t="str">
        <f t="shared" si="8"/>
        <v>-</v>
      </c>
      <c r="K82" s="231">
        <v>0.94879999999999998</v>
      </c>
      <c r="L82" s="147">
        <f t="shared" si="9"/>
        <v>4.6778464254192409E-2</v>
      </c>
      <c r="M82" s="231">
        <v>0.92090000000000005</v>
      </c>
      <c r="N82" s="147">
        <f t="shared" si="10"/>
        <v>-2.9405564924114613E-2</v>
      </c>
    </row>
    <row r="83" spans="2:16" x14ac:dyDescent="0.25">
      <c r="B83" s="145" t="s">
        <v>90</v>
      </c>
      <c r="C83" s="231">
        <v>0</v>
      </c>
      <c r="D83" s="147"/>
      <c r="E83" s="231">
        <v>0</v>
      </c>
      <c r="F83" s="147" t="str">
        <f t="shared" si="8"/>
        <v>-</v>
      </c>
      <c r="G83" s="231">
        <v>0</v>
      </c>
      <c r="H83" s="147" t="str">
        <f t="shared" si="8"/>
        <v>-</v>
      </c>
      <c r="I83" s="231">
        <v>0.88049999999999995</v>
      </c>
      <c r="J83" s="147" t="str">
        <f t="shared" si="8"/>
        <v>-</v>
      </c>
      <c r="K83" s="231">
        <v>0.80590000000000006</v>
      </c>
      <c r="L83" s="147">
        <f t="shared" si="9"/>
        <v>-8.4724588302100945E-2</v>
      </c>
      <c r="M83" s="231">
        <v>0.85510000000000008</v>
      </c>
      <c r="N83" s="147">
        <f t="shared" si="10"/>
        <v>6.1049758034495527E-2</v>
      </c>
    </row>
    <row r="84" spans="2:16" x14ac:dyDescent="0.25">
      <c r="B84" s="145" t="s">
        <v>92</v>
      </c>
      <c r="C84" s="231">
        <v>0</v>
      </c>
      <c r="D84" s="147"/>
      <c r="E84" s="231">
        <v>0</v>
      </c>
      <c r="F84" s="147" t="str">
        <f t="shared" si="8"/>
        <v>-</v>
      </c>
      <c r="G84" s="231">
        <v>0</v>
      </c>
      <c r="H84" s="147" t="str">
        <f t="shared" si="8"/>
        <v>-</v>
      </c>
      <c r="I84" s="231">
        <v>0.81169999999999998</v>
      </c>
      <c r="J84" s="147" t="str">
        <f t="shared" si="8"/>
        <v>-</v>
      </c>
      <c r="K84" s="231">
        <v>0.80370000000000008</v>
      </c>
      <c r="L84" s="147">
        <f t="shared" si="9"/>
        <v>-9.8558580756435976E-3</v>
      </c>
      <c r="M84" s="231">
        <v>0.90890000000000004</v>
      </c>
      <c r="N84" s="147">
        <f t="shared" si="10"/>
        <v>0.13089461241756872</v>
      </c>
    </row>
    <row r="85" spans="2:16" x14ac:dyDescent="0.25">
      <c r="B85" s="145" t="s">
        <v>94</v>
      </c>
      <c r="C85" s="231">
        <v>0</v>
      </c>
      <c r="D85" s="147"/>
      <c r="E85" s="231">
        <v>0</v>
      </c>
      <c r="F85" s="147" t="str">
        <f t="shared" si="8"/>
        <v>-</v>
      </c>
      <c r="G85" s="231">
        <v>0</v>
      </c>
      <c r="H85" s="147" t="str">
        <f t="shared" si="8"/>
        <v>-</v>
      </c>
      <c r="I85" s="231">
        <v>0.77670000000000006</v>
      </c>
      <c r="J85" s="147" t="str">
        <f t="shared" si="8"/>
        <v>-</v>
      </c>
      <c r="K85" s="231">
        <v>0.82819999999999994</v>
      </c>
      <c r="L85" s="147">
        <f t="shared" si="9"/>
        <v>6.6306167117290871E-2</v>
      </c>
      <c r="M85" s="231">
        <v>0.81640000000000001</v>
      </c>
      <c r="N85" s="147">
        <f t="shared" si="10"/>
        <v>-1.424776624003854E-2</v>
      </c>
    </row>
    <row r="86" spans="2:16" x14ac:dyDescent="0.25">
      <c r="B86" s="145" t="s">
        <v>96</v>
      </c>
      <c r="C86" s="231">
        <v>0</v>
      </c>
      <c r="D86" s="147"/>
      <c r="E86" s="231">
        <v>0</v>
      </c>
      <c r="F86" s="147" t="str">
        <f t="shared" si="8"/>
        <v>-</v>
      </c>
      <c r="G86" s="231">
        <v>0</v>
      </c>
      <c r="H86" s="147" t="str">
        <f t="shared" si="8"/>
        <v>-</v>
      </c>
      <c r="I86" s="231">
        <v>0.7591</v>
      </c>
      <c r="J86" s="147" t="str">
        <f t="shared" si="8"/>
        <v>-</v>
      </c>
      <c r="K86" s="231">
        <v>0.76069999999999993</v>
      </c>
      <c r="L86" s="147">
        <f t="shared" si="9"/>
        <v>2.1077591885125813E-3</v>
      </c>
      <c r="M86" s="231">
        <v>0.69959999999999989</v>
      </c>
      <c r="N86" s="147">
        <f t="shared" si="10"/>
        <v>-8.0320757197318349E-2</v>
      </c>
    </row>
    <row r="87" spans="2:16" ht="15.75" x14ac:dyDescent="0.25">
      <c r="B87" s="148" t="s">
        <v>33</v>
      </c>
      <c r="C87" s="239">
        <f>IFERROR(AVERAGE(C75:C86),"-")</f>
        <v>0.20014166666666666</v>
      </c>
      <c r="D87" s="240"/>
      <c r="E87" s="239">
        <f>IFERROR(AVERAGE(E75:E86),"-")</f>
        <v>0</v>
      </c>
      <c r="F87" s="240">
        <f t="shared" si="8"/>
        <v>-1</v>
      </c>
      <c r="G87" s="239">
        <f>IFERROR(AVERAGE(G75:G86),"-")</f>
        <v>0</v>
      </c>
      <c r="H87" s="240" t="str">
        <f t="shared" si="8"/>
        <v>-</v>
      </c>
      <c r="I87" s="239">
        <f>IFERROR(AVERAGE(I75:I86),"-")</f>
        <v>0.76420833333333338</v>
      </c>
      <c r="J87" s="240" t="str">
        <f t="shared" si="8"/>
        <v>-</v>
      </c>
      <c r="K87" s="239">
        <f>IFERROR(AVERAGE(K75:K86),"-")</f>
        <v>0.87056666666666682</v>
      </c>
      <c r="L87" s="240">
        <f t="shared" si="9"/>
        <v>0.13917452701597521</v>
      </c>
      <c r="M87" s="241">
        <f>IFERROR(AVERAGE(M75:M86),"-")</f>
        <v>0.8294999999999999</v>
      </c>
      <c r="N87" s="240">
        <f>IFERROR(M87/K87-1,"-")</f>
        <v>-4.717233985526692E-2</v>
      </c>
    </row>
    <row r="88" spans="2:16" ht="6" customHeight="1" x14ac:dyDescent="0.25"/>
    <row r="89" spans="2:16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319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166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167</v>
      </c>
    </row>
    <row r="94" spans="2:16" ht="22.5" thickTop="1" thickBot="1" x14ac:dyDescent="0.3">
      <c r="B94" s="137"/>
      <c r="C94" s="135" t="s">
        <v>35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72</v>
      </c>
      <c r="D96" s="143" t="str">
        <f>CONCATENATE("var ",RIGHT(C95,2),"/",RIGHT(C95-1,2))</f>
        <v>var 20/19</v>
      </c>
      <c r="E96" s="144" t="s">
        <v>72</v>
      </c>
      <c r="F96" s="143" t="str">
        <f>CONCATENATE("var ",RIGHT(E95,2),"/",RIGHT(C95,2))</f>
        <v>var 21/20</v>
      </c>
      <c r="G96" s="144" t="s">
        <v>72</v>
      </c>
      <c r="H96" s="143" t="str">
        <f>CONCATENATE("var ",RIGHT(G95,2),"/",RIGHT(E95,2))</f>
        <v>var 22/21</v>
      </c>
      <c r="I96" s="144" t="s">
        <v>72</v>
      </c>
      <c r="J96" s="143" t="str">
        <f>CONCATENATE("var ",RIGHT(I95,2),"/",RIGHT(G95,2))</f>
        <v>var 23/22</v>
      </c>
      <c r="K96" s="144" t="s">
        <v>72</v>
      </c>
      <c r="L96" s="143" t="str">
        <f>CONCATENATE("var ",RIGHT(K95,2),"/",RIGHT(I95,2))</f>
        <v>var 24/23</v>
      </c>
      <c r="M96" s="144" t="s">
        <v>72</v>
      </c>
      <c r="N96" s="143" t="str">
        <f>CONCATENATE("var ",RIGHT(M95,2),"/",RIGHT(K95,2))</f>
        <v>var 25/24</v>
      </c>
    </row>
    <row r="97" spans="2:14" x14ac:dyDescent="0.25">
      <c r="B97" s="145" t="s">
        <v>74</v>
      </c>
      <c r="C97" s="231">
        <v>0.56869999999999998</v>
      </c>
      <c r="D97" s="147"/>
      <c r="E97" s="231">
        <v>6.0400000000000002E-2</v>
      </c>
      <c r="F97" s="147">
        <f t="shared" ref="F97:J109" si="11">IFERROR(E97/C97-1,"-")</f>
        <v>-0.89379286091084931</v>
      </c>
      <c r="G97" s="231">
        <v>0.47100000000000003</v>
      </c>
      <c r="H97" s="147">
        <f t="shared" si="11"/>
        <v>6.798013245033113</v>
      </c>
      <c r="I97" s="231">
        <v>0.5706</v>
      </c>
      <c r="J97" s="147">
        <f t="shared" si="11"/>
        <v>0.2114649681528662</v>
      </c>
      <c r="K97" s="231">
        <v>0.60470000000000002</v>
      </c>
      <c r="L97" s="147">
        <f t="shared" ref="L97:L109" si="12">IFERROR(K97/I97-1,"-")</f>
        <v>5.9761654398878372E-2</v>
      </c>
      <c r="M97" s="231">
        <v>0.58520000000000005</v>
      </c>
      <c r="N97" s="147">
        <f t="shared" ref="N97:N108" si="13">IFERROR(M97/K97-1,"-")</f>
        <v>-3.2247395402678958E-2</v>
      </c>
    </row>
    <row r="98" spans="2:14" x14ac:dyDescent="0.25">
      <c r="B98" s="145" t="s">
        <v>76</v>
      </c>
      <c r="C98" s="231">
        <v>0.55230000000000001</v>
      </c>
      <c r="D98" s="147"/>
      <c r="E98" s="231">
        <v>8.09E-2</v>
      </c>
      <c r="F98" s="147">
        <f t="shared" si="11"/>
        <v>-0.85352163679159876</v>
      </c>
      <c r="G98" s="231">
        <v>0.57269999999999999</v>
      </c>
      <c r="H98" s="147">
        <f t="shared" si="11"/>
        <v>6.079110012360939</v>
      </c>
      <c r="I98" s="231">
        <v>0.60880000000000001</v>
      </c>
      <c r="J98" s="147">
        <f t="shared" si="11"/>
        <v>6.3034747686397719E-2</v>
      </c>
      <c r="K98" s="231">
        <v>0.51560000000000006</v>
      </c>
      <c r="L98" s="147">
        <f t="shared" si="12"/>
        <v>-0.1530880420499342</v>
      </c>
      <c r="M98" s="231">
        <v>0.63429999999999997</v>
      </c>
      <c r="N98" s="147">
        <f t="shared" si="13"/>
        <v>0.23021722265321931</v>
      </c>
    </row>
    <row r="99" spans="2:14" x14ac:dyDescent="0.25">
      <c r="B99" s="145" t="s">
        <v>78</v>
      </c>
      <c r="C99" s="231">
        <v>0.3044</v>
      </c>
      <c r="D99" s="147"/>
      <c r="E99" s="231">
        <v>0.1027</v>
      </c>
      <c r="F99" s="147">
        <f t="shared" si="11"/>
        <v>-0.66261498028909327</v>
      </c>
      <c r="G99" s="231">
        <v>0.53579999999999994</v>
      </c>
      <c r="H99" s="147">
        <f t="shared" si="11"/>
        <v>4.21713729308666</v>
      </c>
      <c r="I99" s="231">
        <v>0.56409999999999993</v>
      </c>
      <c r="J99" s="147">
        <f t="shared" si="11"/>
        <v>5.2818215752146402E-2</v>
      </c>
      <c r="K99" s="231">
        <v>0.60250000000000004</v>
      </c>
      <c r="L99" s="147">
        <f t="shared" si="12"/>
        <v>6.8073036695621481E-2</v>
      </c>
      <c r="M99" s="231">
        <v>0.59760000000000002</v>
      </c>
      <c r="N99" s="147">
        <f t="shared" si="13"/>
        <v>-8.1327800829875674E-3</v>
      </c>
    </row>
    <row r="100" spans="2:14" x14ac:dyDescent="0.25">
      <c r="B100" s="145" t="s">
        <v>80</v>
      </c>
      <c r="C100" s="231">
        <v>0</v>
      </c>
      <c r="D100" s="147"/>
      <c r="E100" s="231">
        <v>0.13159999999999999</v>
      </c>
      <c r="F100" s="147" t="str">
        <f t="shared" si="11"/>
        <v>-</v>
      </c>
      <c r="G100" s="231">
        <v>0.45890000000000003</v>
      </c>
      <c r="H100" s="147">
        <f t="shared" si="11"/>
        <v>2.4870820668693012</v>
      </c>
      <c r="I100" s="231">
        <v>0.49159999999999998</v>
      </c>
      <c r="J100" s="147">
        <f t="shared" si="11"/>
        <v>7.1257354543473372E-2</v>
      </c>
      <c r="K100" s="231">
        <v>0.47450000000000003</v>
      </c>
      <c r="L100" s="147">
        <f t="shared" si="12"/>
        <v>-3.4784377542717571E-2</v>
      </c>
      <c r="M100" s="231">
        <v>0.55149999999999999</v>
      </c>
      <c r="N100" s="147">
        <f t="shared" si="13"/>
        <v>0.16227608008429906</v>
      </c>
    </row>
    <row r="101" spans="2:14" x14ac:dyDescent="0.25">
      <c r="B101" s="145" t="s">
        <v>82</v>
      </c>
      <c r="C101" s="231">
        <v>0</v>
      </c>
      <c r="D101" s="147"/>
      <c r="E101" s="231">
        <v>0.13250000000000001</v>
      </c>
      <c r="F101" s="147" t="str">
        <f t="shared" si="11"/>
        <v>-</v>
      </c>
      <c r="G101" s="231">
        <v>0.2661</v>
      </c>
      <c r="H101" s="147">
        <f t="shared" si="11"/>
        <v>1.0083018867924527</v>
      </c>
      <c r="I101" s="231">
        <v>0.35649999999999998</v>
      </c>
      <c r="J101" s="147">
        <f t="shared" si="11"/>
        <v>0.3397219090567456</v>
      </c>
      <c r="K101" s="231">
        <v>0.4093</v>
      </c>
      <c r="L101" s="147">
        <f t="shared" si="12"/>
        <v>0.14810659186535768</v>
      </c>
      <c r="M101" s="231">
        <v>0.41439999999999999</v>
      </c>
      <c r="N101" s="147">
        <f t="shared" si="13"/>
        <v>1.2460298069875364E-2</v>
      </c>
    </row>
    <row r="102" spans="2:14" x14ac:dyDescent="0.25">
      <c r="B102" s="145" t="s">
        <v>84</v>
      </c>
      <c r="C102" s="231">
        <v>0</v>
      </c>
      <c r="D102" s="147"/>
      <c r="E102" s="231">
        <v>0.14460000000000001</v>
      </c>
      <c r="F102" s="147" t="str">
        <f t="shared" si="11"/>
        <v>-</v>
      </c>
      <c r="G102" s="231">
        <v>0.32020000000000004</v>
      </c>
      <c r="H102" s="147">
        <f t="shared" si="11"/>
        <v>1.2143845089903182</v>
      </c>
      <c r="I102" s="231">
        <v>0.38009999999999999</v>
      </c>
      <c r="J102" s="147">
        <f t="shared" si="11"/>
        <v>0.1870705808869455</v>
      </c>
      <c r="K102" s="231">
        <v>0.39950000000000002</v>
      </c>
      <c r="L102" s="147">
        <f t="shared" si="12"/>
        <v>5.1039200210470925E-2</v>
      </c>
      <c r="M102" s="231">
        <v>0.46299999999999997</v>
      </c>
      <c r="N102" s="147">
        <f t="shared" si="13"/>
        <v>0.15894868585732147</v>
      </c>
    </row>
    <row r="103" spans="2:14" x14ac:dyDescent="0.25">
      <c r="B103" s="145" t="s">
        <v>86</v>
      </c>
      <c r="C103" s="231">
        <v>0</v>
      </c>
      <c r="D103" s="147"/>
      <c r="E103" s="231">
        <v>0.22769999999999999</v>
      </c>
      <c r="F103" s="147" t="str">
        <f t="shared" si="11"/>
        <v>-</v>
      </c>
      <c r="G103" s="231">
        <v>0.44600000000000001</v>
      </c>
      <c r="H103" s="147">
        <f t="shared" si="11"/>
        <v>0.95871761089152407</v>
      </c>
      <c r="I103" s="231">
        <v>0.51519999999999999</v>
      </c>
      <c r="J103" s="147">
        <f t="shared" si="11"/>
        <v>0.15515695067264579</v>
      </c>
      <c r="K103" s="231">
        <v>0.52290000000000003</v>
      </c>
      <c r="L103" s="147">
        <f t="shared" si="12"/>
        <v>1.4945652173913082E-2</v>
      </c>
      <c r="M103" s="231">
        <v>0.63790000000000002</v>
      </c>
      <c r="N103" s="147">
        <f t="shared" si="13"/>
        <v>0.21992732836106321</v>
      </c>
    </row>
    <row r="104" spans="2:14" x14ac:dyDescent="0.25">
      <c r="B104" s="145" t="s">
        <v>88</v>
      </c>
      <c r="C104" s="231">
        <v>0.21350000000000002</v>
      </c>
      <c r="D104" s="147"/>
      <c r="E104" s="231">
        <v>0.29410000000000003</v>
      </c>
      <c r="F104" s="147">
        <f t="shared" si="11"/>
        <v>0.37751756440281037</v>
      </c>
      <c r="G104" s="231">
        <v>0.53369999999999995</v>
      </c>
      <c r="H104" s="147">
        <f t="shared" si="11"/>
        <v>0.81468888133287964</v>
      </c>
      <c r="I104" s="231">
        <v>0.61020000000000008</v>
      </c>
      <c r="J104" s="147">
        <f t="shared" si="11"/>
        <v>0.14333895446880285</v>
      </c>
      <c r="K104" s="231">
        <v>0.60580000000000001</v>
      </c>
      <c r="L104" s="147">
        <f t="shared" si="12"/>
        <v>-7.2107505735825583E-3</v>
      </c>
      <c r="M104" s="231">
        <v>0.73530000000000006</v>
      </c>
      <c r="N104" s="147">
        <f t="shared" si="13"/>
        <v>0.21376691977550366</v>
      </c>
    </row>
    <row r="105" spans="2:14" x14ac:dyDescent="0.25">
      <c r="B105" s="145" t="s">
        <v>90</v>
      </c>
      <c r="C105" s="231">
        <v>0.11220000000000001</v>
      </c>
      <c r="D105" s="147"/>
      <c r="E105" s="231">
        <v>0.23929999999999998</v>
      </c>
      <c r="F105" s="147">
        <f t="shared" si="11"/>
        <v>1.1327985739750441</v>
      </c>
      <c r="G105" s="231">
        <v>0.38539999999999996</v>
      </c>
      <c r="H105" s="147">
        <f t="shared" si="11"/>
        <v>0.61053071458420383</v>
      </c>
      <c r="I105" s="231">
        <v>0.48009999999999997</v>
      </c>
      <c r="J105" s="147">
        <f t="shared" si="11"/>
        <v>0.24571873378308262</v>
      </c>
      <c r="K105" s="231">
        <v>0.4698</v>
      </c>
      <c r="L105" s="147">
        <f t="shared" si="12"/>
        <v>-2.1453863778379434E-2</v>
      </c>
      <c r="M105" s="231">
        <v>0.5343</v>
      </c>
      <c r="N105" s="147">
        <f t="shared" si="13"/>
        <v>0.13729246487867175</v>
      </c>
    </row>
    <row r="106" spans="2:14" x14ac:dyDescent="0.25">
      <c r="B106" s="145" t="s">
        <v>92</v>
      </c>
      <c r="C106" s="231">
        <v>0.08</v>
      </c>
      <c r="D106" s="147"/>
      <c r="E106" s="231">
        <v>0.3931</v>
      </c>
      <c r="F106" s="147">
        <f t="shared" si="11"/>
        <v>3.9137500000000003</v>
      </c>
      <c r="G106" s="231">
        <v>0.45100000000000001</v>
      </c>
      <c r="H106" s="147">
        <f t="shared" si="11"/>
        <v>0.14729076570847122</v>
      </c>
      <c r="I106" s="231">
        <v>0.53380000000000005</v>
      </c>
      <c r="J106" s="147">
        <f t="shared" si="11"/>
        <v>0.1835920177383592</v>
      </c>
      <c r="K106" s="231">
        <v>0.54510000000000003</v>
      </c>
      <c r="L106" s="147">
        <f t="shared" si="12"/>
        <v>2.1168977144998102E-2</v>
      </c>
      <c r="M106" s="231">
        <v>0.60530000000000006</v>
      </c>
      <c r="N106" s="147">
        <f t="shared" si="13"/>
        <v>0.11043845166024591</v>
      </c>
    </row>
    <row r="107" spans="2:14" x14ac:dyDescent="0.25">
      <c r="B107" s="145" t="s">
        <v>94</v>
      </c>
      <c r="C107" s="231">
        <v>8.9700000000000002E-2</v>
      </c>
      <c r="D107" s="147"/>
      <c r="E107" s="231">
        <v>0.46700000000000003</v>
      </c>
      <c r="F107" s="147">
        <f t="shared" si="11"/>
        <v>4.2062430323299891</v>
      </c>
      <c r="G107" s="231">
        <v>0.57030000000000003</v>
      </c>
      <c r="H107" s="147">
        <f t="shared" si="11"/>
        <v>0.22119914346895064</v>
      </c>
      <c r="I107" s="231">
        <v>0.57950000000000002</v>
      </c>
      <c r="J107" s="147">
        <f t="shared" si="11"/>
        <v>1.6131860424338118E-2</v>
      </c>
      <c r="K107" s="231">
        <v>0.59079999999999999</v>
      </c>
      <c r="L107" s="147">
        <f t="shared" si="12"/>
        <v>1.9499568593615235E-2</v>
      </c>
      <c r="M107" s="231">
        <v>0.62170000000000003</v>
      </c>
      <c r="N107" s="147">
        <f t="shared" si="13"/>
        <v>5.2301963439404187E-2</v>
      </c>
    </row>
    <row r="108" spans="2:14" x14ac:dyDescent="0.25">
      <c r="B108" s="145" t="s">
        <v>96</v>
      </c>
      <c r="C108" s="231">
        <v>0.10249999999999999</v>
      </c>
      <c r="D108" s="147"/>
      <c r="E108" s="231">
        <v>0.48759999999999998</v>
      </c>
      <c r="F108" s="147">
        <f t="shared" si="11"/>
        <v>3.7570731707317071</v>
      </c>
      <c r="G108" s="231">
        <v>0.18390000000000001</v>
      </c>
      <c r="H108" s="147">
        <f t="shared" si="11"/>
        <v>-0.62284659557013944</v>
      </c>
      <c r="I108" s="231">
        <v>0.58860000000000001</v>
      </c>
      <c r="J108" s="147">
        <f t="shared" si="11"/>
        <v>2.2006525285481238</v>
      </c>
      <c r="K108" s="231">
        <v>0.56399999999999995</v>
      </c>
      <c r="L108" s="147">
        <f t="shared" si="12"/>
        <v>-4.1794087665647406E-2</v>
      </c>
      <c r="M108" s="231">
        <v>0.60009999999999997</v>
      </c>
      <c r="N108" s="147">
        <f t="shared" si="13"/>
        <v>6.4007092198581583E-2</v>
      </c>
    </row>
    <row r="109" spans="2:14" ht="15.75" x14ac:dyDescent="0.25">
      <c r="B109" s="148" t="s">
        <v>33</v>
      </c>
      <c r="C109" s="242">
        <f>IFERROR(AVERAGE(C97:C108),"-")</f>
        <v>0.16860833333333336</v>
      </c>
      <c r="D109" s="150"/>
      <c r="E109" s="242">
        <f>IFERROR(AVERAGE(E97:E108),"-")</f>
        <v>0.23012500000000002</v>
      </c>
      <c r="F109" s="150">
        <f t="shared" si="11"/>
        <v>0.36484950328670984</v>
      </c>
      <c r="G109" s="242">
        <f>IFERROR(AVERAGE(G97:G108),"-")</f>
        <v>0.43291666666666662</v>
      </c>
      <c r="H109" s="150">
        <f t="shared" si="11"/>
        <v>0.88122397247872497</v>
      </c>
      <c r="I109" s="242">
        <f>IFERROR(AVERAGE(I97:I108),"-")</f>
        <v>0.52325833333333349</v>
      </c>
      <c r="J109" s="150">
        <f t="shared" si="11"/>
        <v>0.20868142444658377</v>
      </c>
      <c r="K109" s="242">
        <f>IFERROR(AVERAGE(K97:K108),"-")</f>
        <v>0.52537500000000004</v>
      </c>
      <c r="L109" s="150">
        <f t="shared" si="12"/>
        <v>4.0451657084612513E-3</v>
      </c>
      <c r="M109" s="242">
        <f>IFERROR(AVERAGE(M97:M108),"-")</f>
        <v>0.58171666666666666</v>
      </c>
      <c r="N109" s="150">
        <f>IFERROR(M109/K109-1,"-")</f>
        <v>0.10724085970338648</v>
      </c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B52D-104A-4A1B-AC64-8939DC66F672}">
  <sheetPr>
    <tabColor theme="2" tint="-0.499984740745262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48B1-A6D0-416E-BB50-DA69F81E7284}">
  <sheetPr>
    <tabColor theme="2" tint="-9.9978637043366805E-2"/>
  </sheetPr>
  <dimension ref="B1:AW44"/>
  <sheetViews>
    <sheetView showGridLines="0" topLeftCell="A18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5.7109375" customWidth="1"/>
    <col min="38" max="38" width="14.140625" customWidth="1"/>
    <col min="39" max="39" width="14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169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170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268</v>
      </c>
      <c r="D7" s="244" t="s">
        <v>269</v>
      </c>
      <c r="E7" s="244" t="s">
        <v>270</v>
      </c>
      <c r="F7" s="116" t="s">
        <v>271</v>
      </c>
      <c r="G7" s="116" t="s">
        <v>272</v>
      </c>
      <c r="H7" s="15" t="str">
        <f>CONCATENATE("var. ",RIGHT(G7,2),"/",RIGHT(F7,2))</f>
        <v>var. 25/24</v>
      </c>
      <c r="I7" s="244" t="s">
        <v>231</v>
      </c>
      <c r="J7" s="245" t="s">
        <v>232</v>
      </c>
      <c r="K7" s="245" t="s">
        <v>233</v>
      </c>
      <c r="L7" s="14" t="s">
        <v>234</v>
      </c>
      <c r="M7" s="14" t="s">
        <v>235</v>
      </c>
      <c r="N7" s="15" t="str">
        <f>CONCATENATE("var. ",RIGHT(M7,2),"/",RIGHT(L7,2))</f>
        <v>var. 25/24</v>
      </c>
      <c r="P7" s="109"/>
      <c r="Q7" s="244" t="s">
        <v>268</v>
      </c>
      <c r="R7" s="245" t="s">
        <v>269</v>
      </c>
      <c r="S7" s="245" t="s">
        <v>270</v>
      </c>
      <c r="T7" s="116" t="s">
        <v>271</v>
      </c>
      <c r="U7" s="116" t="s">
        <v>272</v>
      </c>
      <c r="V7" s="15" t="str">
        <f>CONCATENATE("var. ",RIGHT(U7,2),"/",RIGHT(T7,2))</f>
        <v>var. 25/24</v>
      </c>
      <c r="W7" s="244" t="s">
        <v>231</v>
      </c>
      <c r="X7" s="244" t="s">
        <v>232</v>
      </c>
      <c r="Y7" s="244" t="s">
        <v>233</v>
      </c>
      <c r="Z7" s="14" t="s">
        <v>234</v>
      </c>
      <c r="AA7" s="14" t="s">
        <v>235</v>
      </c>
      <c r="AB7" s="15" t="str">
        <f>CONCATENATE("var. ",RIGHT(AA7,2),"/",RIGHT(Z7,2))</f>
        <v>var. 25/24</v>
      </c>
      <c r="AD7" s="109"/>
      <c r="AE7" s="244" t="s">
        <v>268</v>
      </c>
      <c r="AF7" s="245" t="s">
        <v>269</v>
      </c>
      <c r="AG7" s="245" t="s">
        <v>270</v>
      </c>
      <c r="AH7" s="116" t="s">
        <v>271</v>
      </c>
      <c r="AI7" s="116" t="s">
        <v>272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231</v>
      </c>
      <c r="AN7" s="245" t="s">
        <v>232</v>
      </c>
      <c r="AO7" s="245" t="s">
        <v>233</v>
      </c>
      <c r="AP7" s="14" t="s">
        <v>234</v>
      </c>
      <c r="AQ7" s="14" t="s">
        <v>235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46</v>
      </c>
      <c r="C8" s="249">
        <v>99.070374137305933</v>
      </c>
      <c r="D8" s="250">
        <v>105.42414346126817</v>
      </c>
      <c r="E8" s="250">
        <v>114.03871165784842</v>
      </c>
      <c r="F8" s="251">
        <v>125.23705264534608</v>
      </c>
      <c r="G8" s="250">
        <v>132.82074243728238</v>
      </c>
      <c r="H8" s="163">
        <f>G8/F8-1</f>
        <v>6.05546811566402E-2</v>
      </c>
      <c r="I8" s="249">
        <v>111.99</v>
      </c>
      <c r="J8" s="252">
        <v>116.38</v>
      </c>
      <c r="K8" s="252">
        <v>134.74</v>
      </c>
      <c r="L8" s="252">
        <v>147.38</v>
      </c>
      <c r="M8" s="252">
        <v>158.74</v>
      </c>
      <c r="N8" s="163">
        <f t="shared" ref="N8:N18" si="0">M8/L8-1</f>
        <v>7.7079658026869335E-2</v>
      </c>
      <c r="P8" s="248" t="s">
        <v>46</v>
      </c>
      <c r="Q8" s="249">
        <v>53.001784056189841</v>
      </c>
      <c r="R8" s="251">
        <v>80.490748706663751</v>
      </c>
      <c r="S8" s="251">
        <v>93.356814911835571</v>
      </c>
      <c r="T8" s="251">
        <v>104.70965483764613</v>
      </c>
      <c r="U8" s="251">
        <v>109.91532187389272</v>
      </c>
      <c r="V8" s="163">
        <f t="shared" ref="V8:V18" si="1">U8/T8-1</f>
        <v>4.9715253520012714E-2</v>
      </c>
      <c r="W8" s="249">
        <v>73.5</v>
      </c>
      <c r="X8" s="252">
        <v>93.77</v>
      </c>
      <c r="Y8" s="252">
        <v>112.26</v>
      </c>
      <c r="Z8" s="252">
        <v>122</v>
      </c>
      <c r="AA8" s="252">
        <v>128.13</v>
      </c>
      <c r="AB8" s="163">
        <f t="shared" ref="AB8:AB18" si="2">AA8/Z8-1</f>
        <v>5.024590163934417E-2</v>
      </c>
      <c r="AD8" s="84" t="s">
        <v>46</v>
      </c>
      <c r="AE8" s="253">
        <v>651901800.16999996</v>
      </c>
      <c r="AF8" s="162">
        <v>1555257583.6799998</v>
      </c>
      <c r="AG8" s="162">
        <v>1802709096.52</v>
      </c>
      <c r="AH8" s="162">
        <v>2047521372.4100003</v>
      </c>
      <c r="AI8" s="162">
        <v>2121285463.5800002</v>
      </c>
      <c r="AJ8" s="163">
        <f t="shared" ref="AJ8:AJ18" si="3">AI8/AH8-1</f>
        <v>3.6026042103373568E-2</v>
      </c>
      <c r="AK8" s="162">
        <f>AI8-AH8</f>
        <v>73764091.169999838</v>
      </c>
      <c r="AL8" s="164">
        <f t="shared" ref="AL8:AL18" si="4">AI8/AI$8</f>
        <v>1</v>
      </c>
      <c r="AM8" s="254">
        <v>112654528.58</v>
      </c>
      <c r="AN8" s="255">
        <v>188519361.48000002</v>
      </c>
      <c r="AO8" s="255">
        <v>185473162.13</v>
      </c>
      <c r="AP8" s="255">
        <v>204526025.20999998</v>
      </c>
      <c r="AQ8" s="255">
        <v>215966519.51000002</v>
      </c>
      <c r="AR8" s="163">
        <f t="shared" ref="AR8:AR18" si="5">AQ8/AP8-1</f>
        <v>5.5936618766503354E-2</v>
      </c>
      <c r="AS8" s="162">
        <f t="shared" ref="AS8:AS18" si="6">AQ8-AP8</f>
        <v>11440494.300000042</v>
      </c>
      <c r="AT8" s="163">
        <f t="shared" ref="AT8:AT18" si="7">AQ8/AM8-1</f>
        <v>0.91706913368009424</v>
      </c>
      <c r="AU8" s="162">
        <f t="shared" ref="AU8:AU18" si="8">AQ8-AM8</f>
        <v>103311990.93000002</v>
      </c>
      <c r="AV8" s="164">
        <f t="shared" ref="AV8:AV18" si="9">AQ8/AQ$8</f>
        <v>1</v>
      </c>
    </row>
    <row r="9" spans="2:48" x14ac:dyDescent="0.25">
      <c r="B9" s="18" t="s">
        <v>47</v>
      </c>
      <c r="C9" s="256">
        <v>126.4924793172348</v>
      </c>
      <c r="D9" s="257">
        <v>130.61694623050346</v>
      </c>
      <c r="E9" s="257">
        <v>138.91331182052866</v>
      </c>
      <c r="F9" s="257">
        <v>151.51635734394122</v>
      </c>
      <c r="G9" s="257">
        <v>159.2163249074674</v>
      </c>
      <c r="H9" s="97">
        <f>G9/F9-1</f>
        <v>5.0819381474749292E-2</v>
      </c>
      <c r="I9" s="256">
        <v>146</v>
      </c>
      <c r="J9" s="257">
        <v>145.80000000000001</v>
      </c>
      <c r="K9" s="257">
        <v>169.17</v>
      </c>
      <c r="L9" s="257">
        <v>182.9</v>
      </c>
      <c r="M9" s="257">
        <v>190.45</v>
      </c>
      <c r="N9" s="97">
        <f t="shared" si="0"/>
        <v>4.1279387643520904E-2</v>
      </c>
      <c r="P9" s="18" t="s">
        <v>47</v>
      </c>
      <c r="Q9" s="256">
        <v>72.885296002153325</v>
      </c>
      <c r="R9" s="257">
        <v>107.39938502273333</v>
      </c>
      <c r="S9" s="257">
        <v>119.27672202750968</v>
      </c>
      <c r="T9" s="257">
        <v>131.20310080883954</v>
      </c>
      <c r="U9" s="257">
        <v>135.62201936317294</v>
      </c>
      <c r="V9" s="97">
        <f t="shared" si="1"/>
        <v>3.3679985664147427E-2</v>
      </c>
      <c r="W9" s="256">
        <v>100.66</v>
      </c>
      <c r="X9" s="257">
        <v>123.19</v>
      </c>
      <c r="Y9" s="257">
        <v>145.85</v>
      </c>
      <c r="Z9" s="257">
        <v>155.86000000000001</v>
      </c>
      <c r="AA9" s="257">
        <v>156.93</v>
      </c>
      <c r="AB9" s="97">
        <f t="shared" si="2"/>
        <v>6.8651353779032309E-3</v>
      </c>
      <c r="AD9" s="18" t="s">
        <v>47</v>
      </c>
      <c r="AE9" s="258">
        <v>333738906.95000005</v>
      </c>
      <c r="AF9" s="72">
        <v>752084605.12</v>
      </c>
      <c r="AG9" s="72">
        <v>857198465.50999999</v>
      </c>
      <c r="AH9" s="72">
        <v>951397748.66999996</v>
      </c>
      <c r="AI9" s="72">
        <v>944420621.81999993</v>
      </c>
      <c r="AJ9" s="97">
        <f t="shared" si="3"/>
        <v>-7.3335540889745143E-3</v>
      </c>
      <c r="AK9" s="72">
        <f t="shared" ref="AK9:AK18" si="10">AI9-AH9</f>
        <v>-6977126.8500000238</v>
      </c>
      <c r="AL9" s="124">
        <f t="shared" si="4"/>
        <v>0.44521147107949477</v>
      </c>
      <c r="AM9" s="259">
        <v>56964438.869999997</v>
      </c>
      <c r="AN9" s="260">
        <v>87422419.100000009</v>
      </c>
      <c r="AO9" s="260">
        <v>90342204.140000001</v>
      </c>
      <c r="AP9" s="260">
        <v>96925753.5</v>
      </c>
      <c r="AQ9" s="260">
        <v>98459842.150000006</v>
      </c>
      <c r="AR9" s="97">
        <f t="shared" si="5"/>
        <v>1.582746168695004E-2</v>
      </c>
      <c r="AS9" s="72">
        <f t="shared" si="6"/>
        <v>1534088.650000006</v>
      </c>
      <c r="AT9" s="97">
        <f t="shared" si="7"/>
        <v>0.72844399248270886</v>
      </c>
      <c r="AU9" s="72">
        <f t="shared" si="8"/>
        <v>41495403.280000009</v>
      </c>
      <c r="AV9" s="124">
        <f t="shared" si="9"/>
        <v>0.4559032685871523</v>
      </c>
    </row>
    <row r="10" spans="2:48" x14ac:dyDescent="0.25">
      <c r="B10" s="24" t="s">
        <v>48</v>
      </c>
      <c r="C10" s="256">
        <v>85.868326715060263</v>
      </c>
      <c r="D10" s="257">
        <v>93.537760359726434</v>
      </c>
      <c r="E10" s="257">
        <v>101.29966836958138</v>
      </c>
      <c r="F10" s="257">
        <v>115.83489711640347</v>
      </c>
      <c r="G10" s="257">
        <v>124.52145269847821</v>
      </c>
      <c r="H10" s="97">
        <f>G10/F10-1</f>
        <v>7.499083435405085E-2</v>
      </c>
      <c r="I10" s="256">
        <v>97.51</v>
      </c>
      <c r="J10" s="257">
        <v>103.53</v>
      </c>
      <c r="K10" s="257">
        <v>117.63</v>
      </c>
      <c r="L10" s="257">
        <v>133.58000000000001</v>
      </c>
      <c r="M10" s="257">
        <v>140.88999999999999</v>
      </c>
      <c r="N10" s="97">
        <f t="shared" si="0"/>
        <v>5.4723761042071883E-2</v>
      </c>
      <c r="P10" s="24" t="s">
        <v>48</v>
      </c>
      <c r="Q10" s="256">
        <v>43.135160233694258</v>
      </c>
      <c r="R10" s="257">
        <v>71.356736442774647</v>
      </c>
      <c r="S10" s="257">
        <v>83.793599252483503</v>
      </c>
      <c r="T10" s="257">
        <v>97.146540320416378</v>
      </c>
      <c r="U10" s="257">
        <v>103.04621757057696</v>
      </c>
      <c r="V10" s="97">
        <f t="shared" si="1"/>
        <v>6.0729669123592123E-2</v>
      </c>
      <c r="W10" s="256">
        <v>64.5</v>
      </c>
      <c r="X10" s="257">
        <v>83.2</v>
      </c>
      <c r="Y10" s="257">
        <v>99.84</v>
      </c>
      <c r="Z10" s="257">
        <v>109.82</v>
      </c>
      <c r="AA10" s="257">
        <v>114.16</v>
      </c>
      <c r="AB10" s="97">
        <f t="shared" si="2"/>
        <v>3.9519213258058628E-2</v>
      </c>
      <c r="AD10" s="24" t="s">
        <v>48</v>
      </c>
      <c r="AE10" s="258">
        <v>137154616.22999999</v>
      </c>
      <c r="AF10" s="72">
        <v>393041904.13000005</v>
      </c>
      <c r="AG10" s="72">
        <v>437659233.54000002</v>
      </c>
      <c r="AH10" s="72">
        <v>514533652.09999996</v>
      </c>
      <c r="AI10" s="72">
        <v>542697009.58000004</v>
      </c>
      <c r="AJ10" s="97">
        <f t="shared" si="3"/>
        <v>5.4735695838464826E-2</v>
      </c>
      <c r="AK10" s="72">
        <f t="shared" si="10"/>
        <v>28163357.480000079</v>
      </c>
      <c r="AL10" s="124">
        <f t="shared" si="4"/>
        <v>0.25583403030731855</v>
      </c>
      <c r="AM10" s="259">
        <v>27157130.799999997</v>
      </c>
      <c r="AN10" s="260">
        <v>51928232.159999996</v>
      </c>
      <c r="AO10" s="260">
        <v>43919798.770000003</v>
      </c>
      <c r="AP10" s="260">
        <v>50077639.430000007</v>
      </c>
      <c r="AQ10" s="260">
        <v>50770389.480000004</v>
      </c>
      <c r="AR10" s="97">
        <f t="shared" si="5"/>
        <v>1.3833520467120719E-2</v>
      </c>
      <c r="AS10" s="72">
        <f t="shared" si="6"/>
        <v>692750.04999999702</v>
      </c>
      <c r="AT10" s="97">
        <f t="shared" si="7"/>
        <v>0.86950491397272378</v>
      </c>
      <c r="AU10" s="72">
        <f t="shared" si="8"/>
        <v>23613258.680000007</v>
      </c>
      <c r="AV10" s="124">
        <f t="shared" si="9"/>
        <v>0.23508453808114066</v>
      </c>
    </row>
    <row r="11" spans="2:48" x14ac:dyDescent="0.25">
      <c r="B11" s="24" t="s">
        <v>49</v>
      </c>
      <c r="C11" s="256">
        <v>66.405712635274313</v>
      </c>
      <c r="D11" s="257">
        <v>77.454049751796433</v>
      </c>
      <c r="E11" s="257">
        <v>80.177661819728925</v>
      </c>
      <c r="F11" s="257">
        <v>87.938226508014225</v>
      </c>
      <c r="G11" s="257">
        <v>99.822933598878024</v>
      </c>
      <c r="H11" s="97">
        <f>G11/F11-1</f>
        <v>0.13514835996585273</v>
      </c>
      <c r="I11" s="256">
        <v>79.7</v>
      </c>
      <c r="J11" s="257">
        <v>104.36</v>
      </c>
      <c r="K11" s="257">
        <v>82.46</v>
      </c>
      <c r="L11" s="257">
        <v>104.69</v>
      </c>
      <c r="M11" s="257">
        <v>126.02</v>
      </c>
      <c r="N11" s="97">
        <f t="shared" si="0"/>
        <v>0.20374438819371488</v>
      </c>
      <c r="P11" s="24" t="s">
        <v>49</v>
      </c>
      <c r="Q11" s="256">
        <v>36.919917978994341</v>
      </c>
      <c r="R11" s="257">
        <v>53.905335669362643</v>
      </c>
      <c r="S11" s="257">
        <v>54.695924406713544</v>
      </c>
      <c r="T11" s="257">
        <v>63.158818863848289</v>
      </c>
      <c r="U11" s="257">
        <v>68.969507627601203</v>
      </c>
      <c r="V11" s="97">
        <f t="shared" si="1"/>
        <v>9.2001225929811081E-2</v>
      </c>
      <c r="W11" s="256">
        <v>63.6</v>
      </c>
      <c r="X11" s="257">
        <v>83.93</v>
      </c>
      <c r="Y11" s="257">
        <v>69.98</v>
      </c>
      <c r="Z11" s="257">
        <v>84.35</v>
      </c>
      <c r="AA11" s="257">
        <v>93.34</v>
      </c>
      <c r="AB11" s="97">
        <f t="shared" si="2"/>
        <v>0.10657972732661536</v>
      </c>
      <c r="AD11" s="24" t="s">
        <v>49</v>
      </c>
      <c r="AE11" s="258">
        <v>4381169.1700000009</v>
      </c>
      <c r="AF11" s="72">
        <v>8189647.9699999997</v>
      </c>
      <c r="AG11" s="72">
        <v>8858381.8100000005</v>
      </c>
      <c r="AH11" s="72">
        <v>10237092.01</v>
      </c>
      <c r="AI11" s="72">
        <v>11416716.540000001</v>
      </c>
      <c r="AJ11" s="97">
        <f t="shared" si="3"/>
        <v>0.11523043153736401</v>
      </c>
      <c r="AK11" s="72">
        <f t="shared" si="10"/>
        <v>1179624.5300000012</v>
      </c>
      <c r="AL11" s="124">
        <f t="shared" si="4"/>
        <v>5.3819802831875868E-3</v>
      </c>
      <c r="AM11" s="259">
        <v>764942.1100000001</v>
      </c>
      <c r="AN11" s="260">
        <v>1165564.01</v>
      </c>
      <c r="AO11" s="260">
        <v>976193.3899999999</v>
      </c>
      <c r="AP11" s="260">
        <v>1176697.21</v>
      </c>
      <c r="AQ11" s="260">
        <v>1322417.46</v>
      </c>
      <c r="AR11" s="97">
        <f t="shared" si="5"/>
        <v>0.12383835770291318</v>
      </c>
      <c r="AS11" s="72">
        <f t="shared" si="6"/>
        <v>145720.25</v>
      </c>
      <c r="AT11" s="97">
        <f t="shared" si="7"/>
        <v>0.72878109691202608</v>
      </c>
      <c r="AU11" s="72">
        <f t="shared" si="8"/>
        <v>557475.34999999986</v>
      </c>
      <c r="AV11" s="124">
        <f t="shared" si="9"/>
        <v>6.1232521735331636E-3</v>
      </c>
    </row>
    <row r="12" spans="2:48" x14ac:dyDescent="0.25">
      <c r="B12" s="24" t="s">
        <v>50</v>
      </c>
      <c r="C12" s="256">
        <v>154.08223754112092</v>
      </c>
      <c r="D12" s="257">
        <v>186.74525626637188</v>
      </c>
      <c r="E12" s="257">
        <v>211.20463883066333</v>
      </c>
      <c r="F12" s="257">
        <v>199.41255610931711</v>
      </c>
      <c r="G12" s="257">
        <v>220.57544939953681</v>
      </c>
      <c r="H12" s="97">
        <f t="shared" ref="H12:H18" si="11">G12/F12-1</f>
        <v>0.10612618233837945</v>
      </c>
      <c r="I12" s="256">
        <v>144.69</v>
      </c>
      <c r="J12" s="257">
        <v>186.46</v>
      </c>
      <c r="K12" s="257">
        <v>291.81</v>
      </c>
      <c r="L12" s="257">
        <v>265.04000000000002</v>
      </c>
      <c r="M12" s="257">
        <v>327.44</v>
      </c>
      <c r="N12" s="97">
        <f t="shared" si="0"/>
        <v>0.23543616057953498</v>
      </c>
      <c r="P12" s="24" t="s">
        <v>50</v>
      </c>
      <c r="Q12" s="256">
        <v>46.126890002203055</v>
      </c>
      <c r="R12" s="257">
        <v>95.174529815992699</v>
      </c>
      <c r="S12" s="257">
        <v>117.35164061854991</v>
      </c>
      <c r="T12" s="257">
        <v>126.65575534835389</v>
      </c>
      <c r="U12" s="257">
        <v>163.08438933028648</v>
      </c>
      <c r="V12" s="97">
        <f t="shared" si="1"/>
        <v>0.28761925489875528</v>
      </c>
      <c r="W12" s="256">
        <v>49.85</v>
      </c>
      <c r="X12" s="257">
        <v>97.79</v>
      </c>
      <c r="Y12" s="257">
        <v>162.47</v>
      </c>
      <c r="Z12" s="257">
        <v>183.26</v>
      </c>
      <c r="AA12" s="257">
        <v>220.15</v>
      </c>
      <c r="AB12" s="97">
        <f t="shared" si="2"/>
        <v>0.20129870129870131</v>
      </c>
      <c r="AD12" s="24" t="s">
        <v>50</v>
      </c>
      <c r="AE12" s="258">
        <v>22694182.550000001</v>
      </c>
      <c r="AF12" s="72">
        <v>57363631.390000001</v>
      </c>
      <c r="AG12" s="72">
        <v>67682841.399999991</v>
      </c>
      <c r="AH12" s="72">
        <v>67200118.370000005</v>
      </c>
      <c r="AI12" s="72">
        <v>102919216.38999999</v>
      </c>
      <c r="AJ12" s="97">
        <f t="shared" si="3"/>
        <v>0.53153326045249916</v>
      </c>
      <c r="AK12" s="72">
        <f t="shared" si="10"/>
        <v>35719098.019999981</v>
      </c>
      <c r="AL12" s="124">
        <f t="shared" si="4"/>
        <v>4.8517381633449631E-2</v>
      </c>
      <c r="AM12" s="259">
        <v>2321220.91</v>
      </c>
      <c r="AN12" s="260">
        <v>5462846.4399999995</v>
      </c>
      <c r="AO12" s="260">
        <v>8310536.1900000004</v>
      </c>
      <c r="AP12" s="260">
        <v>9601164.7400000002</v>
      </c>
      <c r="AQ12" s="260">
        <v>14666059.18</v>
      </c>
      <c r="AR12" s="97">
        <f t="shared" si="5"/>
        <v>0.52752916725809662</v>
      </c>
      <c r="AS12" s="72">
        <f t="shared" si="6"/>
        <v>5064894.4399999995</v>
      </c>
      <c r="AT12" s="97">
        <f t="shared" si="7"/>
        <v>5.3182522252912152</v>
      </c>
      <c r="AU12" s="72">
        <f t="shared" si="8"/>
        <v>12344838.27</v>
      </c>
      <c r="AV12" s="124">
        <f t="shared" si="9"/>
        <v>6.7908948170648784E-2</v>
      </c>
    </row>
    <row r="13" spans="2:48" x14ac:dyDescent="0.25">
      <c r="B13" s="24" t="s">
        <v>51</v>
      </c>
      <c r="C13" s="256">
        <v>51.25441269264202</v>
      </c>
      <c r="D13" s="257">
        <v>59.10354779201478</v>
      </c>
      <c r="E13" s="257">
        <v>65.928054284899872</v>
      </c>
      <c r="F13" s="257">
        <v>74.608089555071174</v>
      </c>
      <c r="G13" s="257">
        <v>82.591991665930095</v>
      </c>
      <c r="H13" s="97">
        <f t="shared" si="11"/>
        <v>0.10701121230246335</v>
      </c>
      <c r="I13" s="256">
        <v>60.58</v>
      </c>
      <c r="J13" s="257">
        <v>70.28</v>
      </c>
      <c r="K13" s="257">
        <v>73.680000000000007</v>
      </c>
      <c r="L13" s="257">
        <v>85.21</v>
      </c>
      <c r="M13" s="257">
        <v>95.46</v>
      </c>
      <c r="N13" s="97">
        <f t="shared" si="0"/>
        <v>0.12029104565191884</v>
      </c>
      <c r="P13" s="24" t="s">
        <v>51</v>
      </c>
      <c r="Q13" s="256">
        <v>28.2349292823891</v>
      </c>
      <c r="R13" s="257">
        <v>42.126721180720359</v>
      </c>
      <c r="S13" s="257">
        <v>52.071915041647848</v>
      </c>
      <c r="T13" s="257">
        <v>61.365383519390406</v>
      </c>
      <c r="U13" s="257">
        <v>67.105144686949245</v>
      </c>
      <c r="V13" s="97">
        <f t="shared" si="1"/>
        <v>9.353418553548476E-2</v>
      </c>
      <c r="W13" s="256">
        <v>37.56</v>
      </c>
      <c r="X13" s="257">
        <v>55.24</v>
      </c>
      <c r="Y13" s="257">
        <v>60.51</v>
      </c>
      <c r="Z13" s="257">
        <v>70.42</v>
      </c>
      <c r="AA13" s="257">
        <v>76.03</v>
      </c>
      <c r="AB13" s="97">
        <f t="shared" si="2"/>
        <v>7.9664867935245631E-2</v>
      </c>
      <c r="AD13" s="24" t="s">
        <v>51</v>
      </c>
      <c r="AE13" s="258">
        <v>54944687.290000007</v>
      </c>
      <c r="AF13" s="72">
        <v>139714759.69</v>
      </c>
      <c r="AG13" s="72">
        <v>177906116.87</v>
      </c>
      <c r="AH13" s="72">
        <v>218084310.92000002</v>
      </c>
      <c r="AI13" s="72">
        <v>237061832.74000001</v>
      </c>
      <c r="AJ13" s="97">
        <f t="shared" si="3"/>
        <v>8.7019197942036053E-2</v>
      </c>
      <c r="AK13" s="72">
        <f t="shared" si="10"/>
        <v>18977521.819999993</v>
      </c>
      <c r="AL13" s="124">
        <f t="shared" si="4"/>
        <v>0.11175385718239034</v>
      </c>
      <c r="AM13" s="259">
        <v>9771388.4399999995</v>
      </c>
      <c r="AN13" s="260">
        <v>19097657.25</v>
      </c>
      <c r="AO13" s="260">
        <v>17745881.100000001</v>
      </c>
      <c r="AP13" s="260">
        <v>20986515.460000001</v>
      </c>
      <c r="AQ13" s="260">
        <v>22896484.900000002</v>
      </c>
      <c r="AR13" s="97">
        <f t="shared" si="5"/>
        <v>9.100936473424448E-2</v>
      </c>
      <c r="AS13" s="72">
        <f t="shared" si="6"/>
        <v>1909969.4400000013</v>
      </c>
      <c r="AT13" s="97">
        <f t="shared" si="7"/>
        <v>1.3432171426397623</v>
      </c>
      <c r="AU13" s="72">
        <f t="shared" si="8"/>
        <v>13125096.460000003</v>
      </c>
      <c r="AV13" s="124">
        <f t="shared" si="9"/>
        <v>0.10601867804300941</v>
      </c>
    </row>
    <row r="14" spans="2:48" x14ac:dyDescent="0.25">
      <c r="B14" s="24" t="s">
        <v>52</v>
      </c>
      <c r="C14" s="256">
        <v>84.443882815672353</v>
      </c>
      <c r="D14" s="257">
        <v>89.447012067673299</v>
      </c>
      <c r="E14" s="257">
        <v>98.49828593590648</v>
      </c>
      <c r="F14" s="257">
        <v>108.49628294460496</v>
      </c>
      <c r="G14" s="257">
        <v>115.69446930480763</v>
      </c>
      <c r="H14" s="97">
        <f t="shared" si="11"/>
        <v>6.6345004315750078E-2</v>
      </c>
      <c r="I14" s="256">
        <v>93.28</v>
      </c>
      <c r="J14" s="257">
        <v>104.36</v>
      </c>
      <c r="K14" s="257">
        <v>114.69</v>
      </c>
      <c r="L14" s="257">
        <v>124.91</v>
      </c>
      <c r="M14" s="257">
        <v>130.72999999999999</v>
      </c>
      <c r="N14" s="97">
        <f t="shared" si="0"/>
        <v>4.6593547354094822E-2</v>
      </c>
      <c r="P14" s="24" t="s">
        <v>52</v>
      </c>
      <c r="Q14" s="256">
        <v>45.63157218455197</v>
      </c>
      <c r="R14" s="257">
        <v>64.643902351985275</v>
      </c>
      <c r="S14" s="257">
        <v>73.616138654057124</v>
      </c>
      <c r="T14" s="257">
        <v>81.853276487790453</v>
      </c>
      <c r="U14" s="257">
        <v>88.51781486259857</v>
      </c>
      <c r="V14" s="97">
        <f t="shared" si="1"/>
        <v>8.142054491614914E-2</v>
      </c>
      <c r="W14" s="256">
        <v>66.599999999999994</v>
      </c>
      <c r="X14" s="257">
        <v>72.19</v>
      </c>
      <c r="Y14" s="257">
        <v>84.63</v>
      </c>
      <c r="Z14" s="257">
        <v>99.7</v>
      </c>
      <c r="AA14" s="257">
        <v>100.76</v>
      </c>
      <c r="AB14" s="97">
        <f t="shared" si="2"/>
        <v>1.0631895687061244E-2</v>
      </c>
      <c r="AD14" s="24" t="s">
        <v>52</v>
      </c>
      <c r="AE14" s="258">
        <v>4498900.4700000007</v>
      </c>
      <c r="AF14" s="72">
        <v>7864755.4400000004</v>
      </c>
      <c r="AG14" s="72">
        <v>9097368.1099999994</v>
      </c>
      <c r="AH14" s="72">
        <v>10277452.140000001</v>
      </c>
      <c r="AI14" s="72">
        <v>11114507.73</v>
      </c>
      <c r="AJ14" s="97">
        <f t="shared" si="3"/>
        <v>8.1445827097765378E-2</v>
      </c>
      <c r="AK14" s="72">
        <f t="shared" si="10"/>
        <v>837055.58999999985</v>
      </c>
      <c r="AL14" s="124">
        <f t="shared" si="4"/>
        <v>5.239515341439494E-3</v>
      </c>
      <c r="AM14" s="259">
        <v>652407.38</v>
      </c>
      <c r="AN14" s="260">
        <v>758667.03</v>
      </c>
      <c r="AO14" s="260">
        <v>902500.22</v>
      </c>
      <c r="AP14" s="260">
        <v>1063235.17</v>
      </c>
      <c r="AQ14" s="260">
        <v>1074553.3899999999</v>
      </c>
      <c r="AR14" s="97">
        <f t="shared" si="5"/>
        <v>1.0645076761333971E-2</v>
      </c>
      <c r="AS14" s="72">
        <f t="shared" si="6"/>
        <v>11318.219999999972</v>
      </c>
      <c r="AT14" s="97">
        <f t="shared" si="7"/>
        <v>0.6470589127915749</v>
      </c>
      <c r="AU14" s="72">
        <f t="shared" si="8"/>
        <v>422146.00999999989</v>
      </c>
      <c r="AV14" s="124">
        <f t="shared" si="9"/>
        <v>4.9755554353425801E-3</v>
      </c>
    </row>
    <row r="15" spans="2:48" x14ac:dyDescent="0.25">
      <c r="B15" s="24" t="s">
        <v>53</v>
      </c>
      <c r="C15" s="256">
        <v>125.31273906340711</v>
      </c>
      <c r="D15" s="257">
        <v>128.24027284628761</v>
      </c>
      <c r="E15" s="257">
        <v>149.08224071540886</v>
      </c>
      <c r="F15" s="257">
        <v>167.61643280067435</v>
      </c>
      <c r="G15" s="257">
        <v>191.88839144565216</v>
      </c>
      <c r="H15" s="97">
        <f t="shared" si="11"/>
        <v>0.14480655768304929</v>
      </c>
      <c r="I15" s="256">
        <v>128.15</v>
      </c>
      <c r="J15" s="257">
        <v>138.83000000000001</v>
      </c>
      <c r="K15" s="257">
        <v>165.52</v>
      </c>
      <c r="L15" s="257">
        <v>206.47</v>
      </c>
      <c r="M15" s="257">
        <v>239.78</v>
      </c>
      <c r="N15" s="97">
        <f t="shared" si="0"/>
        <v>0.16133094396280323</v>
      </c>
      <c r="P15" s="24" t="s">
        <v>53</v>
      </c>
      <c r="Q15" s="256">
        <v>82.551845597707086</v>
      </c>
      <c r="R15" s="257">
        <v>97.033551489292705</v>
      </c>
      <c r="S15" s="257">
        <v>122.12126480292923</v>
      </c>
      <c r="T15" s="257">
        <v>143.97032536836537</v>
      </c>
      <c r="U15" s="257">
        <v>163.11895784718422</v>
      </c>
      <c r="V15" s="97">
        <f t="shared" si="1"/>
        <v>0.13300402308479042</v>
      </c>
      <c r="W15" s="256">
        <v>91.56</v>
      </c>
      <c r="X15" s="257">
        <v>116.6</v>
      </c>
      <c r="Y15" s="257">
        <v>135.97999999999999</v>
      </c>
      <c r="Z15" s="257">
        <v>170.57</v>
      </c>
      <c r="AA15" s="257">
        <v>204.75</v>
      </c>
      <c r="AB15" s="97">
        <f t="shared" si="2"/>
        <v>0.20038693791405282</v>
      </c>
      <c r="AD15" s="24" t="s">
        <v>53</v>
      </c>
      <c r="AE15" s="258">
        <v>30921945.869999997</v>
      </c>
      <c r="AF15" s="72">
        <v>59486620.199999996</v>
      </c>
      <c r="AG15" s="72">
        <v>79534420.49000001</v>
      </c>
      <c r="AH15" s="72">
        <v>93956888.700000003</v>
      </c>
      <c r="AI15" s="72">
        <v>103670606.92999999</v>
      </c>
      <c r="AJ15" s="97">
        <f t="shared" si="3"/>
        <v>0.10338484345746535</v>
      </c>
      <c r="AK15" s="72">
        <f t="shared" si="10"/>
        <v>9713718.2299999893</v>
      </c>
      <c r="AL15" s="124">
        <f t="shared" si="4"/>
        <v>4.8871596355089177E-2</v>
      </c>
      <c r="AM15" s="259">
        <v>4371268.71</v>
      </c>
      <c r="AN15" s="260">
        <v>7424227.5799999991</v>
      </c>
      <c r="AO15" s="260">
        <v>7536822.79</v>
      </c>
      <c r="AP15" s="260">
        <v>9454446.7300000004</v>
      </c>
      <c r="AQ15" s="260">
        <v>10765108.189999999</v>
      </c>
      <c r="AR15" s="97">
        <f t="shared" si="5"/>
        <v>0.13862910199082568</v>
      </c>
      <c r="AS15" s="72">
        <f t="shared" si="6"/>
        <v>1310661.459999999</v>
      </c>
      <c r="AT15" s="97">
        <f t="shared" si="7"/>
        <v>1.4626965085383641</v>
      </c>
      <c r="AU15" s="72">
        <f t="shared" si="8"/>
        <v>6393839.4799999995</v>
      </c>
      <c r="AV15" s="124">
        <f t="shared" si="9"/>
        <v>4.984619011513744E-2</v>
      </c>
    </row>
    <row r="16" spans="2:48" x14ac:dyDescent="0.25">
      <c r="B16" s="24" t="s">
        <v>54</v>
      </c>
      <c r="C16" s="256">
        <v>68.994552790136353</v>
      </c>
      <c r="D16" s="257">
        <v>76.33677715427207</v>
      </c>
      <c r="E16" s="257">
        <v>86.562241205438895</v>
      </c>
      <c r="F16" s="257">
        <v>96.866051637570592</v>
      </c>
      <c r="G16" s="257">
        <v>102.33774702830209</v>
      </c>
      <c r="H16" s="97">
        <f t="shared" si="11"/>
        <v>5.6487234673341824E-2</v>
      </c>
      <c r="I16" s="256">
        <v>77.33</v>
      </c>
      <c r="J16" s="257">
        <v>85.51</v>
      </c>
      <c r="K16" s="257">
        <v>98.37</v>
      </c>
      <c r="L16" s="257">
        <v>114.68</v>
      </c>
      <c r="M16" s="257">
        <v>109.57</v>
      </c>
      <c r="N16" s="97">
        <f t="shared" si="0"/>
        <v>-4.4558772235786637E-2</v>
      </c>
      <c r="P16" s="24" t="s">
        <v>54</v>
      </c>
      <c r="Q16" s="256">
        <v>37.837311501257901</v>
      </c>
      <c r="R16" s="257">
        <v>53.164675339343553</v>
      </c>
      <c r="S16" s="257">
        <v>62.005486440984093</v>
      </c>
      <c r="T16" s="257">
        <v>69.745032923502521</v>
      </c>
      <c r="U16" s="257">
        <v>76.258129371978583</v>
      </c>
      <c r="V16" s="97">
        <f t="shared" si="1"/>
        <v>9.3384377001007879E-2</v>
      </c>
      <c r="W16" s="256">
        <v>57.28</v>
      </c>
      <c r="X16" s="257">
        <v>60.77</v>
      </c>
      <c r="Y16" s="257">
        <v>72.12</v>
      </c>
      <c r="Z16" s="257">
        <v>89.01</v>
      </c>
      <c r="AA16" s="257">
        <v>85.67</v>
      </c>
      <c r="AB16" s="97">
        <f t="shared" si="2"/>
        <v>-3.7523873722053791E-2</v>
      </c>
      <c r="AD16" s="24" t="s">
        <v>54</v>
      </c>
      <c r="AE16" s="258">
        <v>16610861.380000001</v>
      </c>
      <c r="AF16" s="72">
        <v>27747259.210000001</v>
      </c>
      <c r="AG16" s="72">
        <v>33481132.219999995</v>
      </c>
      <c r="AH16" s="72">
        <v>36544291.979999989</v>
      </c>
      <c r="AI16" s="72">
        <v>39167854.109999999</v>
      </c>
      <c r="AJ16" s="97">
        <f t="shared" si="3"/>
        <v>7.1791297295781265E-2</v>
      </c>
      <c r="AK16" s="72">
        <f t="shared" si="10"/>
        <v>2623562.1300000101</v>
      </c>
      <c r="AL16" s="124">
        <f t="shared" si="4"/>
        <v>1.8464207096341542E-2</v>
      </c>
      <c r="AM16" s="259">
        <v>2329887.98</v>
      </c>
      <c r="AN16" s="260">
        <v>2869190.5700000003</v>
      </c>
      <c r="AO16" s="260">
        <v>3275320.5</v>
      </c>
      <c r="AP16" s="260">
        <v>3885122.59</v>
      </c>
      <c r="AQ16" s="260">
        <v>3739183.58</v>
      </c>
      <c r="AR16" s="97">
        <f t="shared" si="5"/>
        <v>-3.7563553432171104E-2</v>
      </c>
      <c r="AS16" s="72">
        <f t="shared" si="6"/>
        <v>-145939.00999999978</v>
      </c>
      <c r="AT16" s="97">
        <f t="shared" si="7"/>
        <v>0.60487697781933703</v>
      </c>
      <c r="AU16" s="72">
        <f t="shared" si="8"/>
        <v>1409295.6</v>
      </c>
      <c r="AV16" s="124">
        <f t="shared" si="9"/>
        <v>1.7313718758276617E-2</v>
      </c>
    </row>
    <row r="17" spans="2:48" x14ac:dyDescent="0.25">
      <c r="B17" s="24" t="s">
        <v>55</v>
      </c>
      <c r="C17" s="256">
        <v>98.708115209716368</v>
      </c>
      <c r="D17" s="257">
        <v>114.29988518308373</v>
      </c>
      <c r="E17" s="257">
        <v>129.2161724313161</v>
      </c>
      <c r="F17" s="257">
        <v>138.64759312315766</v>
      </c>
      <c r="G17" s="257">
        <v>118.45821275094143</v>
      </c>
      <c r="H17" s="97">
        <f t="shared" si="11"/>
        <v>-0.14561652256222324</v>
      </c>
      <c r="I17" s="256">
        <v>117.31</v>
      </c>
      <c r="J17" s="257">
        <v>125.84</v>
      </c>
      <c r="K17" s="257">
        <v>142.44</v>
      </c>
      <c r="L17" s="257">
        <v>124.39</v>
      </c>
      <c r="M17" s="257">
        <v>129.66</v>
      </c>
      <c r="N17" s="97">
        <f t="shared" si="0"/>
        <v>4.2366749738725007E-2</v>
      </c>
      <c r="P17" s="24" t="s">
        <v>55</v>
      </c>
      <c r="Q17" s="256">
        <v>53.718812727732583</v>
      </c>
      <c r="R17" s="257">
        <v>88.557659172471134</v>
      </c>
      <c r="S17" s="257">
        <v>109.00613995021992</v>
      </c>
      <c r="T17" s="257">
        <v>119.73524021821618</v>
      </c>
      <c r="U17" s="257">
        <v>101.59675035396963</v>
      </c>
      <c r="V17" s="97">
        <f t="shared" si="1"/>
        <v>-0.15148831564700038</v>
      </c>
      <c r="W17" s="256">
        <v>74.12</v>
      </c>
      <c r="X17" s="257">
        <v>101.76</v>
      </c>
      <c r="Y17" s="257">
        <v>117.93</v>
      </c>
      <c r="Z17" s="257">
        <v>102.08</v>
      </c>
      <c r="AA17" s="257">
        <v>107.23</v>
      </c>
      <c r="AB17" s="97">
        <f t="shared" si="2"/>
        <v>5.0450626959247735E-2</v>
      </c>
      <c r="AD17" s="24" t="s">
        <v>55</v>
      </c>
      <c r="AE17" s="258">
        <v>34127770.070000008</v>
      </c>
      <c r="AF17" s="72">
        <v>89167684.940000013</v>
      </c>
      <c r="AG17" s="72">
        <v>107150132.73000002</v>
      </c>
      <c r="AH17" s="72">
        <v>119099527.73999999</v>
      </c>
      <c r="AI17" s="72">
        <v>101644173.95</v>
      </c>
      <c r="AJ17" s="97">
        <f t="shared" si="3"/>
        <v>-0.14656106637220145</v>
      </c>
      <c r="AK17" s="72">
        <f t="shared" si="10"/>
        <v>-17455353.789999992</v>
      </c>
      <c r="AL17" s="124">
        <f t="shared" si="4"/>
        <v>4.7916310979880854E-2</v>
      </c>
      <c r="AM17" s="259">
        <v>6252352.3899999997</v>
      </c>
      <c r="AN17" s="260">
        <v>9968562.0700000003</v>
      </c>
      <c r="AO17" s="260">
        <v>9951259.3200000003</v>
      </c>
      <c r="AP17" s="260">
        <v>8674249.9100000001</v>
      </c>
      <c r="AQ17" s="260">
        <v>9111225.5199999996</v>
      </c>
      <c r="AR17" s="97">
        <f t="shared" si="5"/>
        <v>5.0376184054397255E-2</v>
      </c>
      <c r="AS17" s="72">
        <f t="shared" si="6"/>
        <v>436975.6099999994</v>
      </c>
      <c r="AT17" s="97">
        <f t="shared" si="7"/>
        <v>0.45724760085059768</v>
      </c>
      <c r="AU17" s="72">
        <f t="shared" si="8"/>
        <v>2858873.13</v>
      </c>
      <c r="AV17" s="124">
        <f t="shared" si="9"/>
        <v>4.2188138886861661E-2</v>
      </c>
    </row>
    <row r="18" spans="2:48" x14ac:dyDescent="0.25">
      <c r="B18" s="29" t="s">
        <v>56</v>
      </c>
      <c r="C18" s="256">
        <v>74.275687625867562</v>
      </c>
      <c r="D18" s="257">
        <v>64.305316870550854</v>
      </c>
      <c r="E18" s="257">
        <v>69.857366729288515</v>
      </c>
      <c r="F18" s="257">
        <v>72.729342494545392</v>
      </c>
      <c r="G18" s="257">
        <v>77.05781085764167</v>
      </c>
      <c r="H18" s="97">
        <f t="shared" si="11"/>
        <v>5.9514746244555994E-2</v>
      </c>
      <c r="I18" s="256">
        <v>80.260000000000005</v>
      </c>
      <c r="J18" s="257"/>
      <c r="K18" s="257">
        <v>80.040000000000006</v>
      </c>
      <c r="L18" s="257">
        <v>85.83</v>
      </c>
      <c r="M18" s="257">
        <v>103.75</v>
      </c>
      <c r="N18" s="97">
        <f t="shared" si="0"/>
        <v>0.20878480717697778</v>
      </c>
      <c r="P18" s="29" t="s">
        <v>56</v>
      </c>
      <c r="Q18" s="256">
        <v>29.350319995339841</v>
      </c>
      <c r="R18" s="257">
        <v>43.222432130447032</v>
      </c>
      <c r="S18" s="257">
        <v>53.997432120157669</v>
      </c>
      <c r="T18" s="257">
        <v>56.560711974347974</v>
      </c>
      <c r="U18" s="257">
        <v>58.495465214158557</v>
      </c>
      <c r="V18" s="97">
        <f t="shared" si="1"/>
        <v>3.4206663464350529E-2</v>
      </c>
      <c r="W18" s="256">
        <v>46.59</v>
      </c>
      <c r="X18" s="257">
        <v>58.05</v>
      </c>
      <c r="Y18" s="257">
        <v>65</v>
      </c>
      <c r="Z18" s="257">
        <v>67.73</v>
      </c>
      <c r="AA18" s="257">
        <v>79.86</v>
      </c>
      <c r="AB18" s="97">
        <f t="shared" si="2"/>
        <v>0.17909345932378562</v>
      </c>
      <c r="AD18" s="29" t="s">
        <v>56</v>
      </c>
      <c r="AE18" s="258">
        <v>12828760.200000003</v>
      </c>
      <c r="AF18" s="72">
        <v>20596715.620000001</v>
      </c>
      <c r="AG18" s="72">
        <v>24141003.849999994</v>
      </c>
      <c r="AH18" s="72">
        <v>26190289.77</v>
      </c>
      <c r="AI18" s="72">
        <v>27172923.789999995</v>
      </c>
      <c r="AJ18" s="97">
        <f t="shared" si="3"/>
        <v>3.7519020546522119E-2</v>
      </c>
      <c r="AK18" s="72">
        <f t="shared" si="10"/>
        <v>982634.01999999583</v>
      </c>
      <c r="AL18" s="124">
        <f t="shared" si="4"/>
        <v>1.2809649741407952E-2</v>
      </c>
      <c r="AM18" s="259">
        <v>2069490.99</v>
      </c>
      <c r="AN18" s="260">
        <v>2421995.27</v>
      </c>
      <c r="AO18" s="260">
        <v>2512645.6999999997</v>
      </c>
      <c r="AP18" s="260">
        <v>2681200.48</v>
      </c>
      <c r="AQ18" s="260">
        <v>3161255.65</v>
      </c>
      <c r="AR18" s="97">
        <f t="shared" si="5"/>
        <v>0.17904486202389469</v>
      </c>
      <c r="AS18" s="72">
        <f t="shared" si="6"/>
        <v>480055.16999999993</v>
      </c>
      <c r="AT18" s="97">
        <f t="shared" si="7"/>
        <v>0.52755226540029532</v>
      </c>
      <c r="AU18" s="72">
        <f t="shared" si="8"/>
        <v>1091764.6599999999</v>
      </c>
      <c r="AV18" s="124">
        <f t="shared" si="9"/>
        <v>1.4637711702593894E-2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58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58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58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7" t="s">
        <v>171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P21" s="67" t="s">
        <v>172</v>
      </c>
      <c r="Q21" s="67"/>
      <c r="R21" s="67"/>
      <c r="S21" s="67"/>
      <c r="T21" s="67"/>
      <c r="U21" s="67"/>
      <c r="V21" s="67"/>
      <c r="W21" s="67"/>
      <c r="X21" s="262"/>
      <c r="Y21" s="262"/>
      <c r="Z21" s="262"/>
      <c r="AA21" s="262"/>
      <c r="AB21" s="262"/>
      <c r="AD21" s="263" t="s">
        <v>173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7" t="s">
        <v>174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P22" s="264" t="s">
        <v>175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2">
        <f>AQ11/M11</f>
        <v>10493.710998254246</v>
      </c>
    </row>
    <row r="23" spans="2:48" x14ac:dyDescent="0.25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5" spans="2:48" x14ac:dyDescent="0.25">
      <c r="B25" t="s">
        <v>12</v>
      </c>
    </row>
    <row r="27" spans="2:48" ht="50.25" customHeight="1" thickBot="1" x14ac:dyDescent="0.3">
      <c r="B27" s="12" t="s">
        <v>176</v>
      </c>
      <c r="C27" s="12"/>
      <c r="D27" s="12"/>
      <c r="E27" s="12"/>
      <c r="F27" s="12"/>
      <c r="G27" s="12"/>
      <c r="H27" s="12"/>
      <c r="I27" s="173"/>
      <c r="P27" s="12" t="s">
        <v>177</v>
      </c>
      <c r="Q27" s="12"/>
      <c r="R27" s="12"/>
      <c r="S27" s="12"/>
      <c r="T27" s="12"/>
      <c r="U27" s="12"/>
      <c r="V27" s="12"/>
      <c r="W27" s="12"/>
      <c r="AE27" s="12" t="s">
        <v>178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15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46</v>
      </c>
      <c r="C30" s="249">
        <v>95.01</v>
      </c>
      <c r="D30" s="249">
        <v>99.07</v>
      </c>
      <c r="E30" s="249">
        <v>105.42</v>
      </c>
      <c r="F30" s="249">
        <v>114.04</v>
      </c>
      <c r="G30" s="249">
        <v>125.24</v>
      </c>
      <c r="H30" s="163">
        <f>G30/F30-1</f>
        <v>9.8211153981059063E-2</v>
      </c>
      <c r="I30" s="249">
        <f>G30-F30</f>
        <v>11.199999999999989</v>
      </c>
      <c r="P30" s="248" t="s">
        <v>46</v>
      </c>
      <c r="Q30" s="249">
        <v>48.13</v>
      </c>
      <c r="R30" s="249">
        <v>53</v>
      </c>
      <c r="S30" s="249">
        <v>80.489999999999995</v>
      </c>
      <c r="T30" s="249">
        <v>93.36</v>
      </c>
      <c r="U30" s="249">
        <v>104.71</v>
      </c>
      <c r="V30" s="163">
        <f>U30/T30-1</f>
        <v>0.12157240788346191</v>
      </c>
      <c r="W30" s="249">
        <f>U30-T30</f>
        <v>11.349999999999994</v>
      </c>
      <c r="AE30" s="248" t="s">
        <v>46</v>
      </c>
      <c r="AF30" s="254">
        <v>476771371.47999996</v>
      </c>
      <c r="AG30" s="254">
        <v>651901800.17999995</v>
      </c>
      <c r="AH30" s="254">
        <v>1555257583.7</v>
      </c>
      <c r="AI30" s="254">
        <v>1802709096.5</v>
      </c>
      <c r="AJ30" s="254">
        <v>2047521372.4000001</v>
      </c>
      <c r="AK30" s="163">
        <f>AJ30/AI30-1</f>
        <v>0.13580243000676506</v>
      </c>
      <c r="AL30" s="162">
        <f>AJ30-AI30</f>
        <v>244812275.9000001</v>
      </c>
    </row>
    <row r="31" spans="2:48" ht="15.75" customHeight="1" x14ac:dyDescent="0.25">
      <c r="B31" s="18" t="s">
        <v>47</v>
      </c>
      <c r="C31" s="256">
        <v>119.42</v>
      </c>
      <c r="D31" s="256">
        <v>126.49</v>
      </c>
      <c r="E31" s="256">
        <v>130.62</v>
      </c>
      <c r="F31" s="256">
        <v>138.91</v>
      </c>
      <c r="G31" s="256">
        <v>151.52000000000001</v>
      </c>
      <c r="H31" s="97">
        <f t="shared" ref="H31:H35" si="12">G31/F31-1</f>
        <v>9.0778201713339612E-2</v>
      </c>
      <c r="I31" s="257">
        <f t="shared" ref="I31:I40" si="13">G31-F31</f>
        <v>12.610000000000014</v>
      </c>
      <c r="P31" s="18" t="s">
        <v>47</v>
      </c>
      <c r="Q31" s="256">
        <v>61.17</v>
      </c>
      <c r="R31" s="257">
        <v>72.88000000000001</v>
      </c>
      <c r="S31" s="257">
        <v>107.4</v>
      </c>
      <c r="T31" s="257">
        <v>119.28</v>
      </c>
      <c r="U31" s="257">
        <v>131.19999999999999</v>
      </c>
      <c r="V31" s="97">
        <f t="shared" ref="V31:V40" si="14">U31/T31-1</f>
        <v>9.9932930918846363E-2</v>
      </c>
      <c r="W31" s="257">
        <f t="shared" ref="W31:W40" si="15">U31-T31</f>
        <v>11.919999999999987</v>
      </c>
      <c r="AE31" s="18" t="s">
        <v>47</v>
      </c>
      <c r="AF31" s="259">
        <v>217815325.03999999</v>
      </c>
      <c r="AG31" s="260">
        <v>333738906.92999995</v>
      </c>
      <c r="AH31" s="260">
        <v>752084605.10000002</v>
      </c>
      <c r="AI31" s="260">
        <v>857198465.50999999</v>
      </c>
      <c r="AJ31" s="260">
        <v>951397748.67999995</v>
      </c>
      <c r="AK31" s="97">
        <f t="shared" ref="AK31:AK40" si="16">AJ31/AI31-1</f>
        <v>0.10989203429564598</v>
      </c>
      <c r="AL31" s="72">
        <f t="shared" ref="AL31:AL40" si="17">AJ31-AI31</f>
        <v>94199283.169999957</v>
      </c>
    </row>
    <row r="32" spans="2:48" ht="15.75" customHeight="1" x14ac:dyDescent="0.25">
      <c r="B32" s="24" t="s">
        <v>48</v>
      </c>
      <c r="C32" s="256">
        <v>89.5</v>
      </c>
      <c r="D32" s="256">
        <v>85.87</v>
      </c>
      <c r="E32" s="256">
        <v>93.54000000000002</v>
      </c>
      <c r="F32" s="256">
        <v>101.3</v>
      </c>
      <c r="G32" s="256">
        <v>115.83999999999999</v>
      </c>
      <c r="H32" s="97">
        <f t="shared" si="12"/>
        <v>0.14353405725567603</v>
      </c>
      <c r="I32" s="257">
        <f t="shared" si="13"/>
        <v>14.539999999999992</v>
      </c>
      <c r="P32" s="24" t="s">
        <v>48</v>
      </c>
      <c r="Q32" s="256">
        <v>44.55</v>
      </c>
      <c r="R32" s="257">
        <v>43.14</v>
      </c>
      <c r="S32" s="257">
        <v>71.36</v>
      </c>
      <c r="T32" s="257">
        <v>83.79</v>
      </c>
      <c r="U32" s="257">
        <v>97.15</v>
      </c>
      <c r="V32" s="97">
        <f t="shared" si="14"/>
        <v>0.15944623463420449</v>
      </c>
      <c r="W32" s="257">
        <f t="shared" si="15"/>
        <v>13.36</v>
      </c>
      <c r="AE32" s="24" t="s">
        <v>48</v>
      </c>
      <c r="AF32" s="259">
        <v>122348722.31</v>
      </c>
      <c r="AG32" s="260">
        <v>137154616.22</v>
      </c>
      <c r="AH32" s="260">
        <v>393041904.13</v>
      </c>
      <c r="AI32" s="260">
        <v>437659233.52999997</v>
      </c>
      <c r="AJ32" s="260">
        <v>514533652.09000003</v>
      </c>
      <c r="AK32" s="97">
        <f t="shared" si="16"/>
        <v>0.1756490270751494</v>
      </c>
      <c r="AL32" s="72">
        <f t="shared" si="17"/>
        <v>76874418.560000062</v>
      </c>
    </row>
    <row r="33" spans="2:39" ht="15.75" customHeight="1" x14ac:dyDescent="0.25">
      <c r="B33" s="24" t="s">
        <v>49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87.94</v>
      </c>
      <c r="H33" s="97">
        <f t="shared" si="12"/>
        <v>9.6782239960089722E-2</v>
      </c>
      <c r="I33" s="257">
        <f t="shared" si="13"/>
        <v>7.7599999999999909</v>
      </c>
      <c r="P33" s="24" t="s">
        <v>49</v>
      </c>
      <c r="Q33" s="256">
        <v>38.090000000000003</v>
      </c>
      <c r="R33" s="257">
        <v>36.92</v>
      </c>
      <c r="S33" s="257">
        <v>53.91</v>
      </c>
      <c r="T33" s="257">
        <v>54.70000000000001</v>
      </c>
      <c r="U33" s="257">
        <v>63.160000000000004</v>
      </c>
      <c r="V33" s="97">
        <f t="shared" si="14"/>
        <v>0.15466179159049354</v>
      </c>
      <c r="W33" s="257">
        <f t="shared" si="15"/>
        <v>8.4599999999999937</v>
      </c>
      <c r="AE33" s="24" t="s">
        <v>49</v>
      </c>
      <c r="AF33" s="259">
        <v>2812428.07</v>
      </c>
      <c r="AG33" s="260">
        <v>4381169.17</v>
      </c>
      <c r="AH33" s="260">
        <v>8189647.9699999997</v>
      </c>
      <c r="AI33" s="260">
        <v>8858381.8200000003</v>
      </c>
      <c r="AJ33" s="260">
        <v>10237092.02</v>
      </c>
      <c r="AK33" s="97">
        <f t="shared" si="16"/>
        <v>0.15563905778899922</v>
      </c>
      <c r="AL33" s="72">
        <f t="shared" si="17"/>
        <v>1378710.1999999993</v>
      </c>
    </row>
    <row r="34" spans="2:39" ht="15.75" customHeight="1" x14ac:dyDescent="0.25">
      <c r="B34" s="24" t="s">
        <v>50</v>
      </c>
      <c r="C34" s="256">
        <v>134.75</v>
      </c>
      <c r="D34" s="256">
        <v>154.08000000000001</v>
      </c>
      <c r="E34" s="256">
        <v>186.75</v>
      </c>
      <c r="F34" s="256">
        <v>211.21</v>
      </c>
      <c r="G34" s="256">
        <v>199.41</v>
      </c>
      <c r="H34" s="97">
        <f t="shared" si="12"/>
        <v>-5.5868566829222144E-2</v>
      </c>
      <c r="I34" s="257">
        <f t="shared" si="13"/>
        <v>-11.800000000000011</v>
      </c>
      <c r="P34" s="24" t="s">
        <v>50</v>
      </c>
      <c r="Q34" s="256">
        <v>52.22</v>
      </c>
      <c r="R34" s="257">
        <v>46.13</v>
      </c>
      <c r="S34" s="257">
        <v>95.170000000000016</v>
      </c>
      <c r="T34" s="257">
        <v>117.35</v>
      </c>
      <c r="U34" s="257">
        <v>126.66000000000001</v>
      </c>
      <c r="V34" s="97">
        <f t="shared" si="14"/>
        <v>7.933532168726054E-2</v>
      </c>
      <c r="W34" s="257">
        <f t="shared" si="15"/>
        <v>9.3100000000000165</v>
      </c>
      <c r="AE34" s="24" t="s">
        <v>50</v>
      </c>
      <c r="AF34" s="259">
        <v>19577887.920000002</v>
      </c>
      <c r="AG34" s="260">
        <v>22694182.549999997</v>
      </c>
      <c r="AH34" s="260">
        <v>57363631.390000001</v>
      </c>
      <c r="AI34" s="260">
        <v>67682841.399999991</v>
      </c>
      <c r="AJ34" s="260">
        <v>67200118.379999995</v>
      </c>
      <c r="AK34" s="97">
        <f t="shared" si="16"/>
        <v>-7.1321329012643542E-3</v>
      </c>
      <c r="AL34" s="72">
        <f t="shared" si="17"/>
        <v>-482723.01999999583</v>
      </c>
    </row>
    <row r="35" spans="2:39" ht="15.75" customHeight="1" x14ac:dyDescent="0.25">
      <c r="B35" s="24" t="s">
        <v>51</v>
      </c>
      <c r="C35" s="256">
        <v>53.52</v>
      </c>
      <c r="D35" s="256">
        <v>51.25</v>
      </c>
      <c r="E35" s="256">
        <v>59.1</v>
      </c>
      <c r="F35" s="256">
        <v>65.930000000000007</v>
      </c>
      <c r="G35" s="256">
        <v>74.61</v>
      </c>
      <c r="H35" s="97">
        <f t="shared" si="12"/>
        <v>0.13165478537843156</v>
      </c>
      <c r="I35" s="257">
        <f t="shared" si="13"/>
        <v>8.6799999999999926</v>
      </c>
      <c r="P35" s="24" t="s">
        <v>51</v>
      </c>
      <c r="Q35" s="256">
        <v>28.760000000000005</v>
      </c>
      <c r="R35" s="257">
        <v>28.24</v>
      </c>
      <c r="S35" s="257">
        <v>42.13</v>
      </c>
      <c r="T35" s="257">
        <v>52.07</v>
      </c>
      <c r="U35" s="257">
        <v>61.36999999999999</v>
      </c>
      <c r="V35" s="97">
        <f t="shared" si="14"/>
        <v>0.17860572306510458</v>
      </c>
      <c r="W35" s="257">
        <f t="shared" si="15"/>
        <v>9.2999999999999901</v>
      </c>
      <c r="AE35" s="24" t="s">
        <v>51</v>
      </c>
      <c r="AF35" s="259">
        <v>46497100.399999999</v>
      </c>
      <c r="AG35" s="260">
        <v>54944687.289999999</v>
      </c>
      <c r="AH35" s="260">
        <v>139714759.69</v>
      </c>
      <c r="AI35" s="260">
        <v>177906116.87</v>
      </c>
      <c r="AJ35" s="260">
        <v>218084310.92000002</v>
      </c>
      <c r="AK35" s="97">
        <f t="shared" si="16"/>
        <v>0.22583930646611283</v>
      </c>
      <c r="AL35" s="72">
        <f t="shared" si="17"/>
        <v>40178194.050000012</v>
      </c>
    </row>
    <row r="36" spans="2:39" x14ac:dyDescent="0.25">
      <c r="B36" s="24" t="s">
        <v>52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52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52</v>
      </c>
      <c r="AF36" s="259">
        <v>3114952.08</v>
      </c>
      <c r="AG36" s="260">
        <v>4498900.47</v>
      </c>
      <c r="AH36" s="260">
        <v>7864755.4300000006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2">
        <f t="shared" si="17"/>
        <v>1180084.0300000012</v>
      </c>
    </row>
    <row r="37" spans="2:39" x14ac:dyDescent="0.25">
      <c r="B37" s="24" t="s">
        <v>53</v>
      </c>
      <c r="C37" s="256">
        <v>106.13</v>
      </c>
      <c r="D37" s="256">
        <v>125.31</v>
      </c>
      <c r="E37" s="256">
        <v>128.24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53</v>
      </c>
      <c r="Q37" s="256">
        <v>64.31</v>
      </c>
      <c r="R37" s="257">
        <v>82.55</v>
      </c>
      <c r="S37" s="257">
        <v>97.03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53</v>
      </c>
      <c r="AF37" s="259">
        <v>18804870.850000001</v>
      </c>
      <c r="AG37" s="260">
        <v>30921945.879999999</v>
      </c>
      <c r="AH37" s="260">
        <v>59486620.189999998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2">
        <f t="shared" si="17"/>
        <v>14422468.229999989</v>
      </c>
    </row>
    <row r="38" spans="2:39" x14ac:dyDescent="0.25">
      <c r="B38" s="24" t="s">
        <v>54</v>
      </c>
      <c r="C38" s="256">
        <v>64.19</v>
      </c>
      <c r="D38" s="256">
        <v>68.989999999999995</v>
      </c>
      <c r="E38" s="256">
        <v>76.34</v>
      </c>
      <c r="F38" s="256">
        <v>86.56</v>
      </c>
      <c r="G38" s="256">
        <v>96.87</v>
      </c>
      <c r="H38" s="97">
        <f t="shared" si="18"/>
        <v>0.11910813308687618</v>
      </c>
      <c r="I38" s="257">
        <f t="shared" si="13"/>
        <v>10.310000000000002</v>
      </c>
      <c r="P38" s="24" t="s">
        <v>54</v>
      </c>
      <c r="Q38" s="256">
        <v>33.54</v>
      </c>
      <c r="R38" s="257">
        <v>37.840000000000003</v>
      </c>
      <c r="S38" s="257">
        <v>53.16</v>
      </c>
      <c r="T38" s="257">
        <v>62.009999999999991</v>
      </c>
      <c r="U38" s="257">
        <v>69.75</v>
      </c>
      <c r="V38" s="97">
        <f t="shared" si="14"/>
        <v>0.12481857764876647</v>
      </c>
      <c r="W38" s="257">
        <f t="shared" si="15"/>
        <v>7.7400000000000091</v>
      </c>
      <c r="AE38" s="24" t="s">
        <v>54</v>
      </c>
      <c r="AF38" s="259">
        <v>10173605.369999999</v>
      </c>
      <c r="AG38" s="260">
        <v>16610861.379999999</v>
      </c>
      <c r="AH38" s="260">
        <v>27747259.210000001</v>
      </c>
      <c r="AI38" s="260">
        <v>33481132.210000001</v>
      </c>
      <c r="AJ38" s="260">
        <v>36544291.980000004</v>
      </c>
      <c r="AK38" s="97">
        <f t="shared" si="16"/>
        <v>9.1489133365839859E-2</v>
      </c>
      <c r="AL38" s="72">
        <f t="shared" si="17"/>
        <v>3063159.7700000033</v>
      </c>
    </row>
    <row r="39" spans="2:39" x14ac:dyDescent="0.25">
      <c r="B39" s="24" t="s">
        <v>55</v>
      </c>
      <c r="C39" s="256">
        <v>102.24</v>
      </c>
      <c r="D39" s="256">
        <v>98.71</v>
      </c>
      <c r="E39" s="256">
        <v>114.3</v>
      </c>
      <c r="F39" s="256">
        <v>129.22</v>
      </c>
      <c r="G39" s="256">
        <v>138.65</v>
      </c>
      <c r="H39" s="97">
        <f t="shared" si="18"/>
        <v>7.2976319455192673E-2</v>
      </c>
      <c r="I39" s="257">
        <f t="shared" si="13"/>
        <v>9.4300000000000068</v>
      </c>
      <c r="P39" s="24" t="s">
        <v>55</v>
      </c>
      <c r="Q39" s="256">
        <v>50.94</v>
      </c>
      <c r="R39" s="257">
        <v>53.72</v>
      </c>
      <c r="S39" s="257">
        <v>88.56</v>
      </c>
      <c r="T39" s="257">
        <v>109.01</v>
      </c>
      <c r="U39" s="257">
        <v>119.74</v>
      </c>
      <c r="V39" s="97">
        <f t="shared" si="14"/>
        <v>9.8431336574626105E-2</v>
      </c>
      <c r="W39" s="257">
        <f t="shared" si="15"/>
        <v>10.72999999999999</v>
      </c>
      <c r="AE39" s="24" t="s">
        <v>55</v>
      </c>
      <c r="AF39" s="259">
        <v>28411183</v>
      </c>
      <c r="AG39" s="260">
        <v>34127770.07</v>
      </c>
      <c r="AH39" s="260">
        <v>89167684.930000007</v>
      </c>
      <c r="AI39" s="260">
        <v>107150132.73</v>
      </c>
      <c r="AJ39" s="260">
        <v>119099527.73999999</v>
      </c>
      <c r="AK39" s="97">
        <f t="shared" si="16"/>
        <v>0.11152011393313366</v>
      </c>
      <c r="AL39" s="72">
        <f t="shared" si="17"/>
        <v>11949395.00999999</v>
      </c>
    </row>
    <row r="40" spans="2:39" x14ac:dyDescent="0.25">
      <c r="B40" s="29" t="s">
        <v>56</v>
      </c>
      <c r="C40" s="256">
        <v>58.1</v>
      </c>
      <c r="D40" s="256">
        <v>74.28</v>
      </c>
      <c r="E40" s="256">
        <v>64.31</v>
      </c>
      <c r="F40" s="256">
        <v>69.86</v>
      </c>
      <c r="G40" s="256">
        <v>72.73</v>
      </c>
      <c r="H40" s="97">
        <f t="shared" si="18"/>
        <v>4.1082164328657411E-2</v>
      </c>
      <c r="I40" s="257">
        <f t="shared" si="13"/>
        <v>2.8700000000000045</v>
      </c>
      <c r="P40" s="29" t="s">
        <v>56</v>
      </c>
      <c r="Q40" s="256">
        <v>22.7</v>
      </c>
      <c r="R40" s="257">
        <v>29.35</v>
      </c>
      <c r="S40" s="257">
        <v>43.22</v>
      </c>
      <c r="T40" s="257">
        <v>54</v>
      </c>
      <c r="U40" s="257">
        <v>56.56</v>
      </c>
      <c r="V40" s="97">
        <f t="shared" si="14"/>
        <v>4.7407407407407343E-2</v>
      </c>
      <c r="W40" s="257">
        <f t="shared" si="15"/>
        <v>2.5600000000000023</v>
      </c>
      <c r="AE40" s="29" t="s">
        <v>56</v>
      </c>
      <c r="AF40" s="259">
        <v>7215296.4500000002</v>
      </c>
      <c r="AG40" s="260">
        <v>12828760.219999999</v>
      </c>
      <c r="AH40" s="260">
        <v>20596715.629999999</v>
      </c>
      <c r="AI40" s="260">
        <v>24141003.859999999</v>
      </c>
      <c r="AJ40" s="260">
        <v>26190289.780000001</v>
      </c>
      <c r="AK40" s="97">
        <f t="shared" si="16"/>
        <v>8.4888181613504754E-2</v>
      </c>
      <c r="AL40" s="72">
        <f t="shared" si="17"/>
        <v>2049285.9200000018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58</v>
      </c>
      <c r="C42" s="267"/>
      <c r="D42" s="267"/>
      <c r="E42" s="267"/>
      <c r="F42" s="267"/>
      <c r="G42" s="267"/>
      <c r="H42" s="267"/>
      <c r="I42" s="131"/>
      <c r="P42" s="131" t="s">
        <v>58</v>
      </c>
      <c r="Q42" s="131"/>
      <c r="R42" s="131"/>
      <c r="S42" s="131"/>
      <c r="T42" s="131"/>
      <c r="U42" s="131"/>
      <c r="V42" s="131"/>
      <c r="W42" s="131"/>
      <c r="AE42" s="131" t="s">
        <v>58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7" t="s">
        <v>171</v>
      </c>
      <c r="C43" s="67"/>
      <c r="D43" s="67"/>
      <c r="E43" s="67"/>
      <c r="F43" s="67"/>
      <c r="G43" s="67"/>
      <c r="H43" s="67"/>
      <c r="P43" s="67" t="s">
        <v>172</v>
      </c>
      <c r="Q43" s="67"/>
      <c r="R43" s="67"/>
      <c r="S43" s="67"/>
      <c r="T43" s="67"/>
      <c r="U43" s="67"/>
      <c r="V43" s="67"/>
      <c r="W43" s="67"/>
      <c r="AE43" s="263" t="s">
        <v>173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7" t="s">
        <v>174</v>
      </c>
      <c r="C44" s="67"/>
      <c r="D44" s="67"/>
      <c r="E44" s="67"/>
      <c r="F44" s="67"/>
      <c r="G44" s="67"/>
      <c r="H44" s="67"/>
      <c r="P44" s="264" t="s">
        <v>175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7985-DD62-4A45-9AA5-16CB55DED2C7}">
  <sheetPr>
    <tabColor theme="2" tint="-9.9978637043366805E-2"/>
  </sheetPr>
  <dimension ref="B1:Q53"/>
  <sheetViews>
    <sheetView showGridLines="0" topLeftCell="A34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2020</v>
      </c>
      <c r="D5" s="15">
        <v>2021</v>
      </c>
      <c r="E5" s="15">
        <v>2022</v>
      </c>
      <c r="F5" s="15">
        <v>2023</v>
      </c>
      <c r="G5" s="15">
        <v>2024</v>
      </c>
      <c r="H5" s="15">
        <v>2025</v>
      </c>
      <c r="I5" s="115" t="str">
        <f>CONCATENATE("var. ",RIGHT(H5,2),"/",RIGHT(G5,2))</f>
        <v>var. 25/24</v>
      </c>
      <c r="J5" s="115" t="str">
        <f>CONCATENATE("dif. ",RIGHT(H5,2),"/",RIGHT(G5,2))</f>
        <v>dif. 25/24</v>
      </c>
      <c r="K5" s="116" t="s">
        <v>231</v>
      </c>
      <c r="L5" s="116" t="s">
        <v>232</v>
      </c>
      <c r="M5" s="116" t="s">
        <v>233</v>
      </c>
      <c r="N5" s="116" t="s">
        <v>234</v>
      </c>
      <c r="O5" s="116" t="s">
        <v>235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46</v>
      </c>
      <c r="C6" s="268">
        <v>95.01</v>
      </c>
      <c r="D6" s="268">
        <v>99.07</v>
      </c>
      <c r="E6" s="268">
        <v>105.42</v>
      </c>
      <c r="F6" s="268">
        <v>114.04</v>
      </c>
      <c r="G6" s="268">
        <v>125.24</v>
      </c>
      <c r="H6" s="268">
        <v>132.82</v>
      </c>
      <c r="I6" s="119">
        <f t="shared" ref="I6:I51" si="0">IFERROR(H6/G6-1,"-")</f>
        <v>6.052379431491528E-2</v>
      </c>
      <c r="J6" s="268">
        <f t="shared" ref="J6:J51" si="1">IFERROR(H6-G6,"-")</f>
        <v>7.5799999999999983</v>
      </c>
      <c r="K6" s="269">
        <v>111.99</v>
      </c>
      <c r="L6" s="269">
        <v>116.38</v>
      </c>
      <c r="M6" s="269">
        <v>134.74</v>
      </c>
      <c r="N6" s="269">
        <v>147.38</v>
      </c>
      <c r="O6" s="269">
        <v>158.74</v>
      </c>
      <c r="P6" s="119">
        <f t="shared" ref="P6:P51" si="2">IFERROR(O6/N6-1,"-")</f>
        <v>7.7079658026869335E-2</v>
      </c>
      <c r="Q6" s="268">
        <f t="shared" ref="Q6:Q51" si="3">IFERROR(O6-N6,"-")</f>
        <v>11.360000000000014</v>
      </c>
    </row>
    <row r="7" spans="2:17" x14ac:dyDescent="0.25">
      <c r="B7" s="120" t="s">
        <v>63</v>
      </c>
      <c r="C7" s="270">
        <v>103.69</v>
      </c>
      <c r="D7" s="270">
        <v>107.45</v>
      </c>
      <c r="E7" s="270">
        <v>114.17</v>
      </c>
      <c r="F7" s="270">
        <v>123.63</v>
      </c>
      <c r="G7" s="270">
        <v>135.81</v>
      </c>
      <c r="H7" s="270">
        <v>143.28</v>
      </c>
      <c r="I7" s="122">
        <f t="shared" si="0"/>
        <v>5.5003313452617553E-2</v>
      </c>
      <c r="J7" s="270">
        <f t="shared" si="1"/>
        <v>7.4699999999999989</v>
      </c>
      <c r="K7" s="271">
        <v>121.87</v>
      </c>
      <c r="L7" s="271">
        <v>131.6</v>
      </c>
      <c r="M7" s="271">
        <v>146.81</v>
      </c>
      <c r="N7" s="271">
        <v>159.29</v>
      </c>
      <c r="O7" s="271">
        <v>171.63</v>
      </c>
      <c r="P7" s="122">
        <f t="shared" si="2"/>
        <v>7.746876765647559E-2</v>
      </c>
      <c r="Q7" s="270">
        <f t="shared" si="3"/>
        <v>12.340000000000003</v>
      </c>
    </row>
    <row r="8" spans="2:17" x14ac:dyDescent="0.25">
      <c r="B8" s="123" t="s">
        <v>64</v>
      </c>
      <c r="C8" s="272">
        <v>113.97</v>
      </c>
      <c r="D8" s="272">
        <v>117.1</v>
      </c>
      <c r="E8" s="272">
        <v>123.96</v>
      </c>
      <c r="F8" s="272">
        <v>133.49</v>
      </c>
      <c r="G8" s="272">
        <v>146.25</v>
      </c>
      <c r="H8" s="272">
        <v>154.19</v>
      </c>
      <c r="I8" s="124">
        <f t="shared" si="0"/>
        <v>5.4290598290598346E-2</v>
      </c>
      <c r="J8" s="272">
        <f t="shared" si="1"/>
        <v>7.9399999999999977</v>
      </c>
      <c r="K8" s="273">
        <v>132.44</v>
      </c>
      <c r="L8" s="273">
        <v>143.80000000000001</v>
      </c>
      <c r="M8" s="273">
        <v>159.09</v>
      </c>
      <c r="N8" s="273">
        <v>172.57</v>
      </c>
      <c r="O8" s="273">
        <v>185.66</v>
      </c>
      <c r="P8" s="124">
        <f t="shared" si="2"/>
        <v>7.5853276931100444E-2</v>
      </c>
      <c r="Q8" s="272">
        <f t="shared" si="3"/>
        <v>13.090000000000003</v>
      </c>
    </row>
    <row r="9" spans="2:17" x14ac:dyDescent="0.25">
      <c r="B9" s="123" t="s">
        <v>65</v>
      </c>
      <c r="C9" s="272">
        <v>59.3</v>
      </c>
      <c r="D9" s="272">
        <v>59.54</v>
      </c>
      <c r="E9" s="272">
        <v>65.25</v>
      </c>
      <c r="F9" s="272">
        <v>72.2</v>
      </c>
      <c r="G9" s="272">
        <v>79.78</v>
      </c>
      <c r="H9" s="272">
        <v>84.79</v>
      </c>
      <c r="I9" s="124">
        <f t="shared" si="0"/>
        <v>6.2797693657558273E-2</v>
      </c>
      <c r="J9" s="272">
        <f t="shared" si="1"/>
        <v>5.0100000000000051</v>
      </c>
      <c r="K9" s="273">
        <v>71.45</v>
      </c>
      <c r="L9" s="273">
        <v>75.180000000000007</v>
      </c>
      <c r="M9" s="273">
        <v>84.63</v>
      </c>
      <c r="N9" s="273">
        <v>90.05</v>
      </c>
      <c r="O9" s="273">
        <v>98.05</v>
      </c>
      <c r="P9" s="124">
        <f t="shared" si="2"/>
        <v>8.8839533592448561E-2</v>
      </c>
      <c r="Q9" s="272">
        <f t="shared" si="3"/>
        <v>8</v>
      </c>
    </row>
    <row r="10" spans="2:17" x14ac:dyDescent="0.25">
      <c r="B10" s="120" t="s">
        <v>66</v>
      </c>
      <c r="C10" s="270">
        <v>69.31</v>
      </c>
      <c r="D10" s="270">
        <v>67.12</v>
      </c>
      <c r="E10" s="270">
        <v>74.94</v>
      </c>
      <c r="F10" s="270">
        <v>78.930000000000007</v>
      </c>
      <c r="G10" s="270">
        <v>86.93</v>
      </c>
      <c r="H10" s="270">
        <v>96.43</v>
      </c>
      <c r="I10" s="122">
        <f t="shared" si="0"/>
        <v>0.10928333141608193</v>
      </c>
      <c r="J10" s="270">
        <f t="shared" si="1"/>
        <v>9.5</v>
      </c>
      <c r="K10" s="271">
        <v>75.72</v>
      </c>
      <c r="L10" s="271">
        <v>88.71</v>
      </c>
      <c r="M10" s="271">
        <v>93.24</v>
      </c>
      <c r="N10" s="271">
        <v>105.6</v>
      </c>
      <c r="O10" s="271">
        <v>114.08</v>
      </c>
      <c r="P10" s="122">
        <f t="shared" si="2"/>
        <v>8.0303030303030321E-2</v>
      </c>
      <c r="Q10" s="270">
        <f t="shared" si="3"/>
        <v>8.480000000000004</v>
      </c>
    </row>
    <row r="11" spans="2:17" x14ac:dyDescent="0.25">
      <c r="B11" s="117" t="s">
        <v>47</v>
      </c>
      <c r="C11" s="274">
        <v>119.42</v>
      </c>
      <c r="D11" s="274">
        <v>126.49</v>
      </c>
      <c r="E11" s="274">
        <v>130.62</v>
      </c>
      <c r="F11" s="274">
        <v>138.91</v>
      </c>
      <c r="G11" s="274">
        <v>151.52000000000001</v>
      </c>
      <c r="H11" s="274">
        <v>159.22</v>
      </c>
      <c r="I11" s="126">
        <f t="shared" si="0"/>
        <v>5.081837381203802E-2</v>
      </c>
      <c r="J11" s="274">
        <f t="shared" si="1"/>
        <v>7.6999999999999886</v>
      </c>
      <c r="K11" s="275">
        <v>146</v>
      </c>
      <c r="L11" s="275">
        <v>145.80000000000001</v>
      </c>
      <c r="M11" s="275">
        <v>169.17</v>
      </c>
      <c r="N11" s="275">
        <v>182.9</v>
      </c>
      <c r="O11" s="275">
        <v>190.45</v>
      </c>
      <c r="P11" s="126">
        <f t="shared" si="2"/>
        <v>4.1279387643520904E-2</v>
      </c>
      <c r="Q11" s="274">
        <f t="shared" si="3"/>
        <v>7.5499999999999829</v>
      </c>
    </row>
    <row r="12" spans="2:17" x14ac:dyDescent="0.25">
      <c r="B12" s="120" t="s">
        <v>63</v>
      </c>
      <c r="C12" s="270">
        <v>130.44999999999999</v>
      </c>
      <c r="D12" s="270">
        <v>134.97</v>
      </c>
      <c r="E12" s="270">
        <v>140.36000000000001</v>
      </c>
      <c r="F12" s="270">
        <v>150.29</v>
      </c>
      <c r="G12" s="270">
        <v>166.01</v>
      </c>
      <c r="H12" s="270">
        <v>174.46</v>
      </c>
      <c r="I12" s="122">
        <f t="shared" si="0"/>
        <v>5.0900548159749537E-2</v>
      </c>
      <c r="J12" s="270">
        <f t="shared" si="1"/>
        <v>8.4500000000000171</v>
      </c>
      <c r="K12" s="271">
        <v>156.97999999999999</v>
      </c>
      <c r="L12" s="271">
        <v>166.54</v>
      </c>
      <c r="M12" s="271">
        <v>183.98</v>
      </c>
      <c r="N12" s="271">
        <v>199.35</v>
      </c>
      <c r="O12" s="271">
        <v>204.95</v>
      </c>
      <c r="P12" s="122">
        <f t="shared" si="2"/>
        <v>2.8091296714321423E-2</v>
      </c>
      <c r="Q12" s="270">
        <f t="shared" si="3"/>
        <v>5.5999999999999943</v>
      </c>
    </row>
    <row r="13" spans="2:17" x14ac:dyDescent="0.25">
      <c r="B13" s="123" t="s">
        <v>64</v>
      </c>
      <c r="C13" s="272">
        <v>138.85</v>
      </c>
      <c r="D13" s="272">
        <v>143.38999999999999</v>
      </c>
      <c r="E13" s="272">
        <v>150.34</v>
      </c>
      <c r="F13" s="272">
        <v>160.88</v>
      </c>
      <c r="G13" s="272">
        <v>176.82</v>
      </c>
      <c r="H13" s="272">
        <v>186.36</v>
      </c>
      <c r="I13" s="124">
        <f t="shared" si="0"/>
        <v>5.3953172718018472E-2</v>
      </c>
      <c r="J13" s="272">
        <f t="shared" si="1"/>
        <v>9.5400000000000205</v>
      </c>
      <c r="K13" s="273">
        <v>167.81</v>
      </c>
      <c r="L13" s="273">
        <v>179.31</v>
      </c>
      <c r="M13" s="273">
        <v>196.73</v>
      </c>
      <c r="N13" s="273">
        <v>212.39</v>
      </c>
      <c r="O13" s="273">
        <v>218.1</v>
      </c>
      <c r="P13" s="124">
        <f t="shared" si="2"/>
        <v>2.6884504920194008E-2</v>
      </c>
      <c r="Q13" s="272">
        <f t="shared" si="3"/>
        <v>5.710000000000008</v>
      </c>
    </row>
    <row r="14" spans="2:17" x14ac:dyDescent="0.25">
      <c r="B14" s="123" t="s">
        <v>65</v>
      </c>
      <c r="C14" s="272">
        <v>65.55</v>
      </c>
      <c r="D14" s="272">
        <v>60.97</v>
      </c>
      <c r="E14" s="272">
        <v>62.16</v>
      </c>
      <c r="F14" s="272">
        <v>62.3</v>
      </c>
      <c r="G14" s="272">
        <v>64.11</v>
      </c>
      <c r="H14" s="272">
        <v>71.02</v>
      </c>
      <c r="I14" s="124">
        <f t="shared" si="0"/>
        <v>0.10778349711433477</v>
      </c>
      <c r="J14" s="272">
        <f t="shared" si="1"/>
        <v>6.9099999999999966</v>
      </c>
      <c r="K14" s="273">
        <v>72.930000000000007</v>
      </c>
      <c r="L14" s="273">
        <v>75.12</v>
      </c>
      <c r="M14" s="273">
        <v>77.28</v>
      </c>
      <c r="N14" s="273">
        <v>76.37</v>
      </c>
      <c r="O14" s="273">
        <v>86.32</v>
      </c>
      <c r="P14" s="124">
        <f t="shared" si="2"/>
        <v>0.13028676181746746</v>
      </c>
      <c r="Q14" s="272">
        <f t="shared" si="3"/>
        <v>9.9499999999999886</v>
      </c>
    </row>
    <row r="15" spans="2:17" x14ac:dyDescent="0.25">
      <c r="B15" s="120" t="s">
        <v>66</v>
      </c>
      <c r="C15" s="270">
        <v>76.66</v>
      </c>
      <c r="D15" s="270">
        <v>74.13</v>
      </c>
      <c r="E15" s="270">
        <v>81.099999999999994</v>
      </c>
      <c r="F15" s="270">
        <v>83.06</v>
      </c>
      <c r="G15" s="270">
        <v>86.47</v>
      </c>
      <c r="H15" s="270">
        <v>96.49</v>
      </c>
      <c r="I15" s="122">
        <f t="shared" si="0"/>
        <v>0.11587833930843061</v>
      </c>
      <c r="J15" s="270">
        <f t="shared" si="1"/>
        <v>10.019999999999996</v>
      </c>
      <c r="K15" s="271">
        <v>78.430000000000007</v>
      </c>
      <c r="L15" s="271">
        <v>95.53</v>
      </c>
      <c r="M15" s="271">
        <v>103.35</v>
      </c>
      <c r="N15" s="271">
        <v>112.79</v>
      </c>
      <c r="O15" s="271">
        <v>128.54</v>
      </c>
      <c r="P15" s="122">
        <f t="shared" si="2"/>
        <v>0.13964003901055055</v>
      </c>
      <c r="Q15" s="270">
        <f t="shared" si="3"/>
        <v>15.749999999999986</v>
      </c>
    </row>
    <row r="16" spans="2:17" x14ac:dyDescent="0.25">
      <c r="B16" s="117" t="s">
        <v>55</v>
      </c>
      <c r="C16" s="274">
        <v>102.24</v>
      </c>
      <c r="D16" s="274">
        <v>98.71</v>
      </c>
      <c r="E16" s="274">
        <v>114.3</v>
      </c>
      <c r="F16" s="274">
        <v>129.22</v>
      </c>
      <c r="G16" s="274">
        <v>138.65</v>
      </c>
      <c r="H16" s="274">
        <v>118.46</v>
      </c>
      <c r="I16" s="126">
        <f t="shared" si="0"/>
        <v>-0.1456184637576633</v>
      </c>
      <c r="J16" s="274">
        <f t="shared" si="1"/>
        <v>-20.190000000000012</v>
      </c>
      <c r="K16" s="275">
        <v>117.31</v>
      </c>
      <c r="L16" s="275">
        <v>125.84</v>
      </c>
      <c r="M16" s="275">
        <v>142.44</v>
      </c>
      <c r="N16" s="275">
        <v>124.39</v>
      </c>
      <c r="O16" s="275">
        <v>129.66</v>
      </c>
      <c r="P16" s="126">
        <f t="shared" si="2"/>
        <v>4.2366749738725007E-2</v>
      </c>
      <c r="Q16" s="274">
        <f t="shared" si="3"/>
        <v>5.269999999999996</v>
      </c>
    </row>
    <row r="17" spans="2:17" x14ac:dyDescent="0.25">
      <c r="B17" s="120" t="s">
        <v>63</v>
      </c>
      <c r="C17" s="270">
        <v>108.14</v>
      </c>
      <c r="D17" s="270">
        <v>104.52</v>
      </c>
      <c r="E17" s="270">
        <v>121.1</v>
      </c>
      <c r="F17" s="270">
        <v>138.26</v>
      </c>
      <c r="G17" s="270">
        <v>145.62</v>
      </c>
      <c r="H17" s="270">
        <v>121.32</v>
      </c>
      <c r="I17" s="122">
        <f t="shared" si="0"/>
        <v>-0.16687268232385666</v>
      </c>
      <c r="J17" s="270">
        <f t="shared" si="1"/>
        <v>-24.300000000000011</v>
      </c>
      <c r="K17" s="271">
        <v>122.72</v>
      </c>
      <c r="L17" s="271">
        <v>138.32</v>
      </c>
      <c r="M17" s="271">
        <v>149.97</v>
      </c>
      <c r="N17" s="271">
        <v>126.07</v>
      </c>
      <c r="O17" s="271">
        <v>131.27000000000001</v>
      </c>
      <c r="P17" s="122">
        <f t="shared" si="2"/>
        <v>4.1246926310779752E-2</v>
      </c>
      <c r="Q17" s="270">
        <f t="shared" si="3"/>
        <v>5.2000000000000171</v>
      </c>
    </row>
    <row r="18" spans="2:17" x14ac:dyDescent="0.25">
      <c r="B18" s="123" t="s">
        <v>64</v>
      </c>
      <c r="C18" s="272">
        <v>0</v>
      </c>
      <c r="D18" s="272">
        <v>111.35</v>
      </c>
      <c r="E18" s="272">
        <v>128.75</v>
      </c>
      <c r="F18" s="272">
        <v>147.52000000000001</v>
      </c>
      <c r="G18" s="272">
        <v>153.44</v>
      </c>
      <c r="H18" s="272">
        <v>124</v>
      </c>
      <c r="I18" s="124">
        <f t="shared" si="0"/>
        <v>-0.19186652763295098</v>
      </c>
      <c r="J18" s="272"/>
      <c r="K18" s="273">
        <v>128.72</v>
      </c>
      <c r="L18" s="273">
        <v>145.88999999999999</v>
      </c>
      <c r="M18" s="273">
        <v>159.9</v>
      </c>
      <c r="N18" s="273">
        <v>128.66999999999999</v>
      </c>
      <c r="O18" s="273">
        <v>133.97</v>
      </c>
      <c r="P18" s="124">
        <f t="shared" si="2"/>
        <v>4.1190642729463045E-2</v>
      </c>
      <c r="Q18" s="272">
        <f t="shared" si="3"/>
        <v>5.3000000000000114</v>
      </c>
    </row>
    <row r="19" spans="2:17" x14ac:dyDescent="0.25">
      <c r="B19" s="123" t="s">
        <v>65</v>
      </c>
      <c r="C19" s="272">
        <v>0</v>
      </c>
      <c r="D19" s="272">
        <v>79.67</v>
      </c>
      <c r="E19" s="272">
        <v>92.67</v>
      </c>
      <c r="F19" s="272">
        <v>101.68</v>
      </c>
      <c r="G19" s="272">
        <v>114.46</v>
      </c>
      <c r="H19" s="272">
        <v>110.64</v>
      </c>
      <c r="I19" s="124">
        <f t="shared" si="0"/>
        <v>-3.3374104490651701E-2</v>
      </c>
      <c r="J19" s="272">
        <f t="shared" si="1"/>
        <v>-3.8199999999999932</v>
      </c>
      <c r="K19" s="273">
        <v>100.51</v>
      </c>
      <c r="L19" s="273">
        <v>109.46</v>
      </c>
      <c r="M19" s="273">
        <v>111.21</v>
      </c>
      <c r="N19" s="273">
        <v>114.91</v>
      </c>
      <c r="O19" s="273">
        <v>119.55</v>
      </c>
      <c r="P19" s="124">
        <f t="shared" si="2"/>
        <v>4.0379427377947863E-2</v>
      </c>
      <c r="Q19" s="272">
        <f t="shared" si="3"/>
        <v>4.6400000000000006</v>
      </c>
    </row>
    <row r="20" spans="2:17" x14ac:dyDescent="0.25">
      <c r="B20" s="120" t="s">
        <v>66</v>
      </c>
      <c r="C20" s="270">
        <v>76.39</v>
      </c>
      <c r="D20" s="270">
        <v>66.930000000000007</v>
      </c>
      <c r="E20" s="270">
        <v>75.3</v>
      </c>
      <c r="F20" s="270">
        <v>77.459999999999994</v>
      </c>
      <c r="G20" s="270">
        <v>94.86</v>
      </c>
      <c r="H20" s="270">
        <v>101.95</v>
      </c>
      <c r="I20" s="122">
        <f t="shared" si="0"/>
        <v>7.4741724646848029E-2</v>
      </c>
      <c r="J20" s="270">
        <f t="shared" si="1"/>
        <v>7.0900000000000034</v>
      </c>
      <c r="K20" s="271">
        <v>89.68</v>
      </c>
      <c r="L20" s="271">
        <v>91.17</v>
      </c>
      <c r="M20" s="271">
        <v>99.79</v>
      </c>
      <c r="N20" s="271">
        <v>115.18</v>
      </c>
      <c r="O20" s="271">
        <v>121.21</v>
      </c>
      <c r="P20" s="122">
        <f t="shared" si="2"/>
        <v>5.2352839034554455E-2</v>
      </c>
      <c r="Q20" s="270">
        <f t="shared" si="3"/>
        <v>6.0299999999999869</v>
      </c>
    </row>
    <row r="21" spans="2:17" x14ac:dyDescent="0.25">
      <c r="B21" s="117" t="s">
        <v>49</v>
      </c>
      <c r="C21" s="274">
        <v>70.819999999999993</v>
      </c>
      <c r="D21" s="274">
        <v>66.41</v>
      </c>
      <c r="E21" s="274">
        <v>77.45</v>
      </c>
      <c r="F21" s="274">
        <v>80.180000000000007</v>
      </c>
      <c r="G21" s="274">
        <v>87.94</v>
      </c>
      <c r="H21" s="274">
        <v>99.82</v>
      </c>
      <c r="I21" s="126">
        <f t="shared" si="0"/>
        <v>0.1350921082556289</v>
      </c>
      <c r="J21" s="274">
        <f t="shared" si="1"/>
        <v>11.879999999999995</v>
      </c>
      <c r="K21" s="275">
        <v>79.7</v>
      </c>
      <c r="L21" s="275">
        <v>104.36</v>
      </c>
      <c r="M21" s="275">
        <v>82.46</v>
      </c>
      <c r="N21" s="275">
        <v>104.69</v>
      </c>
      <c r="O21" s="275">
        <v>126.02</v>
      </c>
      <c r="P21" s="126">
        <f t="shared" si="2"/>
        <v>0.20374438819371488</v>
      </c>
      <c r="Q21" s="274">
        <f t="shared" si="3"/>
        <v>21.33</v>
      </c>
    </row>
    <row r="22" spans="2:17" x14ac:dyDescent="0.25">
      <c r="B22" s="120" t="s">
        <v>63</v>
      </c>
      <c r="C22" s="270">
        <v>68.510000000000005</v>
      </c>
      <c r="D22" s="270">
        <v>66.41</v>
      </c>
      <c r="E22" s="270">
        <v>77.510000000000005</v>
      </c>
      <c r="F22" s="270">
        <v>80.36</v>
      </c>
      <c r="G22" s="270">
        <v>88.03</v>
      </c>
      <c r="H22" s="270">
        <v>99.96</v>
      </c>
      <c r="I22" s="122">
        <f t="shared" si="0"/>
        <v>0.13552198114279213</v>
      </c>
      <c r="J22" s="270">
        <f t="shared" si="1"/>
        <v>11.929999999999993</v>
      </c>
      <c r="K22" s="271">
        <v>79.7</v>
      </c>
      <c r="L22" s="271">
        <v>105.25</v>
      </c>
      <c r="M22" s="271">
        <v>82.5</v>
      </c>
      <c r="N22" s="271">
        <v>104.9</v>
      </c>
      <c r="O22" s="271">
        <v>126.53</v>
      </c>
      <c r="P22" s="122">
        <f t="shared" si="2"/>
        <v>0.20619637750238318</v>
      </c>
      <c r="Q22" s="270">
        <f t="shared" si="3"/>
        <v>21.629999999999995</v>
      </c>
    </row>
    <row r="23" spans="2:17" x14ac:dyDescent="0.25">
      <c r="B23" s="120" t="s">
        <v>66</v>
      </c>
      <c r="C23" s="270">
        <v>0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50</v>
      </c>
      <c r="C24" s="274">
        <v>134.75</v>
      </c>
      <c r="D24" s="274">
        <v>154.08000000000001</v>
      </c>
      <c r="E24" s="274">
        <v>186.75</v>
      </c>
      <c r="F24" s="274">
        <v>211.21</v>
      </c>
      <c r="G24" s="274">
        <v>199.41</v>
      </c>
      <c r="H24" s="274">
        <v>220.58</v>
      </c>
      <c r="I24" s="126">
        <f t="shared" si="0"/>
        <v>0.10616318138508607</v>
      </c>
      <c r="J24" s="274">
        <f t="shared" si="1"/>
        <v>21.170000000000016</v>
      </c>
      <c r="K24" s="275">
        <v>144.69</v>
      </c>
      <c r="L24" s="275">
        <v>186.46</v>
      </c>
      <c r="M24" s="275">
        <v>291.81</v>
      </c>
      <c r="N24" s="275">
        <v>265.04000000000002</v>
      </c>
      <c r="O24" s="275">
        <v>327.44</v>
      </c>
      <c r="P24" s="126">
        <f t="shared" si="2"/>
        <v>0.23543616057953498</v>
      </c>
      <c r="Q24" s="274">
        <f t="shared" si="3"/>
        <v>62.399999999999977</v>
      </c>
    </row>
    <row r="25" spans="2:17" x14ac:dyDescent="0.25">
      <c r="B25" s="120" t="s">
        <v>12</v>
      </c>
      <c r="C25" s="270">
        <v>134.66999999999999</v>
      </c>
      <c r="D25" s="270">
        <v>151.52000000000001</v>
      </c>
      <c r="E25" s="270">
        <v>180.18</v>
      </c>
      <c r="F25" s="270">
        <v>206.52</v>
      </c>
      <c r="G25" s="270">
        <v>205.17</v>
      </c>
      <c r="H25" s="270">
        <v>231.5</v>
      </c>
      <c r="I25" s="122">
        <f t="shared" si="0"/>
        <v>0.12833260223229526</v>
      </c>
      <c r="J25" s="270">
        <f t="shared" si="1"/>
        <v>26.330000000000013</v>
      </c>
      <c r="K25" s="271">
        <v>144.69</v>
      </c>
      <c r="L25" s="271">
        <v>157.81</v>
      </c>
      <c r="M25" s="271">
        <v>282.67</v>
      </c>
      <c r="N25" s="271">
        <v>281.51</v>
      </c>
      <c r="O25" s="271">
        <v>343.97</v>
      </c>
      <c r="P25" s="122">
        <f t="shared" si="2"/>
        <v>0.22187488899151031</v>
      </c>
      <c r="Q25" s="270">
        <f t="shared" si="3"/>
        <v>62.460000000000036</v>
      </c>
    </row>
    <row r="26" spans="2:17" x14ac:dyDescent="0.25">
      <c r="B26" s="123" t="s">
        <v>64</v>
      </c>
      <c r="C26" s="272">
        <v>0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0</v>
      </c>
      <c r="L26" s="273">
        <v>0</v>
      </c>
      <c r="M26" s="273">
        <v>0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65</v>
      </c>
      <c r="C27" s="272">
        <v>0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51</v>
      </c>
      <c r="C28" s="274">
        <v>53.52</v>
      </c>
      <c r="D28" s="274">
        <v>51.25</v>
      </c>
      <c r="E28" s="274">
        <v>59.1</v>
      </c>
      <c r="F28" s="274">
        <v>65.930000000000007</v>
      </c>
      <c r="G28" s="274">
        <v>74.61</v>
      </c>
      <c r="H28" s="274">
        <v>82.59</v>
      </c>
      <c r="I28" s="126">
        <f t="shared" si="0"/>
        <v>0.1069561720948935</v>
      </c>
      <c r="J28" s="274">
        <f t="shared" si="1"/>
        <v>7.980000000000004</v>
      </c>
      <c r="K28" s="275">
        <v>60.58</v>
      </c>
      <c r="L28" s="275">
        <v>70.28</v>
      </c>
      <c r="M28" s="275">
        <v>73.680000000000007</v>
      </c>
      <c r="N28" s="275">
        <v>85.21</v>
      </c>
      <c r="O28" s="275">
        <v>95.46</v>
      </c>
      <c r="P28" s="126">
        <f t="shared" si="2"/>
        <v>0.12029104565191884</v>
      </c>
      <c r="Q28" s="274">
        <f t="shared" si="3"/>
        <v>10.25</v>
      </c>
    </row>
    <row r="29" spans="2:17" x14ac:dyDescent="0.25">
      <c r="B29" s="120" t="s">
        <v>63</v>
      </c>
      <c r="C29" s="270">
        <v>56.97</v>
      </c>
      <c r="D29" s="270">
        <v>54.03</v>
      </c>
      <c r="E29" s="270">
        <v>62.9</v>
      </c>
      <c r="F29" s="270">
        <v>70.19</v>
      </c>
      <c r="G29" s="270">
        <v>78.77</v>
      </c>
      <c r="H29" s="270">
        <v>88.12</v>
      </c>
      <c r="I29" s="122">
        <f t="shared" si="0"/>
        <v>0.11870001269518871</v>
      </c>
      <c r="J29" s="270">
        <f t="shared" si="1"/>
        <v>9.3500000000000085</v>
      </c>
      <c r="K29" s="271">
        <v>63.37</v>
      </c>
      <c r="L29" s="271">
        <v>79.33</v>
      </c>
      <c r="M29" s="271">
        <v>77.41</v>
      </c>
      <c r="N29" s="271">
        <v>89.55</v>
      </c>
      <c r="O29" s="271">
        <v>102.31</v>
      </c>
      <c r="P29" s="122">
        <f t="shared" si="2"/>
        <v>0.14249022892238972</v>
      </c>
      <c r="Q29" s="270">
        <f t="shared" si="3"/>
        <v>12.760000000000005</v>
      </c>
    </row>
    <row r="30" spans="2:17" x14ac:dyDescent="0.25">
      <c r="B30" s="123" t="s">
        <v>64</v>
      </c>
      <c r="C30" s="272">
        <v>59.93</v>
      </c>
      <c r="D30" s="272">
        <v>57.07</v>
      </c>
      <c r="E30" s="272">
        <v>65.52</v>
      </c>
      <c r="F30" s="272">
        <v>73.069999999999993</v>
      </c>
      <c r="G30" s="272">
        <v>81.81</v>
      </c>
      <c r="H30" s="272">
        <v>92.23</v>
      </c>
      <c r="I30" s="124">
        <f t="shared" si="0"/>
        <v>0.12736829238479408</v>
      </c>
      <c r="J30" s="272">
        <f t="shared" si="1"/>
        <v>10.420000000000002</v>
      </c>
      <c r="K30" s="273">
        <v>66.41</v>
      </c>
      <c r="L30" s="273">
        <v>83.9</v>
      </c>
      <c r="M30" s="273">
        <v>80.84</v>
      </c>
      <c r="N30" s="273">
        <v>93.02</v>
      </c>
      <c r="O30" s="273">
        <v>108.25</v>
      </c>
      <c r="P30" s="124">
        <f t="shared" si="2"/>
        <v>0.16372823048806717</v>
      </c>
      <c r="Q30" s="272">
        <f t="shared" si="3"/>
        <v>15.230000000000004</v>
      </c>
    </row>
    <row r="31" spans="2:17" x14ac:dyDescent="0.25">
      <c r="B31" s="123" t="s">
        <v>65</v>
      </c>
      <c r="C31" s="272">
        <v>42.61</v>
      </c>
      <c r="D31" s="272">
        <v>41.43</v>
      </c>
      <c r="E31" s="272">
        <v>46.25</v>
      </c>
      <c r="F31" s="272">
        <v>50.85</v>
      </c>
      <c r="G31" s="272">
        <v>58.4</v>
      </c>
      <c r="H31" s="272">
        <v>61.07</v>
      </c>
      <c r="I31" s="124">
        <f t="shared" si="0"/>
        <v>4.5719178082191725E-2</v>
      </c>
      <c r="J31" s="272">
        <f t="shared" si="1"/>
        <v>2.6700000000000017</v>
      </c>
      <c r="K31" s="273">
        <v>50.36</v>
      </c>
      <c r="L31" s="273">
        <v>51.21</v>
      </c>
      <c r="M31" s="273">
        <v>56.82</v>
      </c>
      <c r="N31" s="273">
        <v>67.86</v>
      </c>
      <c r="O31" s="273">
        <v>65.760000000000005</v>
      </c>
      <c r="P31" s="124">
        <f t="shared" si="2"/>
        <v>-3.0946065428823943E-2</v>
      </c>
      <c r="Q31" s="272">
        <f t="shared" si="3"/>
        <v>-2.0999999999999943</v>
      </c>
    </row>
    <row r="32" spans="2:17" x14ac:dyDescent="0.25">
      <c r="B32" s="120" t="s">
        <v>66</v>
      </c>
      <c r="C32" s="270">
        <v>43.27</v>
      </c>
      <c r="D32" s="270">
        <v>41.41</v>
      </c>
      <c r="E32" s="270">
        <v>44.92</v>
      </c>
      <c r="F32" s="270">
        <v>48.39</v>
      </c>
      <c r="G32" s="270">
        <v>55.81</v>
      </c>
      <c r="H32" s="270">
        <v>59.46</v>
      </c>
      <c r="I32" s="122">
        <f t="shared" si="0"/>
        <v>6.540046586633208E-2</v>
      </c>
      <c r="J32" s="270">
        <f t="shared" si="1"/>
        <v>3.6499999999999986</v>
      </c>
      <c r="K32" s="271">
        <v>50.64</v>
      </c>
      <c r="L32" s="271">
        <v>53.65</v>
      </c>
      <c r="M32" s="271">
        <v>58.7</v>
      </c>
      <c r="N32" s="271">
        <v>66.87</v>
      </c>
      <c r="O32" s="271">
        <v>67.77</v>
      </c>
      <c r="P32" s="122">
        <f t="shared" si="2"/>
        <v>1.3458950201884035E-2</v>
      </c>
      <c r="Q32" s="270">
        <f t="shared" si="3"/>
        <v>0.89999999999999147</v>
      </c>
    </row>
    <row r="33" spans="2:17" x14ac:dyDescent="0.25">
      <c r="B33" s="117" t="s">
        <v>52</v>
      </c>
      <c r="C33" s="274">
        <v>86.79</v>
      </c>
      <c r="D33" s="274">
        <v>84.44</v>
      </c>
      <c r="E33" s="274">
        <v>89.45</v>
      </c>
      <c r="F33" s="274">
        <v>98.5</v>
      </c>
      <c r="G33" s="274">
        <v>108.5</v>
      </c>
      <c r="H33" s="274">
        <v>115.69</v>
      </c>
      <c r="I33" s="126">
        <f t="shared" si="0"/>
        <v>6.6267281105990783E-2</v>
      </c>
      <c r="J33" s="274">
        <f t="shared" si="1"/>
        <v>7.1899999999999977</v>
      </c>
      <c r="K33" s="275">
        <v>93.28</v>
      </c>
      <c r="L33" s="275">
        <v>104.36</v>
      </c>
      <c r="M33" s="275">
        <v>114.69</v>
      </c>
      <c r="N33" s="275">
        <v>124.91</v>
      </c>
      <c r="O33" s="275">
        <v>130.72999999999999</v>
      </c>
      <c r="P33" s="126">
        <f t="shared" si="2"/>
        <v>4.6593547354094822E-2</v>
      </c>
      <c r="Q33" s="274">
        <f t="shared" si="3"/>
        <v>5.8199999999999932</v>
      </c>
    </row>
    <row r="34" spans="2:17" x14ac:dyDescent="0.25">
      <c r="B34" s="120" t="s">
        <v>63</v>
      </c>
      <c r="C34" s="270">
        <v>86.79</v>
      </c>
      <c r="D34" s="270">
        <v>84.44</v>
      </c>
      <c r="E34" s="270">
        <v>89.45</v>
      </c>
      <c r="F34" s="270">
        <v>97.58</v>
      </c>
      <c r="G34" s="270">
        <v>108.5</v>
      </c>
      <c r="H34" s="270">
        <v>115.69</v>
      </c>
      <c r="I34" s="122">
        <f t="shared" si="0"/>
        <v>6.6267281105990783E-2</v>
      </c>
      <c r="J34" s="270">
        <f t="shared" si="1"/>
        <v>7.1899999999999977</v>
      </c>
      <c r="K34" s="271">
        <v>93.28</v>
      </c>
      <c r="L34" s="271">
        <v>104.36</v>
      </c>
      <c r="M34" s="271">
        <v>114.69</v>
      </c>
      <c r="N34" s="271">
        <v>124.91</v>
      </c>
      <c r="O34" s="271">
        <v>130.72999999999999</v>
      </c>
      <c r="P34" s="122">
        <f t="shared" si="2"/>
        <v>4.6593547354094822E-2</v>
      </c>
      <c r="Q34" s="270">
        <f t="shared" si="3"/>
        <v>5.8199999999999932</v>
      </c>
    </row>
    <row r="35" spans="2:17" x14ac:dyDescent="0.25">
      <c r="B35" s="117" t="s">
        <v>53</v>
      </c>
      <c r="C35" s="274">
        <v>106.13</v>
      </c>
      <c r="D35" s="274">
        <v>125.31</v>
      </c>
      <c r="E35" s="274">
        <v>128.24</v>
      </c>
      <c r="F35" s="274">
        <v>149.08000000000001</v>
      </c>
      <c r="G35" s="274">
        <v>167.62</v>
      </c>
      <c r="H35" s="274">
        <v>191.89</v>
      </c>
      <c r="I35" s="126">
        <f t="shared" si="0"/>
        <v>0.14479179095573302</v>
      </c>
      <c r="J35" s="274">
        <f t="shared" si="1"/>
        <v>24.269999999999982</v>
      </c>
      <c r="K35" s="275">
        <v>128.15</v>
      </c>
      <c r="L35" s="275">
        <v>138.83000000000001</v>
      </c>
      <c r="M35" s="275">
        <v>165.52</v>
      </c>
      <c r="N35" s="275">
        <v>206.47</v>
      </c>
      <c r="O35" s="275">
        <v>239.78</v>
      </c>
      <c r="P35" s="126">
        <f t="shared" si="2"/>
        <v>0.16133094396280323</v>
      </c>
      <c r="Q35" s="274">
        <f t="shared" si="3"/>
        <v>33.31</v>
      </c>
    </row>
    <row r="36" spans="2:17" x14ac:dyDescent="0.25">
      <c r="B36" s="120" t="s">
        <v>63</v>
      </c>
      <c r="C36" s="270">
        <v>133.72</v>
      </c>
      <c r="D36" s="270">
        <v>131.41999999999999</v>
      </c>
      <c r="E36" s="270">
        <v>137.6</v>
      </c>
      <c r="F36" s="270">
        <v>157.52000000000001</v>
      </c>
      <c r="G36" s="270">
        <v>177.79</v>
      </c>
      <c r="H36" s="270">
        <v>204.84</v>
      </c>
      <c r="I36" s="122">
        <f t="shared" si="0"/>
        <v>0.15214578997693917</v>
      </c>
      <c r="J36" s="270">
        <f t="shared" si="1"/>
        <v>27.050000000000011</v>
      </c>
      <c r="K36" s="271">
        <v>134.93</v>
      </c>
      <c r="L36" s="271">
        <v>143.77000000000001</v>
      </c>
      <c r="M36" s="271">
        <v>170.62</v>
      </c>
      <c r="N36" s="271">
        <v>219.2</v>
      </c>
      <c r="O36" s="271">
        <v>252.73</v>
      </c>
      <c r="P36" s="122">
        <f t="shared" si="2"/>
        <v>0.15296532846715327</v>
      </c>
      <c r="Q36" s="270">
        <f t="shared" si="3"/>
        <v>33.53</v>
      </c>
    </row>
    <row r="37" spans="2:17" x14ac:dyDescent="0.25">
      <c r="B37" s="120" t="s">
        <v>66</v>
      </c>
      <c r="C37" s="270">
        <v>41.89</v>
      </c>
      <c r="D37" s="270">
        <v>74.180000000000007</v>
      </c>
      <c r="E37" s="270">
        <v>84.08</v>
      </c>
      <c r="F37" s="270">
        <v>104.15</v>
      </c>
      <c r="G37" s="270">
        <v>109.88</v>
      </c>
      <c r="H37" s="270">
        <v>124.4</v>
      </c>
      <c r="I37" s="122">
        <f t="shared" si="0"/>
        <v>0.1321441572624682</v>
      </c>
      <c r="J37" s="270">
        <f t="shared" si="1"/>
        <v>14.52000000000001</v>
      </c>
      <c r="K37" s="271">
        <v>95.65</v>
      </c>
      <c r="L37" s="271">
        <v>125.42</v>
      </c>
      <c r="M37" s="271">
        <v>138.54</v>
      </c>
      <c r="N37" s="271">
        <v>137.52000000000001</v>
      </c>
      <c r="O37" s="271">
        <v>174.12</v>
      </c>
      <c r="P37" s="122">
        <f t="shared" si="2"/>
        <v>0.2661431064572426</v>
      </c>
      <c r="Q37" s="270">
        <f t="shared" si="3"/>
        <v>36.599999999999994</v>
      </c>
    </row>
    <row r="38" spans="2:17" x14ac:dyDescent="0.25">
      <c r="B38" s="117" t="s">
        <v>54</v>
      </c>
      <c r="C38" s="274">
        <v>64.19</v>
      </c>
      <c r="D38" s="274">
        <v>68.989999999999995</v>
      </c>
      <c r="E38" s="274">
        <v>76.34</v>
      </c>
      <c r="F38" s="274">
        <v>86.56</v>
      </c>
      <c r="G38" s="274">
        <v>96.87</v>
      </c>
      <c r="H38" s="274">
        <v>102.34</v>
      </c>
      <c r="I38" s="126">
        <f t="shared" si="0"/>
        <v>5.646743057706205E-2</v>
      </c>
      <c r="J38" s="274">
        <f t="shared" si="1"/>
        <v>5.4699999999999989</v>
      </c>
      <c r="K38" s="275">
        <v>77.33</v>
      </c>
      <c r="L38" s="275">
        <v>85.51</v>
      </c>
      <c r="M38" s="275">
        <v>98.37</v>
      </c>
      <c r="N38" s="275">
        <v>114.68</v>
      </c>
      <c r="O38" s="275">
        <v>109.57</v>
      </c>
      <c r="P38" s="126">
        <f t="shared" si="2"/>
        <v>-4.4558772235786637E-2</v>
      </c>
      <c r="Q38" s="274">
        <f t="shared" si="3"/>
        <v>-5.1100000000000136</v>
      </c>
    </row>
    <row r="39" spans="2:17" x14ac:dyDescent="0.25">
      <c r="B39" s="120" t="s">
        <v>63</v>
      </c>
      <c r="C39" s="270">
        <v>64.19</v>
      </c>
      <c r="D39" s="270">
        <v>68.989999999999995</v>
      </c>
      <c r="E39" s="270">
        <v>76.34</v>
      </c>
      <c r="F39" s="270">
        <v>85.99</v>
      </c>
      <c r="G39" s="270">
        <v>96.87</v>
      </c>
      <c r="H39" s="270">
        <v>102.34</v>
      </c>
      <c r="I39" s="122">
        <f t="shared" si="0"/>
        <v>5.646743057706205E-2</v>
      </c>
      <c r="J39" s="270">
        <f t="shared" si="1"/>
        <v>5.4699999999999989</v>
      </c>
      <c r="K39" s="271">
        <v>77.33</v>
      </c>
      <c r="L39" s="271">
        <v>85.51</v>
      </c>
      <c r="M39" s="271">
        <v>98.37</v>
      </c>
      <c r="N39" s="271">
        <v>114.68</v>
      </c>
      <c r="O39" s="271">
        <v>109.57</v>
      </c>
      <c r="P39" s="122">
        <f t="shared" si="2"/>
        <v>-4.4558772235786637E-2</v>
      </c>
      <c r="Q39" s="270">
        <f t="shared" si="3"/>
        <v>-5.1100000000000136</v>
      </c>
    </row>
    <row r="40" spans="2:17" x14ac:dyDescent="0.25">
      <c r="B40" s="123" t="s">
        <v>64</v>
      </c>
      <c r="C40" s="272">
        <v>76.319999999999993</v>
      </c>
      <c r="D40" s="272">
        <v>76.47</v>
      </c>
      <c r="E40" s="272">
        <v>90.03</v>
      </c>
      <c r="F40" s="272">
        <v>100.71</v>
      </c>
      <c r="G40" s="272">
        <v>115.08</v>
      </c>
      <c r="H40" s="272">
        <v>119.72</v>
      </c>
      <c r="I40" s="124">
        <f t="shared" si="0"/>
        <v>4.0319777546054869E-2</v>
      </c>
      <c r="J40" s="272">
        <f t="shared" si="1"/>
        <v>4.6400000000000006</v>
      </c>
      <c r="K40" s="273">
        <v>86.76</v>
      </c>
      <c r="L40" s="273">
        <v>106.32</v>
      </c>
      <c r="M40" s="273">
        <v>120.13</v>
      </c>
      <c r="N40" s="273">
        <v>140.93</v>
      </c>
      <c r="O40" s="273">
        <v>131.49</v>
      </c>
      <c r="P40" s="124">
        <f t="shared" si="2"/>
        <v>-6.6983608883843027E-2</v>
      </c>
      <c r="Q40" s="272">
        <f t="shared" si="3"/>
        <v>-9.4399999999999977</v>
      </c>
    </row>
    <row r="41" spans="2:17" x14ac:dyDescent="0.25">
      <c r="B41" s="123" t="s">
        <v>65</v>
      </c>
      <c r="C41" s="272">
        <v>52.19</v>
      </c>
      <c r="D41" s="272">
        <v>57.98</v>
      </c>
      <c r="E41" s="272">
        <v>57.94</v>
      </c>
      <c r="F41" s="272">
        <v>66.849999999999994</v>
      </c>
      <c r="G41" s="272">
        <v>70.069999999999993</v>
      </c>
      <c r="H41" s="272">
        <v>70.59</v>
      </c>
      <c r="I41" s="124">
        <f t="shared" si="0"/>
        <v>7.4211502782932648E-3</v>
      </c>
      <c r="J41" s="272">
        <f t="shared" si="1"/>
        <v>0.52000000000001023</v>
      </c>
      <c r="K41" s="273">
        <v>63.11</v>
      </c>
      <c r="L41" s="273">
        <v>61.48</v>
      </c>
      <c r="M41" s="273">
        <v>69.53</v>
      </c>
      <c r="N41" s="273">
        <v>70.97</v>
      </c>
      <c r="O41" s="273">
        <v>73.11</v>
      </c>
      <c r="P41" s="124">
        <f t="shared" si="2"/>
        <v>3.0153586022263035E-2</v>
      </c>
      <c r="Q41" s="272">
        <f t="shared" si="3"/>
        <v>2.1400000000000006</v>
      </c>
    </row>
    <row r="42" spans="2:17" x14ac:dyDescent="0.25">
      <c r="B42" s="117" t="s">
        <v>55</v>
      </c>
      <c r="C42" s="274">
        <v>102.24</v>
      </c>
      <c r="D42" s="274">
        <v>98.71</v>
      </c>
      <c r="E42" s="274">
        <v>114.3</v>
      </c>
      <c r="F42" s="274">
        <v>129.22</v>
      </c>
      <c r="G42" s="274">
        <v>138.65</v>
      </c>
      <c r="H42" s="274">
        <v>118.46</v>
      </c>
      <c r="I42" s="126">
        <f t="shared" si="0"/>
        <v>-0.1456184637576633</v>
      </c>
      <c r="J42" s="274">
        <f t="shared" si="1"/>
        <v>-20.190000000000012</v>
      </c>
      <c r="K42" s="275">
        <v>117.31</v>
      </c>
      <c r="L42" s="275">
        <v>125.84</v>
      </c>
      <c r="M42" s="275">
        <v>142.44</v>
      </c>
      <c r="N42" s="275">
        <v>124.39</v>
      </c>
      <c r="O42" s="275">
        <v>129.66</v>
      </c>
      <c r="P42" s="126">
        <f t="shared" si="2"/>
        <v>4.2366749738725007E-2</v>
      </c>
      <c r="Q42" s="274">
        <f t="shared" si="3"/>
        <v>5.269999999999996</v>
      </c>
    </row>
    <row r="43" spans="2:17" x14ac:dyDescent="0.25">
      <c r="B43" s="120" t="s">
        <v>63</v>
      </c>
      <c r="C43" s="270">
        <v>108.14</v>
      </c>
      <c r="D43" s="270">
        <v>104.52</v>
      </c>
      <c r="E43" s="270">
        <v>121.1</v>
      </c>
      <c r="F43" s="270">
        <v>138.26</v>
      </c>
      <c r="G43" s="270">
        <v>145.62</v>
      </c>
      <c r="H43" s="270">
        <v>121.32</v>
      </c>
      <c r="I43" s="122">
        <f t="shared" si="0"/>
        <v>-0.16687268232385666</v>
      </c>
      <c r="J43" s="270">
        <f t="shared" si="1"/>
        <v>-24.300000000000011</v>
      </c>
      <c r="K43" s="271">
        <v>122.72</v>
      </c>
      <c r="L43" s="271">
        <v>138.32</v>
      </c>
      <c r="M43" s="271">
        <v>149.97</v>
      </c>
      <c r="N43" s="271">
        <v>126.07</v>
      </c>
      <c r="O43" s="271">
        <v>131.27000000000001</v>
      </c>
      <c r="P43" s="122">
        <f t="shared" si="2"/>
        <v>4.1246926310779752E-2</v>
      </c>
      <c r="Q43" s="270">
        <f t="shared" si="3"/>
        <v>5.2000000000000171</v>
      </c>
    </row>
    <row r="44" spans="2:17" x14ac:dyDescent="0.25">
      <c r="B44" s="123" t="s">
        <v>64</v>
      </c>
      <c r="C44" s="272">
        <v>0</v>
      </c>
      <c r="D44" s="272">
        <v>111.35</v>
      </c>
      <c r="E44" s="272">
        <v>128.75</v>
      </c>
      <c r="F44" s="272">
        <v>147.52000000000001</v>
      </c>
      <c r="G44" s="272">
        <v>153.44</v>
      </c>
      <c r="H44" s="272">
        <v>124</v>
      </c>
      <c r="I44" s="124">
        <f t="shared" si="0"/>
        <v>-0.19186652763295098</v>
      </c>
      <c r="J44" s="272">
        <f t="shared" si="1"/>
        <v>-29.439999999999998</v>
      </c>
      <c r="K44" s="273">
        <v>128.72</v>
      </c>
      <c r="L44" s="273">
        <v>145.88999999999999</v>
      </c>
      <c r="M44" s="273">
        <v>159.9</v>
      </c>
      <c r="N44" s="273">
        <v>128.66999999999999</v>
      </c>
      <c r="O44" s="273">
        <v>133.97</v>
      </c>
      <c r="P44" s="124">
        <f t="shared" si="2"/>
        <v>4.1190642729463045E-2</v>
      </c>
      <c r="Q44" s="272">
        <f t="shared" si="3"/>
        <v>5.3000000000000114</v>
      </c>
    </row>
    <row r="45" spans="2:17" x14ac:dyDescent="0.25">
      <c r="B45" s="123" t="s">
        <v>65</v>
      </c>
      <c r="C45" s="272">
        <v>0</v>
      </c>
      <c r="D45" s="272">
        <v>79.67</v>
      </c>
      <c r="E45" s="272">
        <v>92.67</v>
      </c>
      <c r="F45" s="272">
        <v>101.68</v>
      </c>
      <c r="G45" s="272">
        <v>114.46</v>
      </c>
      <c r="H45" s="272">
        <v>110.64</v>
      </c>
      <c r="I45" s="124">
        <f t="shared" si="0"/>
        <v>-3.3374104490651701E-2</v>
      </c>
      <c r="J45" s="272">
        <f t="shared" si="1"/>
        <v>-3.8199999999999932</v>
      </c>
      <c r="K45" s="273">
        <v>100.51</v>
      </c>
      <c r="L45" s="273">
        <v>109.46</v>
      </c>
      <c r="M45" s="273">
        <v>111.21</v>
      </c>
      <c r="N45" s="273">
        <v>114.91</v>
      </c>
      <c r="O45" s="273">
        <v>119.55</v>
      </c>
      <c r="P45" s="124">
        <f t="shared" si="2"/>
        <v>4.0379427377947863E-2</v>
      </c>
      <c r="Q45" s="272">
        <f t="shared" si="3"/>
        <v>4.6400000000000006</v>
      </c>
    </row>
    <row r="46" spans="2:17" x14ac:dyDescent="0.25">
      <c r="B46" s="120" t="s">
        <v>66</v>
      </c>
      <c r="C46" s="270">
        <v>76.39</v>
      </c>
      <c r="D46" s="270">
        <v>66.930000000000007</v>
      </c>
      <c r="E46" s="270">
        <v>75.3</v>
      </c>
      <c r="F46" s="270">
        <v>77.459999999999994</v>
      </c>
      <c r="G46" s="270">
        <v>94.86</v>
      </c>
      <c r="H46" s="270">
        <v>101.95</v>
      </c>
      <c r="I46" s="122">
        <f t="shared" si="0"/>
        <v>7.4741724646848029E-2</v>
      </c>
      <c r="J46" s="270">
        <f t="shared" si="1"/>
        <v>7.0900000000000034</v>
      </c>
      <c r="K46" s="271">
        <v>89.68</v>
      </c>
      <c r="L46" s="271">
        <v>91.17</v>
      </c>
      <c r="M46" s="271">
        <v>99.79</v>
      </c>
      <c r="N46" s="271">
        <v>115.18</v>
      </c>
      <c r="O46" s="271">
        <v>121.21</v>
      </c>
      <c r="P46" s="122">
        <f t="shared" si="2"/>
        <v>5.2352839034554455E-2</v>
      </c>
      <c r="Q46" s="270">
        <f t="shared" si="3"/>
        <v>6.0299999999999869</v>
      </c>
    </row>
    <row r="47" spans="2:17" x14ac:dyDescent="0.25">
      <c r="B47" s="117" t="s">
        <v>56</v>
      </c>
      <c r="C47" s="274">
        <v>58.1</v>
      </c>
      <c r="D47" s="274">
        <v>74.28</v>
      </c>
      <c r="E47" s="274">
        <v>64.31</v>
      </c>
      <c r="F47" s="274">
        <v>69.86</v>
      </c>
      <c r="G47" s="274">
        <v>72.73</v>
      </c>
      <c r="H47" s="274">
        <v>77.06</v>
      </c>
      <c r="I47" s="126">
        <f t="shared" si="0"/>
        <v>5.9535267427471394E-2</v>
      </c>
      <c r="J47" s="274">
        <f t="shared" si="1"/>
        <v>4.3299999999999983</v>
      </c>
      <c r="K47" s="275">
        <v>80.260000000000005</v>
      </c>
      <c r="L47" s="275">
        <v>73.62</v>
      </c>
      <c r="M47" s="275">
        <v>80.040000000000006</v>
      </c>
      <c r="N47" s="275">
        <v>85.83</v>
      </c>
      <c r="O47" s="275">
        <v>103.75</v>
      </c>
      <c r="P47" s="126">
        <f t="shared" si="2"/>
        <v>0.20878480717697778</v>
      </c>
      <c r="Q47" s="274">
        <f t="shared" si="3"/>
        <v>17.920000000000002</v>
      </c>
    </row>
    <row r="48" spans="2:17" x14ac:dyDescent="0.25">
      <c r="B48" s="120" t="s">
        <v>63</v>
      </c>
      <c r="C48" s="270">
        <v>57.83</v>
      </c>
      <c r="D48" s="270">
        <v>74.63</v>
      </c>
      <c r="E48" s="270">
        <v>64.650000000000006</v>
      </c>
      <c r="F48" s="270">
        <v>69.67</v>
      </c>
      <c r="G48" s="270">
        <v>73.94</v>
      </c>
      <c r="H48" s="270">
        <v>78.400000000000006</v>
      </c>
      <c r="I48" s="122">
        <f t="shared" si="0"/>
        <v>6.0319177711658289E-2</v>
      </c>
      <c r="J48" s="270">
        <f t="shared" si="1"/>
        <v>4.460000000000008</v>
      </c>
      <c r="K48" s="271">
        <v>80.89</v>
      </c>
      <c r="L48" s="271">
        <v>73.760000000000005</v>
      </c>
      <c r="M48" s="271">
        <v>80.900000000000006</v>
      </c>
      <c r="N48" s="271">
        <v>85.77</v>
      </c>
      <c r="O48" s="271">
        <v>106.01</v>
      </c>
      <c r="P48" s="122">
        <f t="shared" si="2"/>
        <v>0.23597994636819419</v>
      </c>
      <c r="Q48" s="270">
        <f t="shared" si="3"/>
        <v>20.240000000000009</v>
      </c>
    </row>
    <row r="49" spans="2:17" x14ac:dyDescent="0.25">
      <c r="B49" s="123" t="s">
        <v>64</v>
      </c>
      <c r="C49" s="272">
        <v>59.72</v>
      </c>
      <c r="D49" s="272">
        <v>75.540000000000006</v>
      </c>
      <c r="E49" s="272">
        <v>69.69</v>
      </c>
      <c r="F49" s="272">
        <v>75.87</v>
      </c>
      <c r="G49" s="272">
        <v>79.3</v>
      </c>
      <c r="H49" s="272">
        <v>83.59</v>
      </c>
      <c r="I49" s="124">
        <f t="shared" si="0"/>
        <v>5.4098360655737698E-2</v>
      </c>
      <c r="J49" s="272">
        <f t="shared" si="1"/>
        <v>4.2900000000000063</v>
      </c>
      <c r="K49" s="273">
        <v>82.41</v>
      </c>
      <c r="L49" s="273">
        <v>82.91</v>
      </c>
      <c r="M49" s="273">
        <v>86.88</v>
      </c>
      <c r="N49" s="273">
        <v>92.65</v>
      </c>
      <c r="O49" s="273">
        <v>118.65</v>
      </c>
      <c r="P49" s="124">
        <f t="shared" si="2"/>
        <v>0.28062601187263891</v>
      </c>
      <c r="Q49" s="272">
        <f t="shared" si="3"/>
        <v>26</v>
      </c>
    </row>
    <row r="50" spans="2:17" x14ac:dyDescent="0.25">
      <c r="B50" s="123" t="s">
        <v>65</v>
      </c>
      <c r="C50" s="272">
        <v>52.07</v>
      </c>
      <c r="D50" s="272">
        <v>70.77</v>
      </c>
      <c r="E50" s="272">
        <v>51.36</v>
      </c>
      <c r="F50" s="272">
        <v>51.62</v>
      </c>
      <c r="G50" s="272">
        <v>60.16</v>
      </c>
      <c r="H50" s="272">
        <v>64.61</v>
      </c>
      <c r="I50" s="124">
        <f t="shared" si="0"/>
        <v>7.3969414893616969E-2</v>
      </c>
      <c r="J50" s="272">
        <f t="shared" si="1"/>
        <v>4.4500000000000028</v>
      </c>
      <c r="K50" s="273">
        <v>75.33</v>
      </c>
      <c r="L50" s="273">
        <v>54.27</v>
      </c>
      <c r="M50" s="273">
        <v>66</v>
      </c>
      <c r="N50" s="273">
        <v>69.16</v>
      </c>
      <c r="O50" s="273">
        <v>73.900000000000006</v>
      </c>
      <c r="P50" s="124">
        <f t="shared" si="2"/>
        <v>6.8536726431463357E-2</v>
      </c>
      <c r="Q50" s="272">
        <f t="shared" si="3"/>
        <v>4.7400000000000091</v>
      </c>
    </row>
    <row r="51" spans="2:17" x14ac:dyDescent="0.25">
      <c r="B51" s="120" t="s">
        <v>66</v>
      </c>
      <c r="C51" s="270">
        <v>83.93</v>
      </c>
      <c r="D51" s="270">
        <v>154.72</v>
      </c>
      <c r="E51" s="270">
        <v>202.14</v>
      </c>
      <c r="F51" s="270">
        <v>163.5</v>
      </c>
      <c r="G51" s="270">
        <v>90.36</v>
      </c>
      <c r="H51" s="270">
        <v>97.54</v>
      </c>
      <c r="I51" s="122">
        <f t="shared" si="0"/>
        <v>7.9459938025675081E-2</v>
      </c>
      <c r="J51" s="270">
        <f t="shared" si="1"/>
        <v>7.1800000000000068</v>
      </c>
      <c r="K51" s="271">
        <v>63.33</v>
      </c>
      <c r="L51" s="271">
        <v>304.43</v>
      </c>
      <c r="M51" s="271">
        <v>199.07</v>
      </c>
      <c r="N51" s="271">
        <v>115.46</v>
      </c>
      <c r="O51" s="271">
        <v>118.33</v>
      </c>
      <c r="P51" s="122">
        <f t="shared" si="2"/>
        <v>2.4857093365667771E-2</v>
      </c>
      <c r="Q51" s="270">
        <f t="shared" si="3"/>
        <v>2.8700000000000045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58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3EB6-8AA9-4A13-8E23-B3DEC9AC44D2}">
  <sheetPr>
    <tabColor theme="2" tint="-9.9978637043366805E-2"/>
  </sheetPr>
  <dimension ref="B1:Q53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2020</v>
      </c>
      <c r="D5" s="15">
        <v>2021</v>
      </c>
      <c r="E5" s="15">
        <v>2022</v>
      </c>
      <c r="F5" s="15">
        <v>2023</v>
      </c>
      <c r="G5" s="15">
        <v>2024</v>
      </c>
      <c r="H5" s="15">
        <v>2025</v>
      </c>
      <c r="I5" s="115" t="str">
        <f>CONCATENATE("var. ",RIGHT(H5,2),"/",RIGHT(G5,2))</f>
        <v>var. 25/24</v>
      </c>
      <c r="J5" s="115" t="str">
        <f>CONCATENATE("dif. ",RIGHT(H5,2),"/",RIGHT(G5,2))</f>
        <v>dif. 25/24</v>
      </c>
      <c r="K5" s="116" t="s">
        <v>231</v>
      </c>
      <c r="L5" s="116" t="s">
        <v>232</v>
      </c>
      <c r="M5" s="116" t="s">
        <v>233</v>
      </c>
      <c r="N5" s="116" t="s">
        <v>234</v>
      </c>
      <c r="O5" s="116" t="s">
        <v>235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46</v>
      </c>
      <c r="C6" s="268">
        <v>48.13</v>
      </c>
      <c r="D6" s="268">
        <v>53</v>
      </c>
      <c r="E6" s="268">
        <v>80.489999999999995</v>
      </c>
      <c r="F6" s="268">
        <v>93.36</v>
      </c>
      <c r="G6" s="268">
        <v>104.71</v>
      </c>
      <c r="H6" s="268">
        <v>109.92</v>
      </c>
      <c r="I6" s="119">
        <f t="shared" ref="I6:I51" si="0">IFERROR(H6/G6-1,"-")</f>
        <v>4.9756470251169915E-2</v>
      </c>
      <c r="J6" s="268">
        <f t="shared" ref="J6:J51" si="1">IFERROR(H6-G6,"-")</f>
        <v>5.210000000000008</v>
      </c>
      <c r="K6" s="269">
        <v>73.5</v>
      </c>
      <c r="L6" s="269">
        <v>93.77</v>
      </c>
      <c r="M6" s="269">
        <v>112.26</v>
      </c>
      <c r="N6" s="269">
        <v>122</v>
      </c>
      <c r="O6" s="269">
        <v>128.13</v>
      </c>
      <c r="P6" s="119">
        <f t="shared" ref="P6:P51" si="2">IFERROR(O6/N6-1,"-")</f>
        <v>5.024590163934417E-2</v>
      </c>
      <c r="Q6" s="268">
        <f t="shared" ref="Q6:Q51" si="3">IFERROR(O6-N6,"-")</f>
        <v>6.1299999999999955</v>
      </c>
    </row>
    <row r="7" spans="2:17" x14ac:dyDescent="0.25">
      <c r="B7" s="120" t="s">
        <v>63</v>
      </c>
      <c r="C7" s="270">
        <v>53.19</v>
      </c>
      <c r="D7" s="270">
        <v>60.01</v>
      </c>
      <c r="E7" s="270">
        <v>88.2</v>
      </c>
      <c r="F7" s="270">
        <v>102.78</v>
      </c>
      <c r="G7" s="270">
        <v>114.6</v>
      </c>
      <c r="H7" s="270">
        <v>119.42</v>
      </c>
      <c r="I7" s="122">
        <f t="shared" si="0"/>
        <v>4.205933682373475E-2</v>
      </c>
      <c r="J7" s="270">
        <f t="shared" si="1"/>
        <v>4.8200000000000074</v>
      </c>
      <c r="K7" s="271">
        <v>79.45</v>
      </c>
      <c r="L7" s="271">
        <v>106.8</v>
      </c>
      <c r="M7" s="271">
        <v>122.66</v>
      </c>
      <c r="N7" s="271">
        <v>132.19</v>
      </c>
      <c r="O7" s="271">
        <v>138.32</v>
      </c>
      <c r="P7" s="122">
        <f t="shared" si="2"/>
        <v>4.6372645434601623E-2</v>
      </c>
      <c r="Q7" s="270">
        <f t="shared" si="3"/>
        <v>6.1299999999999955</v>
      </c>
    </row>
    <row r="8" spans="2:17" x14ac:dyDescent="0.25">
      <c r="B8" s="123" t="s">
        <v>64</v>
      </c>
      <c r="C8" s="272">
        <v>58.8</v>
      </c>
      <c r="D8" s="272">
        <v>66.349999999999994</v>
      </c>
      <c r="E8" s="272">
        <v>96.91</v>
      </c>
      <c r="F8" s="272">
        <v>111.51</v>
      </c>
      <c r="G8" s="272">
        <v>124.22</v>
      </c>
      <c r="H8" s="272">
        <v>128.75</v>
      </c>
      <c r="I8" s="124">
        <f t="shared" si="0"/>
        <v>3.6467557559169306E-2</v>
      </c>
      <c r="J8" s="272">
        <f t="shared" si="1"/>
        <v>4.5300000000000011</v>
      </c>
      <c r="K8" s="273">
        <v>86.29</v>
      </c>
      <c r="L8" s="273">
        <v>116.69</v>
      </c>
      <c r="M8" s="273">
        <v>132.59</v>
      </c>
      <c r="N8" s="273">
        <v>143.19</v>
      </c>
      <c r="O8" s="273">
        <v>148.34</v>
      </c>
      <c r="P8" s="124">
        <f t="shared" si="2"/>
        <v>3.5966198756896439E-2</v>
      </c>
      <c r="Q8" s="272">
        <f t="shared" si="3"/>
        <v>5.1500000000000057</v>
      </c>
    </row>
    <row r="9" spans="2:17" x14ac:dyDescent="0.25">
      <c r="B9" s="123" t="s">
        <v>65</v>
      </c>
      <c r="C9" s="272">
        <v>29.69</v>
      </c>
      <c r="D9" s="272">
        <v>31.06</v>
      </c>
      <c r="E9" s="272">
        <v>47.58</v>
      </c>
      <c r="F9" s="272">
        <v>58.53</v>
      </c>
      <c r="G9" s="272">
        <v>65.06</v>
      </c>
      <c r="H9" s="272">
        <v>70</v>
      </c>
      <c r="I9" s="124">
        <f t="shared" si="0"/>
        <v>7.5929910851521676E-2</v>
      </c>
      <c r="J9" s="272">
        <f t="shared" si="1"/>
        <v>4.9399999999999977</v>
      </c>
      <c r="K9" s="273">
        <v>46.71</v>
      </c>
      <c r="L9" s="273">
        <v>61.06</v>
      </c>
      <c r="M9" s="273">
        <v>71.63</v>
      </c>
      <c r="N9" s="273">
        <v>74.77</v>
      </c>
      <c r="O9" s="273">
        <v>82.81</v>
      </c>
      <c r="P9" s="124">
        <f t="shared" si="2"/>
        <v>0.10752975792430131</v>
      </c>
      <c r="Q9" s="272">
        <f t="shared" si="3"/>
        <v>8.0400000000000063</v>
      </c>
    </row>
    <row r="10" spans="2:17" x14ac:dyDescent="0.25">
      <c r="B10" s="120" t="s">
        <v>66</v>
      </c>
      <c r="C10" s="270">
        <v>33.86</v>
      </c>
      <c r="D10" s="270">
        <v>30.93</v>
      </c>
      <c r="E10" s="270">
        <v>54.98</v>
      </c>
      <c r="F10" s="270">
        <v>60.79</v>
      </c>
      <c r="G10" s="270">
        <v>70.34</v>
      </c>
      <c r="H10" s="270">
        <v>77.86</v>
      </c>
      <c r="I10" s="122">
        <f t="shared" si="0"/>
        <v>0.10690929769690061</v>
      </c>
      <c r="J10" s="270">
        <f t="shared" si="1"/>
        <v>7.519999999999996</v>
      </c>
      <c r="K10" s="271">
        <v>50.95</v>
      </c>
      <c r="L10" s="271">
        <v>70.58</v>
      </c>
      <c r="M10" s="271">
        <v>76.92</v>
      </c>
      <c r="N10" s="271">
        <v>86.64</v>
      </c>
      <c r="O10" s="271">
        <v>92.55</v>
      </c>
      <c r="P10" s="122">
        <f t="shared" si="2"/>
        <v>6.8213296398891954E-2</v>
      </c>
      <c r="Q10" s="270">
        <f t="shared" si="3"/>
        <v>5.9099999999999966</v>
      </c>
    </row>
    <row r="11" spans="2:17" x14ac:dyDescent="0.25">
      <c r="B11" s="117" t="s">
        <v>47</v>
      </c>
      <c r="C11" s="274">
        <v>61.17</v>
      </c>
      <c r="D11" s="274">
        <v>72.88</v>
      </c>
      <c r="E11" s="274">
        <v>107.4</v>
      </c>
      <c r="F11" s="274">
        <v>119.28</v>
      </c>
      <c r="G11" s="274">
        <v>131.19999999999999</v>
      </c>
      <c r="H11" s="274">
        <v>135.62</v>
      </c>
      <c r="I11" s="126">
        <f t="shared" si="0"/>
        <v>3.3689024390244127E-2</v>
      </c>
      <c r="J11" s="274">
        <f t="shared" si="1"/>
        <v>4.4200000000000159</v>
      </c>
      <c r="K11" s="275">
        <v>100.66</v>
      </c>
      <c r="L11" s="275">
        <v>123.19</v>
      </c>
      <c r="M11" s="275">
        <v>145.85</v>
      </c>
      <c r="N11" s="275">
        <v>155.86000000000001</v>
      </c>
      <c r="O11" s="275">
        <v>156.93</v>
      </c>
      <c r="P11" s="126">
        <f t="shared" si="2"/>
        <v>6.8651353779032309E-3</v>
      </c>
      <c r="Q11" s="274">
        <f t="shared" si="3"/>
        <v>1.0699999999999932</v>
      </c>
    </row>
    <row r="12" spans="2:17" x14ac:dyDescent="0.25">
      <c r="B12" s="120" t="s">
        <v>63</v>
      </c>
      <c r="C12" s="270">
        <v>66.36</v>
      </c>
      <c r="D12" s="270">
        <v>79.650000000000006</v>
      </c>
      <c r="E12" s="270">
        <v>116.54</v>
      </c>
      <c r="F12" s="270">
        <v>130.32</v>
      </c>
      <c r="G12" s="270">
        <v>144.96</v>
      </c>
      <c r="H12" s="270">
        <v>149.71</v>
      </c>
      <c r="I12" s="122">
        <f t="shared" si="0"/>
        <v>3.2767660044150215E-2</v>
      </c>
      <c r="J12" s="270">
        <f t="shared" si="1"/>
        <v>4.75</v>
      </c>
      <c r="K12" s="271">
        <v>107.83</v>
      </c>
      <c r="L12" s="271">
        <v>141.88</v>
      </c>
      <c r="M12" s="271">
        <v>158.15</v>
      </c>
      <c r="N12" s="271">
        <v>170.33</v>
      </c>
      <c r="O12" s="271">
        <v>169.02</v>
      </c>
      <c r="P12" s="122">
        <f t="shared" si="2"/>
        <v>-7.6909528562203455E-3</v>
      </c>
      <c r="Q12" s="270">
        <f t="shared" si="3"/>
        <v>-1.3100000000000023</v>
      </c>
    </row>
    <row r="13" spans="2:17" x14ac:dyDescent="0.25">
      <c r="B13" s="123" t="s">
        <v>64</v>
      </c>
      <c r="C13" s="272">
        <v>71.150000000000006</v>
      </c>
      <c r="D13" s="272">
        <v>85.14</v>
      </c>
      <c r="E13" s="272">
        <v>125.38</v>
      </c>
      <c r="F13" s="272">
        <v>139.61000000000001</v>
      </c>
      <c r="G13" s="272">
        <v>154.63999999999999</v>
      </c>
      <c r="H13" s="272">
        <v>159.75</v>
      </c>
      <c r="I13" s="124">
        <f t="shared" si="0"/>
        <v>3.304449042938451E-2</v>
      </c>
      <c r="J13" s="272">
        <f t="shared" si="1"/>
        <v>5.1100000000000136</v>
      </c>
      <c r="K13" s="273">
        <v>114.97</v>
      </c>
      <c r="L13" s="273">
        <v>152.63</v>
      </c>
      <c r="M13" s="273">
        <v>168.62</v>
      </c>
      <c r="N13" s="273">
        <v>181.4</v>
      </c>
      <c r="O13" s="273">
        <v>179.17</v>
      </c>
      <c r="P13" s="124">
        <f t="shared" si="2"/>
        <v>-1.2293274531422371E-2</v>
      </c>
      <c r="Q13" s="272">
        <f t="shared" si="3"/>
        <v>-2.2300000000000182</v>
      </c>
    </row>
    <row r="14" spans="2:17" x14ac:dyDescent="0.25">
      <c r="B14" s="123" t="s">
        <v>65</v>
      </c>
      <c r="C14" s="272">
        <v>31.55</v>
      </c>
      <c r="D14" s="272">
        <v>34.18</v>
      </c>
      <c r="E14" s="272">
        <v>49.88</v>
      </c>
      <c r="F14" s="272">
        <v>53.68</v>
      </c>
      <c r="G14" s="272">
        <v>55.19</v>
      </c>
      <c r="H14" s="272">
        <v>61.52</v>
      </c>
      <c r="I14" s="124">
        <f t="shared" si="0"/>
        <v>0.11469469106722241</v>
      </c>
      <c r="J14" s="272">
        <f t="shared" si="1"/>
        <v>6.3300000000000054</v>
      </c>
      <c r="K14" s="273">
        <v>51.12</v>
      </c>
      <c r="L14" s="273">
        <v>64.39</v>
      </c>
      <c r="M14" s="273">
        <v>68.13</v>
      </c>
      <c r="N14" s="273">
        <v>65.459999999999994</v>
      </c>
      <c r="O14" s="273">
        <v>73.790000000000006</v>
      </c>
      <c r="P14" s="124">
        <f t="shared" si="2"/>
        <v>0.12725328444851836</v>
      </c>
      <c r="Q14" s="272">
        <f t="shared" si="3"/>
        <v>8.3300000000000125</v>
      </c>
    </row>
    <row r="15" spans="2:17" x14ac:dyDescent="0.25">
      <c r="B15" s="120" t="s">
        <v>66</v>
      </c>
      <c r="C15" s="270">
        <v>40.36</v>
      </c>
      <c r="D15" s="270">
        <v>37.26</v>
      </c>
      <c r="E15" s="270">
        <v>63.55</v>
      </c>
      <c r="F15" s="270">
        <v>67.89</v>
      </c>
      <c r="G15" s="270">
        <v>72.16</v>
      </c>
      <c r="H15" s="270">
        <v>79.77</v>
      </c>
      <c r="I15" s="122">
        <f t="shared" si="0"/>
        <v>0.10546008869179602</v>
      </c>
      <c r="J15" s="270">
        <f t="shared" si="1"/>
        <v>7.6099999999999994</v>
      </c>
      <c r="K15" s="271">
        <v>55.34</v>
      </c>
      <c r="L15" s="271">
        <v>79.14</v>
      </c>
      <c r="M15" s="271">
        <v>90.27</v>
      </c>
      <c r="N15" s="271">
        <v>95.07</v>
      </c>
      <c r="O15" s="271">
        <v>105.55</v>
      </c>
      <c r="P15" s="122">
        <f t="shared" si="2"/>
        <v>0.1102345640054696</v>
      </c>
      <c r="Q15" s="270">
        <f t="shared" si="3"/>
        <v>10.480000000000004</v>
      </c>
    </row>
    <row r="16" spans="2:17" x14ac:dyDescent="0.25">
      <c r="B16" s="117" t="s">
        <v>55</v>
      </c>
      <c r="C16" s="274">
        <v>50.94</v>
      </c>
      <c r="D16" s="274">
        <v>53.72</v>
      </c>
      <c r="E16" s="274">
        <v>88.56</v>
      </c>
      <c r="F16" s="274">
        <v>109.01</v>
      </c>
      <c r="G16" s="274">
        <v>119.74</v>
      </c>
      <c r="H16" s="274">
        <v>101.6</v>
      </c>
      <c r="I16" s="126">
        <f t="shared" si="0"/>
        <v>-0.15149490562886259</v>
      </c>
      <c r="J16" s="274">
        <f t="shared" si="1"/>
        <v>-18.14</v>
      </c>
      <c r="K16" s="275">
        <v>74.12</v>
      </c>
      <c r="L16" s="275">
        <v>101.76</v>
      </c>
      <c r="M16" s="275">
        <v>117.93</v>
      </c>
      <c r="N16" s="275">
        <v>102.08</v>
      </c>
      <c r="O16" s="275">
        <v>107.23</v>
      </c>
      <c r="P16" s="126">
        <f t="shared" si="2"/>
        <v>5.0450626959247735E-2</v>
      </c>
      <c r="Q16" s="274">
        <f t="shared" si="3"/>
        <v>5.1500000000000057</v>
      </c>
    </row>
    <row r="17" spans="2:17" x14ac:dyDescent="0.25">
      <c r="B17" s="120" t="s">
        <v>63</v>
      </c>
      <c r="C17" s="270">
        <v>56.41</v>
      </c>
      <c r="D17" s="270">
        <v>62.75</v>
      </c>
      <c r="E17" s="270">
        <v>96.52</v>
      </c>
      <c r="F17" s="270">
        <v>120.21</v>
      </c>
      <c r="G17" s="270">
        <v>129.44</v>
      </c>
      <c r="H17" s="270">
        <v>106.42</v>
      </c>
      <c r="I17" s="122">
        <f t="shared" si="0"/>
        <v>-0.17784301606922126</v>
      </c>
      <c r="J17" s="270">
        <f t="shared" si="1"/>
        <v>-23.019999999999996</v>
      </c>
      <c r="K17" s="271">
        <v>77.290000000000006</v>
      </c>
      <c r="L17" s="271">
        <v>113.79</v>
      </c>
      <c r="M17" s="271">
        <v>125.76</v>
      </c>
      <c r="N17" s="271">
        <v>104.98</v>
      </c>
      <c r="O17" s="271">
        <v>109.37</v>
      </c>
      <c r="P17" s="122">
        <f t="shared" si="2"/>
        <v>4.1817489045532508E-2</v>
      </c>
      <c r="Q17" s="270">
        <f t="shared" si="3"/>
        <v>4.3900000000000006</v>
      </c>
    </row>
    <row r="18" spans="2:17" x14ac:dyDescent="0.25">
      <c r="B18" s="123" t="s">
        <v>64</v>
      </c>
      <c r="C18" s="272">
        <v>0</v>
      </c>
      <c r="D18" s="272">
        <v>65.540000000000006</v>
      </c>
      <c r="E18" s="272">
        <v>100.75</v>
      </c>
      <c r="F18" s="272">
        <v>127.89</v>
      </c>
      <c r="G18" s="272">
        <v>135.86000000000001</v>
      </c>
      <c r="H18" s="272">
        <v>108.32</v>
      </c>
      <c r="I18" s="124">
        <f t="shared" si="0"/>
        <v>-0.20270867069041676</v>
      </c>
      <c r="J18" s="272"/>
      <c r="K18" s="273">
        <v>79.52</v>
      </c>
      <c r="L18" s="273">
        <v>118.46</v>
      </c>
      <c r="M18" s="273">
        <v>133.01</v>
      </c>
      <c r="N18" s="273">
        <v>108.32</v>
      </c>
      <c r="O18" s="273">
        <v>113.1</v>
      </c>
      <c r="P18" s="124">
        <f t="shared" si="2"/>
        <v>4.412850812407676E-2</v>
      </c>
      <c r="Q18" s="272">
        <f t="shared" si="3"/>
        <v>4.7800000000000011</v>
      </c>
    </row>
    <row r="19" spans="2:17" x14ac:dyDescent="0.25">
      <c r="B19" s="123" t="s">
        <v>65</v>
      </c>
      <c r="C19" s="272">
        <v>0</v>
      </c>
      <c r="D19" s="272">
        <v>51.57</v>
      </c>
      <c r="E19" s="272">
        <v>79.3</v>
      </c>
      <c r="F19" s="272">
        <v>89.45</v>
      </c>
      <c r="G19" s="272">
        <v>103.35</v>
      </c>
      <c r="H19" s="272">
        <v>98.71</v>
      </c>
      <c r="I19" s="124">
        <f t="shared" si="0"/>
        <v>-4.4895984518626086E-2</v>
      </c>
      <c r="J19" s="272">
        <f t="shared" si="1"/>
        <v>-4.6400000000000006</v>
      </c>
      <c r="K19" s="273">
        <v>68.209999999999994</v>
      </c>
      <c r="L19" s="273">
        <v>94.78</v>
      </c>
      <c r="M19" s="273">
        <v>96.31</v>
      </c>
      <c r="N19" s="273">
        <v>91.42</v>
      </c>
      <c r="O19" s="273">
        <v>94.22</v>
      </c>
      <c r="P19" s="124">
        <f t="shared" si="2"/>
        <v>3.0627871362940207E-2</v>
      </c>
      <c r="Q19" s="272">
        <f t="shared" si="3"/>
        <v>2.7999999999999972</v>
      </c>
    </row>
    <row r="20" spans="2:17" x14ac:dyDescent="0.25">
      <c r="B20" s="120" t="s">
        <v>66</v>
      </c>
      <c r="C20" s="270">
        <v>31.82</v>
      </c>
      <c r="D20" s="270">
        <v>24.11</v>
      </c>
      <c r="E20" s="270">
        <v>50.32</v>
      </c>
      <c r="F20" s="270">
        <v>55.12</v>
      </c>
      <c r="G20" s="270">
        <v>69.489999999999995</v>
      </c>
      <c r="H20" s="270">
        <v>77.48</v>
      </c>
      <c r="I20" s="122">
        <f t="shared" si="0"/>
        <v>0.11498057274427986</v>
      </c>
      <c r="J20" s="270">
        <f t="shared" si="1"/>
        <v>7.9900000000000091</v>
      </c>
      <c r="K20" s="271">
        <v>57.64</v>
      </c>
      <c r="L20" s="271">
        <v>70.41</v>
      </c>
      <c r="M20" s="271">
        <v>77.11</v>
      </c>
      <c r="N20" s="271">
        <v>87.62</v>
      </c>
      <c r="O20" s="271">
        <v>96.52</v>
      </c>
      <c r="P20" s="122">
        <f t="shared" si="2"/>
        <v>0.10157498288062072</v>
      </c>
      <c r="Q20" s="270">
        <f t="shared" si="3"/>
        <v>8.8999999999999915</v>
      </c>
    </row>
    <row r="21" spans="2:17" x14ac:dyDescent="0.25">
      <c r="B21" s="117" t="s">
        <v>49</v>
      </c>
      <c r="C21" s="274">
        <v>38.090000000000003</v>
      </c>
      <c r="D21" s="274">
        <v>36.92</v>
      </c>
      <c r="E21" s="274">
        <v>53.91</v>
      </c>
      <c r="F21" s="274">
        <v>54.7</v>
      </c>
      <c r="G21" s="274">
        <v>63.16</v>
      </c>
      <c r="H21" s="274">
        <v>68.97</v>
      </c>
      <c r="I21" s="126">
        <f t="shared" si="0"/>
        <v>9.1988600379987462E-2</v>
      </c>
      <c r="J21" s="274">
        <f t="shared" si="1"/>
        <v>5.8100000000000023</v>
      </c>
      <c r="K21" s="275">
        <v>63.6</v>
      </c>
      <c r="L21" s="275">
        <v>83.93</v>
      </c>
      <c r="M21" s="275">
        <v>69.98</v>
      </c>
      <c r="N21" s="275">
        <v>84.35</v>
      </c>
      <c r="O21" s="275">
        <v>93.34</v>
      </c>
      <c r="P21" s="126">
        <f t="shared" si="2"/>
        <v>0.10657972732661536</v>
      </c>
      <c r="Q21" s="274">
        <f t="shared" si="3"/>
        <v>8.9900000000000091</v>
      </c>
    </row>
    <row r="22" spans="2:17" x14ac:dyDescent="0.25">
      <c r="B22" s="120" t="s">
        <v>63</v>
      </c>
      <c r="C22" s="270">
        <v>35.92</v>
      </c>
      <c r="D22" s="270">
        <v>36.92</v>
      </c>
      <c r="E22" s="270">
        <v>53.99</v>
      </c>
      <c r="F22" s="270">
        <v>54.07</v>
      </c>
      <c r="G22" s="270">
        <v>63.29</v>
      </c>
      <c r="H22" s="270">
        <v>69.45</v>
      </c>
      <c r="I22" s="122">
        <f t="shared" si="0"/>
        <v>9.7329751935534947E-2</v>
      </c>
      <c r="J22" s="270">
        <f t="shared" si="1"/>
        <v>6.1600000000000037</v>
      </c>
      <c r="K22" s="271">
        <v>63.6</v>
      </c>
      <c r="L22" s="271">
        <v>85.44</v>
      </c>
      <c r="M22" s="271">
        <v>70.05</v>
      </c>
      <c r="N22" s="271">
        <v>84.67</v>
      </c>
      <c r="O22" s="271">
        <v>94.27</v>
      </c>
      <c r="P22" s="122">
        <f t="shared" si="2"/>
        <v>0.11338136293846701</v>
      </c>
      <c r="Q22" s="270">
        <f t="shared" si="3"/>
        <v>9.5999999999999943</v>
      </c>
    </row>
    <row r="23" spans="2:17" x14ac:dyDescent="0.25">
      <c r="B23" s="120" t="s">
        <v>66</v>
      </c>
      <c r="C23" s="270">
        <v>0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50</v>
      </c>
      <c r="C24" s="274">
        <v>52.22</v>
      </c>
      <c r="D24" s="274">
        <v>46.13</v>
      </c>
      <c r="E24" s="274">
        <v>95.17</v>
      </c>
      <c r="F24" s="274">
        <v>117.35</v>
      </c>
      <c r="G24" s="274">
        <v>126.66</v>
      </c>
      <c r="H24" s="274">
        <v>163.08000000000001</v>
      </c>
      <c r="I24" s="126">
        <f t="shared" si="0"/>
        <v>0.2875414495499764</v>
      </c>
      <c r="J24" s="274">
        <f t="shared" si="1"/>
        <v>36.420000000000016</v>
      </c>
      <c r="K24" s="275">
        <v>49.85</v>
      </c>
      <c r="L24" s="275">
        <v>97.79</v>
      </c>
      <c r="M24" s="275">
        <v>162.47</v>
      </c>
      <c r="N24" s="275">
        <v>183.26</v>
      </c>
      <c r="O24" s="275">
        <v>220.15</v>
      </c>
      <c r="P24" s="126">
        <f t="shared" si="2"/>
        <v>0.20129870129870131</v>
      </c>
      <c r="Q24" s="274">
        <f t="shared" si="3"/>
        <v>36.890000000000015</v>
      </c>
    </row>
    <row r="25" spans="2:17" x14ac:dyDescent="0.25">
      <c r="B25" s="120" t="s">
        <v>12</v>
      </c>
      <c r="C25" s="270">
        <v>55.84</v>
      </c>
      <c r="D25" s="270">
        <v>48.11</v>
      </c>
      <c r="E25" s="270">
        <v>95.49</v>
      </c>
      <c r="F25" s="270">
        <v>120.23</v>
      </c>
      <c r="G25" s="270">
        <v>126.93</v>
      </c>
      <c r="H25" s="270">
        <v>168.8</v>
      </c>
      <c r="I25" s="122">
        <f t="shared" si="0"/>
        <v>0.32986685574726238</v>
      </c>
      <c r="J25" s="270">
        <f t="shared" si="1"/>
        <v>41.870000000000005</v>
      </c>
      <c r="K25" s="271">
        <v>49.85</v>
      </c>
      <c r="L25" s="271">
        <v>88.63</v>
      </c>
      <c r="M25" s="271">
        <v>162.1</v>
      </c>
      <c r="N25" s="271">
        <v>189.35</v>
      </c>
      <c r="O25" s="271">
        <v>227.96</v>
      </c>
      <c r="P25" s="122">
        <f t="shared" si="2"/>
        <v>0.20390810668074999</v>
      </c>
      <c r="Q25" s="270">
        <f t="shared" si="3"/>
        <v>38.610000000000014</v>
      </c>
    </row>
    <row r="26" spans="2:17" x14ac:dyDescent="0.25">
      <c r="B26" s="123" t="s">
        <v>64</v>
      </c>
      <c r="C26" s="272">
        <v>0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0</v>
      </c>
      <c r="L26" s="273">
        <v>0</v>
      </c>
      <c r="M26" s="273">
        <v>0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65</v>
      </c>
      <c r="C27" s="272">
        <v>0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51</v>
      </c>
      <c r="C28" s="274">
        <v>28.76</v>
      </c>
      <c r="D28" s="274">
        <v>28.24</v>
      </c>
      <c r="E28" s="274">
        <v>42.13</v>
      </c>
      <c r="F28" s="274">
        <v>52.07</v>
      </c>
      <c r="G28" s="274">
        <v>61.37</v>
      </c>
      <c r="H28" s="274">
        <v>67.099999999999994</v>
      </c>
      <c r="I28" s="126">
        <f t="shared" si="0"/>
        <v>9.3368095160501818E-2</v>
      </c>
      <c r="J28" s="274">
        <f t="shared" si="1"/>
        <v>5.7299999999999969</v>
      </c>
      <c r="K28" s="275">
        <v>37.56</v>
      </c>
      <c r="L28" s="275">
        <v>55.24</v>
      </c>
      <c r="M28" s="275">
        <v>60.51</v>
      </c>
      <c r="N28" s="275">
        <v>70.42</v>
      </c>
      <c r="O28" s="275">
        <v>76.03</v>
      </c>
      <c r="P28" s="126">
        <f t="shared" si="2"/>
        <v>7.9664867935245631E-2</v>
      </c>
      <c r="Q28" s="274">
        <f t="shared" si="3"/>
        <v>5.6099999999999994</v>
      </c>
    </row>
    <row r="29" spans="2:17" x14ac:dyDescent="0.25">
      <c r="B29" s="120" t="s">
        <v>63</v>
      </c>
      <c r="C29" s="270">
        <v>30.7</v>
      </c>
      <c r="D29" s="270">
        <v>30.01</v>
      </c>
      <c r="E29" s="270">
        <v>44.97</v>
      </c>
      <c r="F29" s="270">
        <v>56.03</v>
      </c>
      <c r="G29" s="270">
        <v>65.56</v>
      </c>
      <c r="H29" s="270">
        <v>71.599999999999994</v>
      </c>
      <c r="I29" s="122">
        <f t="shared" si="0"/>
        <v>9.2129347162904107E-2</v>
      </c>
      <c r="J29" s="270">
        <f t="shared" si="1"/>
        <v>6.039999999999992</v>
      </c>
      <c r="K29" s="271">
        <v>38.22</v>
      </c>
      <c r="L29" s="271">
        <v>60.47</v>
      </c>
      <c r="M29" s="271">
        <v>63.3</v>
      </c>
      <c r="N29" s="271">
        <v>74.22</v>
      </c>
      <c r="O29" s="271">
        <v>80.849999999999994</v>
      </c>
      <c r="P29" s="122">
        <f t="shared" si="2"/>
        <v>8.9329021827000643E-2</v>
      </c>
      <c r="Q29" s="270">
        <f t="shared" si="3"/>
        <v>6.6299999999999955</v>
      </c>
    </row>
    <row r="30" spans="2:17" x14ac:dyDescent="0.25">
      <c r="B30" s="123" t="s">
        <v>64</v>
      </c>
      <c r="C30" s="272">
        <v>32.35</v>
      </c>
      <c r="D30" s="272">
        <v>31.51</v>
      </c>
      <c r="E30" s="272">
        <v>47.15</v>
      </c>
      <c r="F30" s="272">
        <v>58.72</v>
      </c>
      <c r="G30" s="272">
        <v>68.16</v>
      </c>
      <c r="H30" s="272">
        <v>75.09</v>
      </c>
      <c r="I30" s="124">
        <f t="shared" si="0"/>
        <v>0.10167253521126773</v>
      </c>
      <c r="J30" s="272">
        <f t="shared" si="1"/>
        <v>6.9300000000000068</v>
      </c>
      <c r="K30" s="273">
        <v>39.17</v>
      </c>
      <c r="L30" s="273">
        <v>62.88</v>
      </c>
      <c r="M30" s="273">
        <v>65.5</v>
      </c>
      <c r="N30" s="273">
        <v>76.650000000000006</v>
      </c>
      <c r="O30" s="273">
        <v>85.04</v>
      </c>
      <c r="P30" s="124">
        <f t="shared" si="2"/>
        <v>0.10945857795172853</v>
      </c>
      <c r="Q30" s="272">
        <f t="shared" si="3"/>
        <v>8.39</v>
      </c>
    </row>
    <row r="31" spans="2:17" x14ac:dyDescent="0.25">
      <c r="B31" s="123" t="s">
        <v>65</v>
      </c>
      <c r="C31" s="272">
        <v>22.76</v>
      </c>
      <c r="D31" s="272">
        <v>23.58</v>
      </c>
      <c r="E31" s="272">
        <v>31.76</v>
      </c>
      <c r="F31" s="272">
        <v>38.83</v>
      </c>
      <c r="G31" s="272">
        <v>48.3</v>
      </c>
      <c r="H31" s="272">
        <v>48.98</v>
      </c>
      <c r="I31" s="124">
        <f t="shared" si="0"/>
        <v>1.4078674948240222E-2</v>
      </c>
      <c r="J31" s="272">
        <f t="shared" si="1"/>
        <v>0.67999999999999972</v>
      </c>
      <c r="K31" s="273">
        <v>33.659999999999997</v>
      </c>
      <c r="L31" s="273">
        <v>43.65</v>
      </c>
      <c r="M31" s="273">
        <v>49.21</v>
      </c>
      <c r="N31" s="273">
        <v>58.34</v>
      </c>
      <c r="O31" s="273">
        <v>53.93</v>
      </c>
      <c r="P31" s="124">
        <f t="shared" si="2"/>
        <v>-7.5591360987315781E-2</v>
      </c>
      <c r="Q31" s="272">
        <f t="shared" si="3"/>
        <v>-4.4100000000000037</v>
      </c>
    </row>
    <row r="32" spans="2:17" x14ac:dyDescent="0.25">
      <c r="B32" s="120" t="s">
        <v>66</v>
      </c>
      <c r="C32" s="270">
        <v>23.06</v>
      </c>
      <c r="D32" s="270">
        <v>22.18</v>
      </c>
      <c r="E32" s="270">
        <v>31.66</v>
      </c>
      <c r="F32" s="270">
        <v>36.21</v>
      </c>
      <c r="G32" s="270">
        <v>43.58</v>
      </c>
      <c r="H32" s="270">
        <v>48.3</v>
      </c>
      <c r="I32" s="122">
        <f t="shared" si="0"/>
        <v>0.10830656264341432</v>
      </c>
      <c r="J32" s="270">
        <f t="shared" si="1"/>
        <v>4.7199999999999989</v>
      </c>
      <c r="K32" s="271">
        <v>34.840000000000003</v>
      </c>
      <c r="L32" s="271">
        <v>44.72</v>
      </c>
      <c r="M32" s="271">
        <v>49.07</v>
      </c>
      <c r="N32" s="271">
        <v>54.62</v>
      </c>
      <c r="O32" s="271">
        <v>55.75</v>
      </c>
      <c r="P32" s="122">
        <f t="shared" si="2"/>
        <v>2.0688392530208821E-2</v>
      </c>
      <c r="Q32" s="270">
        <f t="shared" si="3"/>
        <v>1.1300000000000026</v>
      </c>
    </row>
    <row r="33" spans="2:17" x14ac:dyDescent="0.25">
      <c r="B33" s="117" t="s">
        <v>52</v>
      </c>
      <c r="C33" s="274">
        <v>49.1</v>
      </c>
      <c r="D33" s="274">
        <v>45.63</v>
      </c>
      <c r="E33" s="274">
        <v>64.64</v>
      </c>
      <c r="F33" s="274">
        <v>73.62</v>
      </c>
      <c r="G33" s="274">
        <v>81.849999999999994</v>
      </c>
      <c r="H33" s="274">
        <v>88.52</v>
      </c>
      <c r="I33" s="126">
        <f t="shared" si="0"/>
        <v>8.1490531459987858E-2</v>
      </c>
      <c r="J33" s="274">
        <f t="shared" si="1"/>
        <v>6.6700000000000017</v>
      </c>
      <c r="K33" s="275">
        <v>66.599999999999994</v>
      </c>
      <c r="L33" s="275">
        <v>72.19</v>
      </c>
      <c r="M33" s="275">
        <v>84.63</v>
      </c>
      <c r="N33" s="275">
        <v>99.7</v>
      </c>
      <c r="O33" s="275">
        <v>100.76</v>
      </c>
      <c r="P33" s="126">
        <f t="shared" si="2"/>
        <v>1.0631895687061244E-2</v>
      </c>
      <c r="Q33" s="274">
        <f t="shared" si="3"/>
        <v>1.0600000000000023</v>
      </c>
    </row>
    <row r="34" spans="2:17" x14ac:dyDescent="0.25">
      <c r="B34" s="120" t="s">
        <v>63</v>
      </c>
      <c r="C34" s="270">
        <v>49.1</v>
      </c>
      <c r="D34" s="270">
        <v>45.63</v>
      </c>
      <c r="E34" s="270">
        <v>64.64</v>
      </c>
      <c r="F34" s="270">
        <v>71.349999999999994</v>
      </c>
      <c r="G34" s="270">
        <v>81.849999999999994</v>
      </c>
      <c r="H34" s="270">
        <v>88.52</v>
      </c>
      <c r="I34" s="122">
        <f t="shared" si="0"/>
        <v>8.1490531459987858E-2</v>
      </c>
      <c r="J34" s="270">
        <f t="shared" si="1"/>
        <v>6.6700000000000017</v>
      </c>
      <c r="K34" s="271">
        <v>66.599999999999994</v>
      </c>
      <c r="L34" s="271">
        <v>72.19</v>
      </c>
      <c r="M34" s="271">
        <v>84.63</v>
      </c>
      <c r="N34" s="271">
        <v>99.7</v>
      </c>
      <c r="O34" s="271">
        <v>100.76</v>
      </c>
      <c r="P34" s="122">
        <f t="shared" si="2"/>
        <v>1.0631895687061244E-2</v>
      </c>
      <c r="Q34" s="270">
        <f t="shared" si="3"/>
        <v>1.0600000000000023</v>
      </c>
    </row>
    <row r="35" spans="2:17" x14ac:dyDescent="0.25">
      <c r="B35" s="117" t="s">
        <v>53</v>
      </c>
      <c r="C35" s="274">
        <v>64.31</v>
      </c>
      <c r="D35" s="274">
        <v>82.55</v>
      </c>
      <c r="E35" s="274">
        <v>97.03</v>
      </c>
      <c r="F35" s="274">
        <v>122.12</v>
      </c>
      <c r="G35" s="274">
        <v>143.97</v>
      </c>
      <c r="H35" s="274">
        <v>163.12</v>
      </c>
      <c r="I35" s="126">
        <f t="shared" si="0"/>
        <v>0.13301382232409531</v>
      </c>
      <c r="J35" s="274">
        <f t="shared" si="1"/>
        <v>19.150000000000006</v>
      </c>
      <c r="K35" s="275">
        <v>91.56</v>
      </c>
      <c r="L35" s="275">
        <v>116.6</v>
      </c>
      <c r="M35" s="275">
        <v>135.97999999999999</v>
      </c>
      <c r="N35" s="275">
        <v>170.57</v>
      </c>
      <c r="O35" s="275">
        <v>204.75</v>
      </c>
      <c r="P35" s="126">
        <f t="shared" si="2"/>
        <v>0.20038693791405282</v>
      </c>
      <c r="Q35" s="274">
        <f t="shared" si="3"/>
        <v>34.180000000000007</v>
      </c>
    </row>
    <row r="36" spans="2:17" x14ac:dyDescent="0.25">
      <c r="B36" s="120" t="s">
        <v>63</v>
      </c>
      <c r="C36" s="270">
        <v>75.77</v>
      </c>
      <c r="D36" s="270">
        <v>86.58</v>
      </c>
      <c r="E36" s="270">
        <v>103.27</v>
      </c>
      <c r="F36" s="270">
        <v>127.35</v>
      </c>
      <c r="G36" s="270">
        <v>152.83000000000001</v>
      </c>
      <c r="H36" s="270">
        <v>172.79</v>
      </c>
      <c r="I36" s="122">
        <f t="shared" si="0"/>
        <v>0.13060263037361763</v>
      </c>
      <c r="J36" s="270">
        <f t="shared" si="1"/>
        <v>19.95999999999998</v>
      </c>
      <c r="K36" s="271">
        <v>95.61</v>
      </c>
      <c r="L36" s="271">
        <v>119.27</v>
      </c>
      <c r="M36" s="271">
        <v>138.74</v>
      </c>
      <c r="N36" s="271">
        <v>179.95</v>
      </c>
      <c r="O36" s="271">
        <v>214.24</v>
      </c>
      <c r="P36" s="122">
        <f t="shared" si="2"/>
        <v>0.1905529313698251</v>
      </c>
      <c r="Q36" s="270">
        <f t="shared" si="3"/>
        <v>34.29000000000002</v>
      </c>
    </row>
    <row r="37" spans="2:17" x14ac:dyDescent="0.25">
      <c r="B37" s="120" t="s">
        <v>66</v>
      </c>
      <c r="C37" s="270">
        <v>30.29</v>
      </c>
      <c r="D37" s="270">
        <v>48.86</v>
      </c>
      <c r="E37" s="270">
        <v>66.17</v>
      </c>
      <c r="F37" s="270">
        <v>90.45</v>
      </c>
      <c r="G37" s="270">
        <v>93.94</v>
      </c>
      <c r="H37" s="270">
        <v>110.2</v>
      </c>
      <c r="I37" s="122">
        <f t="shared" si="0"/>
        <v>0.17308920587609111</v>
      </c>
      <c r="J37" s="270">
        <f t="shared" si="1"/>
        <v>16.260000000000005</v>
      </c>
      <c r="K37" s="271">
        <v>71.17</v>
      </c>
      <c r="L37" s="271">
        <v>109.01</v>
      </c>
      <c r="M37" s="271">
        <v>120.35</v>
      </c>
      <c r="N37" s="271">
        <v>117.63</v>
      </c>
      <c r="O37" s="271">
        <v>154.43</v>
      </c>
      <c r="P37" s="122">
        <f t="shared" si="2"/>
        <v>0.31284536257757378</v>
      </c>
      <c r="Q37" s="270">
        <f t="shared" si="3"/>
        <v>36.800000000000011</v>
      </c>
    </row>
    <row r="38" spans="2:17" x14ac:dyDescent="0.25">
      <c r="B38" s="117" t="s">
        <v>54</v>
      </c>
      <c r="C38" s="274">
        <v>33.54</v>
      </c>
      <c r="D38" s="274">
        <v>37.840000000000003</v>
      </c>
      <c r="E38" s="274">
        <v>53.16</v>
      </c>
      <c r="F38" s="274">
        <v>62.01</v>
      </c>
      <c r="G38" s="274">
        <v>69.75</v>
      </c>
      <c r="H38" s="274">
        <v>76.260000000000005</v>
      </c>
      <c r="I38" s="126">
        <f t="shared" si="0"/>
        <v>9.333333333333349E-2</v>
      </c>
      <c r="J38" s="274">
        <f t="shared" si="1"/>
        <v>6.5100000000000051</v>
      </c>
      <c r="K38" s="275">
        <v>57.28</v>
      </c>
      <c r="L38" s="275">
        <v>60.77</v>
      </c>
      <c r="M38" s="275">
        <v>72.12</v>
      </c>
      <c r="N38" s="275">
        <v>89.01</v>
      </c>
      <c r="O38" s="275">
        <v>85.67</v>
      </c>
      <c r="P38" s="126">
        <f t="shared" si="2"/>
        <v>-3.7523873722053791E-2</v>
      </c>
      <c r="Q38" s="274">
        <f t="shared" si="3"/>
        <v>-3.3400000000000034</v>
      </c>
    </row>
    <row r="39" spans="2:17" x14ac:dyDescent="0.25">
      <c r="B39" s="120" t="s">
        <v>63</v>
      </c>
      <c r="C39" s="270">
        <v>33.54</v>
      </c>
      <c r="D39" s="270">
        <v>37.840000000000003</v>
      </c>
      <c r="E39" s="270">
        <v>53.16</v>
      </c>
      <c r="F39" s="270">
        <v>61.03</v>
      </c>
      <c r="G39" s="270">
        <v>69.75</v>
      </c>
      <c r="H39" s="270">
        <v>76.260000000000005</v>
      </c>
      <c r="I39" s="122">
        <f t="shared" si="0"/>
        <v>9.333333333333349E-2</v>
      </c>
      <c r="J39" s="270">
        <f t="shared" si="1"/>
        <v>6.5100000000000051</v>
      </c>
      <c r="K39" s="271">
        <v>57.28</v>
      </c>
      <c r="L39" s="271">
        <v>60.77</v>
      </c>
      <c r="M39" s="271">
        <v>72.12</v>
      </c>
      <c r="N39" s="271">
        <v>89.01</v>
      </c>
      <c r="O39" s="271">
        <v>85.67</v>
      </c>
      <c r="P39" s="122">
        <f t="shared" si="2"/>
        <v>-3.7523873722053791E-2</v>
      </c>
      <c r="Q39" s="270">
        <f t="shared" si="3"/>
        <v>-3.3400000000000034</v>
      </c>
    </row>
    <row r="40" spans="2:17" x14ac:dyDescent="0.25">
      <c r="B40" s="123" t="s">
        <v>64</v>
      </c>
      <c r="C40" s="272">
        <v>39.090000000000003</v>
      </c>
      <c r="D40" s="272">
        <v>40.1</v>
      </c>
      <c r="E40" s="272">
        <v>62.85</v>
      </c>
      <c r="F40" s="272">
        <v>72.180000000000007</v>
      </c>
      <c r="G40" s="272">
        <v>84.16</v>
      </c>
      <c r="H40" s="272">
        <v>89.79</v>
      </c>
      <c r="I40" s="124">
        <f t="shared" si="0"/>
        <v>6.68963878326998E-2</v>
      </c>
      <c r="J40" s="272">
        <f t="shared" si="1"/>
        <v>5.6300000000000097</v>
      </c>
      <c r="K40" s="273">
        <v>61.85</v>
      </c>
      <c r="L40" s="273">
        <v>74.760000000000005</v>
      </c>
      <c r="M40" s="273">
        <v>89.15</v>
      </c>
      <c r="N40" s="273">
        <v>105.86</v>
      </c>
      <c r="O40" s="273">
        <v>99.44</v>
      </c>
      <c r="P40" s="124">
        <f t="shared" si="2"/>
        <v>-6.0646136406574791E-2</v>
      </c>
      <c r="Q40" s="272">
        <f t="shared" si="3"/>
        <v>-6.4200000000000017</v>
      </c>
    </row>
    <row r="41" spans="2:17" x14ac:dyDescent="0.25">
      <c r="B41" s="123" t="s">
        <v>65</v>
      </c>
      <c r="C41" s="272">
        <v>27.82</v>
      </c>
      <c r="D41" s="272">
        <v>34.1</v>
      </c>
      <c r="E41" s="272">
        <v>40.229999999999997</v>
      </c>
      <c r="F41" s="272">
        <v>46.85</v>
      </c>
      <c r="G41" s="272">
        <v>49.34</v>
      </c>
      <c r="H41" s="272">
        <v>51.98</v>
      </c>
      <c r="I41" s="124">
        <f t="shared" si="0"/>
        <v>5.3506282934738358E-2</v>
      </c>
      <c r="J41" s="272">
        <f t="shared" si="1"/>
        <v>2.6399999999999935</v>
      </c>
      <c r="K41" s="273">
        <v>49.68</v>
      </c>
      <c r="L41" s="273">
        <v>44.23</v>
      </c>
      <c r="M41" s="273">
        <v>50.17</v>
      </c>
      <c r="N41" s="273">
        <v>58.32</v>
      </c>
      <c r="O41" s="273">
        <v>60.57</v>
      </c>
      <c r="P41" s="124">
        <f t="shared" si="2"/>
        <v>3.8580246913580307E-2</v>
      </c>
      <c r="Q41" s="272">
        <f t="shared" si="3"/>
        <v>2.25</v>
      </c>
    </row>
    <row r="42" spans="2:17" x14ac:dyDescent="0.25">
      <c r="B42" s="117" t="s">
        <v>55</v>
      </c>
      <c r="C42" s="274">
        <v>50.94</v>
      </c>
      <c r="D42" s="274">
        <v>53.72</v>
      </c>
      <c r="E42" s="274">
        <v>88.56</v>
      </c>
      <c r="F42" s="274">
        <v>109.01</v>
      </c>
      <c r="G42" s="274">
        <v>119.74</v>
      </c>
      <c r="H42" s="274">
        <v>101.6</v>
      </c>
      <c r="I42" s="126">
        <f t="shared" si="0"/>
        <v>-0.15149490562886259</v>
      </c>
      <c r="J42" s="274">
        <f t="shared" si="1"/>
        <v>-18.14</v>
      </c>
      <c r="K42" s="275">
        <v>74.12</v>
      </c>
      <c r="L42" s="275">
        <v>101.76</v>
      </c>
      <c r="M42" s="275">
        <v>117.93</v>
      </c>
      <c r="N42" s="275">
        <v>102.08</v>
      </c>
      <c r="O42" s="275">
        <v>107.23</v>
      </c>
      <c r="P42" s="126">
        <f t="shared" si="2"/>
        <v>5.0450626959247735E-2</v>
      </c>
      <c r="Q42" s="274">
        <f t="shared" si="3"/>
        <v>5.1500000000000057</v>
      </c>
    </row>
    <row r="43" spans="2:17" x14ac:dyDescent="0.25">
      <c r="B43" s="120" t="s">
        <v>63</v>
      </c>
      <c r="C43" s="270">
        <v>56.41</v>
      </c>
      <c r="D43" s="270">
        <v>62.75</v>
      </c>
      <c r="E43" s="270">
        <v>96.52</v>
      </c>
      <c r="F43" s="270">
        <v>120.21</v>
      </c>
      <c r="G43" s="270">
        <v>129.44</v>
      </c>
      <c r="H43" s="270">
        <v>106.42</v>
      </c>
      <c r="I43" s="122">
        <f t="shared" si="0"/>
        <v>-0.17784301606922126</v>
      </c>
      <c r="J43" s="270">
        <f t="shared" si="1"/>
        <v>-23.019999999999996</v>
      </c>
      <c r="K43" s="271">
        <v>77.290000000000006</v>
      </c>
      <c r="L43" s="271">
        <v>113.79</v>
      </c>
      <c r="M43" s="271">
        <v>125.76</v>
      </c>
      <c r="N43" s="271">
        <v>104.98</v>
      </c>
      <c r="O43" s="271">
        <v>109.37</v>
      </c>
      <c r="P43" s="122">
        <f t="shared" si="2"/>
        <v>4.1817489045532508E-2</v>
      </c>
      <c r="Q43" s="270">
        <f t="shared" si="3"/>
        <v>4.3900000000000006</v>
      </c>
    </row>
    <row r="44" spans="2:17" x14ac:dyDescent="0.25">
      <c r="B44" s="123" t="s">
        <v>64</v>
      </c>
      <c r="C44" s="272">
        <v>0</v>
      </c>
      <c r="D44" s="272">
        <v>65.540000000000006</v>
      </c>
      <c r="E44" s="272">
        <v>100.75</v>
      </c>
      <c r="F44" s="272">
        <v>127.89</v>
      </c>
      <c r="G44" s="272">
        <v>135.86000000000001</v>
      </c>
      <c r="H44" s="272">
        <v>108.32</v>
      </c>
      <c r="I44" s="124">
        <f t="shared" si="0"/>
        <v>-0.20270867069041676</v>
      </c>
      <c r="J44" s="272">
        <f t="shared" si="1"/>
        <v>-27.54000000000002</v>
      </c>
      <c r="K44" s="273">
        <v>79.52</v>
      </c>
      <c r="L44" s="273">
        <v>118.46</v>
      </c>
      <c r="M44" s="273">
        <v>133.01</v>
      </c>
      <c r="N44" s="273">
        <v>108.32</v>
      </c>
      <c r="O44" s="273">
        <v>113.1</v>
      </c>
      <c r="P44" s="124">
        <f t="shared" si="2"/>
        <v>4.412850812407676E-2</v>
      </c>
      <c r="Q44" s="272">
        <f t="shared" si="3"/>
        <v>4.7800000000000011</v>
      </c>
    </row>
    <row r="45" spans="2:17" x14ac:dyDescent="0.25">
      <c r="B45" s="123" t="s">
        <v>65</v>
      </c>
      <c r="C45" s="272">
        <v>0</v>
      </c>
      <c r="D45" s="272">
        <v>51.57</v>
      </c>
      <c r="E45" s="272">
        <v>79.3</v>
      </c>
      <c r="F45" s="272">
        <v>89.45</v>
      </c>
      <c r="G45" s="272">
        <v>103.35</v>
      </c>
      <c r="H45" s="272">
        <v>98.71</v>
      </c>
      <c r="I45" s="124">
        <f t="shared" si="0"/>
        <v>-4.4895984518626086E-2</v>
      </c>
      <c r="J45" s="272">
        <f t="shared" si="1"/>
        <v>-4.6400000000000006</v>
      </c>
      <c r="K45" s="273">
        <v>68.209999999999994</v>
      </c>
      <c r="L45" s="273">
        <v>94.78</v>
      </c>
      <c r="M45" s="273">
        <v>96.31</v>
      </c>
      <c r="N45" s="273">
        <v>91.42</v>
      </c>
      <c r="O45" s="273">
        <v>94.22</v>
      </c>
      <c r="P45" s="124">
        <f t="shared" si="2"/>
        <v>3.0627871362940207E-2</v>
      </c>
      <c r="Q45" s="272">
        <f t="shared" si="3"/>
        <v>2.7999999999999972</v>
      </c>
    </row>
    <row r="46" spans="2:17" x14ac:dyDescent="0.25">
      <c r="B46" s="120" t="s">
        <v>66</v>
      </c>
      <c r="C46" s="270">
        <v>31.82</v>
      </c>
      <c r="D46" s="270">
        <v>24.11</v>
      </c>
      <c r="E46" s="270">
        <v>50.32</v>
      </c>
      <c r="F46" s="270">
        <v>55.12</v>
      </c>
      <c r="G46" s="270">
        <v>69.489999999999995</v>
      </c>
      <c r="H46" s="270">
        <v>77.48</v>
      </c>
      <c r="I46" s="122">
        <f t="shared" si="0"/>
        <v>0.11498057274427986</v>
      </c>
      <c r="J46" s="270">
        <f t="shared" si="1"/>
        <v>7.9900000000000091</v>
      </c>
      <c r="K46" s="271">
        <v>57.64</v>
      </c>
      <c r="L46" s="271">
        <v>70.41</v>
      </c>
      <c r="M46" s="271">
        <v>77.11</v>
      </c>
      <c r="N46" s="271">
        <v>87.62</v>
      </c>
      <c r="O46" s="271">
        <v>96.52</v>
      </c>
      <c r="P46" s="122">
        <f t="shared" si="2"/>
        <v>0.10157498288062072</v>
      </c>
      <c r="Q46" s="270">
        <f t="shared" si="3"/>
        <v>8.8999999999999915</v>
      </c>
    </row>
    <row r="47" spans="2:17" x14ac:dyDescent="0.25">
      <c r="B47" s="117" t="s">
        <v>56</v>
      </c>
      <c r="C47" s="274">
        <v>22.7</v>
      </c>
      <c r="D47" s="274">
        <v>29.35</v>
      </c>
      <c r="E47" s="274">
        <v>43.22</v>
      </c>
      <c r="F47" s="274">
        <v>54</v>
      </c>
      <c r="G47" s="274">
        <v>56.56</v>
      </c>
      <c r="H47" s="274">
        <v>58.49</v>
      </c>
      <c r="I47" s="126">
        <f t="shared" si="0"/>
        <v>3.4123055162659011E-2</v>
      </c>
      <c r="J47" s="274">
        <f t="shared" si="1"/>
        <v>1.9299999999999997</v>
      </c>
      <c r="K47" s="275">
        <v>46.59</v>
      </c>
      <c r="L47" s="275">
        <v>58.05</v>
      </c>
      <c r="M47" s="275">
        <v>65</v>
      </c>
      <c r="N47" s="275">
        <v>67.73</v>
      </c>
      <c r="O47" s="275">
        <v>79.86</v>
      </c>
      <c r="P47" s="126">
        <f t="shared" si="2"/>
        <v>0.17909345932378562</v>
      </c>
      <c r="Q47" s="274">
        <f t="shared" si="3"/>
        <v>12.129999999999995</v>
      </c>
    </row>
    <row r="48" spans="2:17" x14ac:dyDescent="0.25">
      <c r="B48" s="120" t="s">
        <v>63</v>
      </c>
      <c r="C48" s="270">
        <v>22.26</v>
      </c>
      <c r="D48" s="270">
        <v>29.29</v>
      </c>
      <c r="E48" s="270">
        <v>43.74</v>
      </c>
      <c r="F48" s="270">
        <v>53.7</v>
      </c>
      <c r="G48" s="270">
        <v>58.12</v>
      </c>
      <c r="H48" s="270">
        <v>60.3</v>
      </c>
      <c r="I48" s="122">
        <f t="shared" si="0"/>
        <v>3.7508602890571119E-2</v>
      </c>
      <c r="J48" s="270">
        <f t="shared" si="1"/>
        <v>2.1799999999999997</v>
      </c>
      <c r="K48" s="271">
        <v>46.9</v>
      </c>
      <c r="L48" s="271">
        <v>59.87</v>
      </c>
      <c r="M48" s="271">
        <v>65.59</v>
      </c>
      <c r="N48" s="271">
        <v>68.599999999999994</v>
      </c>
      <c r="O48" s="271">
        <v>83.27</v>
      </c>
      <c r="P48" s="122">
        <f t="shared" si="2"/>
        <v>0.2138483965014577</v>
      </c>
      <c r="Q48" s="270">
        <f t="shared" si="3"/>
        <v>14.670000000000002</v>
      </c>
    </row>
    <row r="49" spans="2:17" x14ac:dyDescent="0.25">
      <c r="B49" s="123" t="s">
        <v>64</v>
      </c>
      <c r="C49" s="272">
        <v>22.57</v>
      </c>
      <c r="D49" s="272">
        <v>31.13</v>
      </c>
      <c r="E49" s="272">
        <v>47.77</v>
      </c>
      <c r="F49" s="272">
        <v>58.76</v>
      </c>
      <c r="G49" s="272">
        <v>61.8</v>
      </c>
      <c r="H49" s="272">
        <v>64.489999999999995</v>
      </c>
      <c r="I49" s="124">
        <f t="shared" si="0"/>
        <v>4.3527508090614786E-2</v>
      </c>
      <c r="J49" s="272">
        <f t="shared" si="1"/>
        <v>2.6899999999999977</v>
      </c>
      <c r="K49" s="273">
        <v>49.94</v>
      </c>
      <c r="L49" s="273">
        <v>65.760000000000005</v>
      </c>
      <c r="M49" s="273">
        <v>68.67</v>
      </c>
      <c r="N49" s="273">
        <v>72.63</v>
      </c>
      <c r="O49" s="273">
        <v>92.67</v>
      </c>
      <c r="P49" s="124">
        <f t="shared" si="2"/>
        <v>0.2759190417182984</v>
      </c>
      <c r="Q49" s="272">
        <f t="shared" si="3"/>
        <v>20.040000000000006</v>
      </c>
    </row>
    <row r="50" spans="2:17" x14ac:dyDescent="0.25">
      <c r="B50" s="123" t="s">
        <v>65</v>
      </c>
      <c r="C50" s="272">
        <v>21.23</v>
      </c>
      <c r="D50" s="272">
        <v>23.12</v>
      </c>
      <c r="E50" s="272">
        <v>33.61</v>
      </c>
      <c r="F50" s="272">
        <v>39.25</v>
      </c>
      <c r="G50" s="272">
        <v>48.36</v>
      </c>
      <c r="H50" s="272">
        <v>49.31</v>
      </c>
      <c r="I50" s="124">
        <f t="shared" si="0"/>
        <v>1.9644334160463295E-2</v>
      </c>
      <c r="J50" s="272">
        <f t="shared" si="1"/>
        <v>0.95000000000000284</v>
      </c>
      <c r="K50" s="273">
        <v>37.65</v>
      </c>
      <c r="L50" s="273">
        <v>46.37</v>
      </c>
      <c r="M50" s="273">
        <v>57.17</v>
      </c>
      <c r="N50" s="273">
        <v>58.17</v>
      </c>
      <c r="O50" s="273">
        <v>58.89</v>
      </c>
      <c r="P50" s="124">
        <f t="shared" si="2"/>
        <v>1.2377514182568383E-2</v>
      </c>
      <c r="Q50" s="272">
        <f t="shared" si="3"/>
        <v>0.71999999999999886</v>
      </c>
    </row>
    <row r="51" spans="2:17" x14ac:dyDescent="0.25">
      <c r="B51" s="120" t="s">
        <v>66</v>
      </c>
      <c r="C51" s="270">
        <v>16.5</v>
      </c>
      <c r="D51" s="270">
        <v>23.32</v>
      </c>
      <c r="E51" s="270">
        <v>75.78</v>
      </c>
      <c r="F51" s="270">
        <v>82.76</v>
      </c>
      <c r="G51" s="270">
        <v>71.290000000000006</v>
      </c>
      <c r="H51" s="270">
        <v>74.64</v>
      </c>
      <c r="I51" s="122">
        <f t="shared" si="0"/>
        <v>4.6991162855940516E-2</v>
      </c>
      <c r="J51" s="270">
        <f t="shared" si="1"/>
        <v>3.3499999999999943</v>
      </c>
      <c r="K51" s="271">
        <v>38.04</v>
      </c>
      <c r="L51" s="271">
        <v>119.11</v>
      </c>
      <c r="M51" s="271">
        <v>117.43</v>
      </c>
      <c r="N51" s="271">
        <v>91.94</v>
      </c>
      <c r="O51" s="271">
        <v>85.67</v>
      </c>
      <c r="P51" s="122">
        <f t="shared" si="2"/>
        <v>-6.8196649989123337E-2</v>
      </c>
      <c r="Q51" s="270">
        <f t="shared" si="3"/>
        <v>-6.269999999999996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58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EA12-915E-4B1E-9B5D-7E2AF5357A73}">
  <sheetPr>
    <tabColor rgb="FF336600"/>
  </sheetPr>
  <dimension ref="B3:B25"/>
  <sheetViews>
    <sheetView showGridLines="0" workbookViewId="0">
      <selection activeCell="I11" sqref="I11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373A-E126-4F92-A136-8F4969F67992}">
  <sheetPr>
    <tabColor theme="4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B29A-2FD9-485B-9E6E-25FD179A6CF5}">
  <sheetPr>
    <tabColor theme="4" tint="0.39997558519241921"/>
  </sheetPr>
  <dimension ref="A1:AE131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320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3" t="s">
        <v>321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267</v>
      </c>
      <c r="D5" s="205" t="s">
        <v>268</v>
      </c>
      <c r="E5" s="205" t="s">
        <v>269</v>
      </c>
      <c r="F5" s="205" t="s">
        <v>270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271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272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179</v>
      </c>
      <c r="C6" s="278">
        <v>89173</v>
      </c>
      <c r="D6" s="278">
        <v>140346</v>
      </c>
      <c r="E6" s="278">
        <v>257117</v>
      </c>
      <c r="F6" s="278">
        <v>280769</v>
      </c>
      <c r="G6" s="279">
        <f t="shared" ref="G6:G11" si="0">F6/E6-1</f>
        <v>9.1989250030142022E-2</v>
      </c>
      <c r="H6" s="278">
        <f t="shared" ref="H6:H11" si="1">F6-E6</f>
        <v>23652</v>
      </c>
      <c r="I6" s="279"/>
      <c r="J6" s="278">
        <v>288350</v>
      </c>
      <c r="K6" s="279">
        <f t="shared" ref="K6:K11" si="2">J6/F6-1</f>
        <v>2.7000844110282918E-2</v>
      </c>
      <c r="L6" s="278">
        <f t="shared" ref="L6:L11" si="3">J6-F6</f>
        <v>7581</v>
      </c>
      <c r="M6" s="279"/>
      <c r="N6" s="278">
        <v>287664</v>
      </c>
      <c r="O6" s="279">
        <f t="shared" ref="O6:O11" si="4">N6/J6-1</f>
        <v>-2.3790532339170722E-3</v>
      </c>
      <c r="P6" s="278">
        <f t="shared" ref="P6:P11" si="5">N6-J6</f>
        <v>-686</v>
      </c>
      <c r="Q6" s="279">
        <f>N6/C6-1</f>
        <v>2.2259091877586266</v>
      </c>
      <c r="R6" s="278">
        <f>N6-C6</f>
        <v>198491</v>
      </c>
      <c r="S6" s="279"/>
      <c r="T6" s="279"/>
      <c r="V6" s="37"/>
      <c r="AE6" s="1"/>
    </row>
    <row r="7" spans="1:31" ht="18.75" x14ac:dyDescent="0.3">
      <c r="A7" s="4"/>
      <c r="B7" s="277" t="s">
        <v>180</v>
      </c>
      <c r="C7" s="278">
        <v>21825</v>
      </c>
      <c r="D7" s="278">
        <v>45216</v>
      </c>
      <c r="E7" s="278">
        <v>29061</v>
      </c>
      <c r="F7" s="278">
        <v>33671</v>
      </c>
      <c r="G7" s="279">
        <f t="shared" si="0"/>
        <v>0.15863184336395864</v>
      </c>
      <c r="H7" s="278">
        <f t="shared" si="1"/>
        <v>4610</v>
      </c>
      <c r="I7" s="279">
        <f>F7/$F$7</f>
        <v>1</v>
      </c>
      <c r="J7" s="278">
        <v>29209</v>
      </c>
      <c r="K7" s="279">
        <f t="shared" si="2"/>
        <v>-0.13251759674497343</v>
      </c>
      <c r="L7" s="278">
        <f t="shared" si="3"/>
        <v>-4462</v>
      </c>
      <c r="M7" s="279">
        <f>J7/$J$7</f>
        <v>1</v>
      </c>
      <c r="N7" s="278">
        <v>32990</v>
      </c>
      <c r="O7" s="279">
        <f t="shared" si="4"/>
        <v>0.12944640350576875</v>
      </c>
      <c r="P7" s="278">
        <f t="shared" si="5"/>
        <v>3781</v>
      </c>
      <c r="Q7" s="279">
        <f t="shared" ref="Q7:Q11" si="6">N7/C7-1</f>
        <v>0.51156930126002287</v>
      </c>
      <c r="R7" s="278">
        <f t="shared" ref="R7:R11" si="7">N7-C7</f>
        <v>11165</v>
      </c>
      <c r="S7" s="279">
        <f>N7/$N$7</f>
        <v>1</v>
      </c>
      <c r="T7" s="279">
        <f>N7/$N$6</f>
        <v>0.11468240725290617</v>
      </c>
      <c r="V7" s="37"/>
      <c r="W7" s="103"/>
      <c r="AE7" s="1" t="s">
        <v>181</v>
      </c>
    </row>
    <row r="8" spans="1:31" ht="15.75" x14ac:dyDescent="0.25">
      <c r="A8" s="4"/>
      <c r="B8" s="280" t="s">
        <v>103</v>
      </c>
      <c r="C8" s="281">
        <v>5616</v>
      </c>
      <c r="D8" s="281">
        <v>11021</v>
      </c>
      <c r="E8" s="281">
        <v>9118</v>
      </c>
      <c r="F8" s="281">
        <v>11319</v>
      </c>
      <c r="G8" s="282">
        <f t="shared" si="0"/>
        <v>0.24139065584558028</v>
      </c>
      <c r="H8" s="281">
        <f t="shared" si="1"/>
        <v>2201</v>
      </c>
      <c r="I8" s="282">
        <f>F8/$F$7</f>
        <v>0.33616465207448548</v>
      </c>
      <c r="J8" s="281">
        <v>10833</v>
      </c>
      <c r="K8" s="282">
        <f t="shared" si="2"/>
        <v>-4.2936655181553096E-2</v>
      </c>
      <c r="L8" s="281">
        <f t="shared" si="3"/>
        <v>-486</v>
      </c>
      <c r="M8" s="282">
        <f>J8/$J$7</f>
        <v>0.37087883871409499</v>
      </c>
      <c r="N8" s="281">
        <v>13384</v>
      </c>
      <c r="O8" s="282">
        <f t="shared" si="4"/>
        <v>0.23548416874365374</v>
      </c>
      <c r="P8" s="281">
        <f t="shared" si="5"/>
        <v>2551</v>
      </c>
      <c r="Q8" s="282">
        <f t="shared" si="6"/>
        <v>1.383190883190883</v>
      </c>
      <c r="R8" s="281">
        <f t="shared" si="7"/>
        <v>7768</v>
      </c>
      <c r="S8" s="282">
        <f>N8/$N$7</f>
        <v>0.40569869657471963</v>
      </c>
      <c r="T8" s="282">
        <f>N8/$N$6</f>
        <v>4.6526503142555201E-2</v>
      </c>
      <c r="V8" s="37"/>
      <c r="W8" s="103"/>
      <c r="AE8" s="1" t="s">
        <v>182</v>
      </c>
    </row>
    <row r="9" spans="1:31" s="4" customFormat="1" x14ac:dyDescent="0.25">
      <c r="B9" s="283" t="s">
        <v>106</v>
      </c>
      <c r="C9" s="284">
        <v>16209</v>
      </c>
      <c r="D9" s="284">
        <v>34195</v>
      </c>
      <c r="E9" s="284">
        <v>19943</v>
      </c>
      <c r="F9" s="284">
        <v>22352</v>
      </c>
      <c r="G9" s="285">
        <f t="shared" si="0"/>
        <v>0.12079426365140655</v>
      </c>
      <c r="H9" s="286">
        <f t="shared" si="1"/>
        <v>2409</v>
      </c>
      <c r="I9" s="287">
        <f>F9/$F$7</f>
        <v>0.66383534792551457</v>
      </c>
      <c r="J9" s="284">
        <v>18376</v>
      </c>
      <c r="K9" s="285">
        <f t="shared" si="2"/>
        <v>-0.17788117394416603</v>
      </c>
      <c r="L9" s="286">
        <f t="shared" si="3"/>
        <v>-3976</v>
      </c>
      <c r="M9" s="287">
        <f>J9/$J$7</f>
        <v>0.62912116128590501</v>
      </c>
      <c r="N9" s="284">
        <v>19606</v>
      </c>
      <c r="O9" s="285">
        <f t="shared" si="4"/>
        <v>6.693513278188945E-2</v>
      </c>
      <c r="P9" s="286">
        <f t="shared" si="5"/>
        <v>1230</v>
      </c>
      <c r="Q9" s="285">
        <f t="shared" si="6"/>
        <v>0.20957492750940832</v>
      </c>
      <c r="R9" s="286">
        <f t="shared" si="7"/>
        <v>3397</v>
      </c>
      <c r="S9" s="287">
        <f>N9/$N$7</f>
        <v>0.59430130342528042</v>
      </c>
      <c r="T9" s="287">
        <f>N9/$N$6</f>
        <v>6.8155904110350968E-2</v>
      </c>
      <c r="V9" s="37"/>
      <c r="W9" s="103"/>
      <c r="AE9" s="1" t="s">
        <v>183</v>
      </c>
    </row>
    <row r="10" spans="1:31" s="4" customFormat="1" x14ac:dyDescent="0.25">
      <c r="B10" s="288" t="s">
        <v>184</v>
      </c>
      <c r="C10" s="37">
        <v>15821</v>
      </c>
      <c r="D10" s="37">
        <v>22992</v>
      </c>
      <c r="E10" s="37">
        <v>14901</v>
      </c>
      <c r="F10" s="37">
        <v>19841</v>
      </c>
      <c r="G10" s="27">
        <f t="shared" si="0"/>
        <v>0.33152137440440232</v>
      </c>
      <c r="H10" s="25">
        <f t="shared" si="1"/>
        <v>4940</v>
      </c>
      <c r="I10" s="39">
        <f>F10/$F$7</f>
        <v>0.5892607882153782</v>
      </c>
      <c r="J10" s="37">
        <v>14724</v>
      </c>
      <c r="K10" s="27">
        <f t="shared" si="2"/>
        <v>-0.25790030744418124</v>
      </c>
      <c r="L10" s="25">
        <f t="shared" si="3"/>
        <v>-5117</v>
      </c>
      <c r="M10" s="39">
        <f>J10/$J$7</f>
        <v>0.50409120476565439</v>
      </c>
      <c r="N10" s="37">
        <v>4249</v>
      </c>
      <c r="O10" s="27">
        <f t="shared" si="4"/>
        <v>-0.71142352621570226</v>
      </c>
      <c r="P10" s="25">
        <f t="shared" si="5"/>
        <v>-10475</v>
      </c>
      <c r="Q10" s="27">
        <f t="shared" si="6"/>
        <v>-0.73143290563175523</v>
      </c>
      <c r="R10" s="25">
        <f t="shared" si="7"/>
        <v>-11572</v>
      </c>
      <c r="S10" s="39">
        <f>N10/$N$7</f>
        <v>0.12879660503182783</v>
      </c>
      <c r="T10" s="39">
        <f>N10/$N$6</f>
        <v>1.4770704711051783E-2</v>
      </c>
      <c r="V10" s="37"/>
      <c r="W10" s="103"/>
      <c r="AE10" s="1" t="s">
        <v>185</v>
      </c>
    </row>
    <row r="11" spans="1:31" s="4" customFormat="1" x14ac:dyDescent="0.25">
      <c r="B11" s="288" t="s">
        <v>186</v>
      </c>
      <c r="C11" s="37">
        <f>C9-C10</f>
        <v>388</v>
      </c>
      <c r="D11" s="37">
        <f>D9-D10</f>
        <v>11203</v>
      </c>
      <c r="E11" s="37">
        <f>E9-E10</f>
        <v>5042</v>
      </c>
      <c r="F11" s="37">
        <f>F9-F10</f>
        <v>2511</v>
      </c>
      <c r="G11" s="27">
        <f t="shared" si="0"/>
        <v>-0.50198333994446642</v>
      </c>
      <c r="H11" s="25">
        <f t="shared" si="1"/>
        <v>-2531</v>
      </c>
      <c r="I11" s="39">
        <f>F11/$F$7</f>
        <v>7.4574559710136323E-2</v>
      </c>
      <c r="J11" s="37">
        <f>J9-J10</f>
        <v>3652</v>
      </c>
      <c r="K11" s="27">
        <f t="shared" si="2"/>
        <v>0.45440063719633605</v>
      </c>
      <c r="L11" s="25">
        <f t="shared" si="3"/>
        <v>1141</v>
      </c>
      <c r="M11" s="39">
        <f>J11/$J$7</f>
        <v>0.12502995652025062</v>
      </c>
      <c r="N11" s="37">
        <f>N9-N10</f>
        <v>15357</v>
      </c>
      <c r="O11" s="27">
        <f t="shared" si="4"/>
        <v>3.2050930996714131</v>
      </c>
      <c r="P11" s="25">
        <f t="shared" si="5"/>
        <v>11705</v>
      </c>
      <c r="Q11" s="27">
        <f t="shared" si="6"/>
        <v>38.579896907216494</v>
      </c>
      <c r="R11" s="25">
        <f t="shared" si="7"/>
        <v>14969</v>
      </c>
      <c r="S11" s="39">
        <f>N11/$N$7</f>
        <v>0.46550469839345254</v>
      </c>
      <c r="T11" s="39">
        <f>N11/$N$6</f>
        <v>5.3385199399299185E-2</v>
      </c>
      <c r="V11" s="37"/>
      <c r="W11" s="103"/>
      <c r="AE11" s="1" t="s">
        <v>187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188</v>
      </c>
    </row>
    <row r="13" spans="1:31" s="4" customFormat="1" x14ac:dyDescent="0.25">
      <c r="B13" s="202" t="s">
        <v>189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190</v>
      </c>
    </row>
    <row r="14" spans="1:31" s="4" customFormat="1" x14ac:dyDescent="0.25">
      <c r="AE14" s="1"/>
    </row>
    <row r="25" spans="2:2" x14ac:dyDescent="0.25">
      <c r="B25" t="s">
        <v>12</v>
      </c>
    </row>
    <row r="37" spans="2:31" s="4" customFormat="1" ht="15.75" hidden="1" customHeight="1" thickBot="1" x14ac:dyDescent="0.3">
      <c r="B37" s="12" t="s">
        <v>191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192</v>
      </c>
      <c r="N39" s="15">
        <v>2021</v>
      </c>
      <c r="O39" s="15" t="s">
        <v>192</v>
      </c>
      <c r="P39" s="15" t="s">
        <v>193</v>
      </c>
      <c r="Q39" s="15" t="s">
        <v>194</v>
      </c>
      <c r="R39" s="15" t="s">
        <v>195</v>
      </c>
      <c r="S39" s="112"/>
      <c r="T39" s="112"/>
      <c r="AE39" s="1"/>
    </row>
    <row r="40" spans="2:31" s="4" customFormat="1" ht="18.75" hidden="1" x14ac:dyDescent="0.3">
      <c r="B40" s="277" t="s">
        <v>179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180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181</v>
      </c>
    </row>
    <row r="42" spans="2:31" ht="15.75" hidden="1" x14ac:dyDescent="0.25">
      <c r="B42" s="280" t="s">
        <v>103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182</v>
      </c>
    </row>
    <row r="43" spans="2:31" s="4" customFormat="1" hidden="1" x14ac:dyDescent="0.25">
      <c r="B43" s="283" t="s">
        <v>106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183</v>
      </c>
    </row>
    <row r="44" spans="2:31" s="4" customFormat="1" hidden="1" x14ac:dyDescent="0.25">
      <c r="B44" s="288" t="s">
        <v>184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185</v>
      </c>
    </row>
    <row r="45" spans="2:31" s="4" customFormat="1" hidden="1" x14ac:dyDescent="0.25">
      <c r="B45" s="288" t="s">
        <v>186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187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188</v>
      </c>
    </row>
    <row r="47" spans="2:31" s="4" customFormat="1" hidden="1" x14ac:dyDescent="0.25">
      <c r="B47" s="68" t="s">
        <v>189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294"/>
      <c r="T47" s="294"/>
      <c r="AE47" s="1" t="s">
        <v>190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3" t="s">
        <v>321</v>
      </c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179</v>
      </c>
      <c r="C124" s="278">
        <v>96681</v>
      </c>
      <c r="D124" s="278">
        <v>140346</v>
      </c>
      <c r="E124" s="278">
        <v>257117</v>
      </c>
      <c r="F124" s="278">
        <v>280769</v>
      </c>
      <c r="G124" s="279">
        <f t="shared" ref="G124:G129" si="8">F124/E124-1</f>
        <v>9.1989250030142022E-2</v>
      </c>
      <c r="H124" s="278">
        <f t="shared" ref="H124:H129" si="9">F124-E124</f>
        <v>23652</v>
      </c>
      <c r="I124" s="279"/>
      <c r="J124" s="278">
        <v>288350</v>
      </c>
      <c r="K124" s="279"/>
      <c r="L124" s="279">
        <f t="shared" ref="L124:L129" si="10">J124/F124-1</f>
        <v>2.7000844110282918E-2</v>
      </c>
      <c r="M124" s="278">
        <f t="shared" ref="M124:M129" si="11">J124-F124</f>
        <v>7581</v>
      </c>
      <c r="N124" s="279">
        <f t="shared" ref="N124:N129" si="12">J124/D124-1</f>
        <v>1.0545651461388283</v>
      </c>
      <c r="O124" s="278">
        <f t="shared" ref="O124:O129" si="13">J124-D124</f>
        <v>148004</v>
      </c>
      <c r="Z124" s="1"/>
      <c r="AE124"/>
    </row>
    <row r="125" spans="2:31" ht="18.75" x14ac:dyDescent="0.3">
      <c r="B125" s="277" t="s">
        <v>180</v>
      </c>
      <c r="C125" s="278">
        <v>26839</v>
      </c>
      <c r="D125" s="278">
        <v>45216</v>
      </c>
      <c r="E125" s="278">
        <v>29061</v>
      </c>
      <c r="F125" s="278">
        <v>33671</v>
      </c>
      <c r="G125" s="279">
        <f t="shared" si="8"/>
        <v>0.15863184336395864</v>
      </c>
      <c r="H125" s="278">
        <f t="shared" si="9"/>
        <v>4610</v>
      </c>
      <c r="I125" s="279">
        <f>F125/$F$7</f>
        <v>1</v>
      </c>
      <c r="J125" s="278">
        <v>29209</v>
      </c>
      <c r="K125" s="279">
        <f>J125/$J$125</f>
        <v>1</v>
      </c>
      <c r="L125" s="279">
        <f t="shared" si="10"/>
        <v>-0.13251759674497343</v>
      </c>
      <c r="M125" s="278">
        <f t="shared" si="11"/>
        <v>-4462</v>
      </c>
      <c r="N125" s="279">
        <f t="shared" si="12"/>
        <v>-0.35401185421089876</v>
      </c>
      <c r="O125" s="278">
        <f t="shared" si="13"/>
        <v>-16007</v>
      </c>
      <c r="Z125" s="1"/>
      <c r="AE125"/>
    </row>
    <row r="126" spans="2:31" ht="15.75" x14ac:dyDescent="0.25">
      <c r="B126" s="280" t="s">
        <v>103</v>
      </c>
      <c r="C126" s="281">
        <v>6781</v>
      </c>
      <c r="D126" s="281">
        <v>11021</v>
      </c>
      <c r="E126" s="281">
        <v>9118</v>
      </c>
      <c r="F126" s="281">
        <v>11319</v>
      </c>
      <c r="G126" s="282">
        <f t="shared" si="8"/>
        <v>0.24139065584558028</v>
      </c>
      <c r="H126" s="281">
        <f t="shared" si="9"/>
        <v>2201</v>
      </c>
      <c r="I126" s="282">
        <f>F126/$F$7</f>
        <v>0.33616465207448548</v>
      </c>
      <c r="J126" s="281">
        <v>10833</v>
      </c>
      <c r="K126" s="282">
        <f>J126/$J$125</f>
        <v>0.37087883871409499</v>
      </c>
      <c r="L126" s="282">
        <f t="shared" si="10"/>
        <v>-4.2936655181553096E-2</v>
      </c>
      <c r="M126" s="281">
        <f t="shared" si="11"/>
        <v>-486</v>
      </c>
      <c r="N126" s="282">
        <f t="shared" si="12"/>
        <v>-1.7058343163052325E-2</v>
      </c>
      <c r="O126" s="281">
        <f t="shared" si="13"/>
        <v>-188</v>
      </c>
      <c r="Z126" s="1"/>
      <c r="AE126"/>
    </row>
    <row r="127" spans="2:31" x14ac:dyDescent="0.25">
      <c r="B127" s="283" t="s">
        <v>106</v>
      </c>
      <c r="C127" s="284">
        <v>20058</v>
      </c>
      <c r="D127" s="284">
        <v>34195</v>
      </c>
      <c r="E127" s="284">
        <v>19943</v>
      </c>
      <c r="F127" s="284">
        <v>22352</v>
      </c>
      <c r="G127" s="285">
        <f t="shared" si="8"/>
        <v>0.12079426365140655</v>
      </c>
      <c r="H127" s="286">
        <f t="shared" si="9"/>
        <v>2409</v>
      </c>
      <c r="I127" s="287">
        <f>F127/$F$7</f>
        <v>0.66383534792551457</v>
      </c>
      <c r="J127" s="284">
        <v>18376</v>
      </c>
      <c r="K127" s="287">
        <f>J127/$J$125</f>
        <v>0.62912116128590501</v>
      </c>
      <c r="L127" s="285">
        <f t="shared" si="10"/>
        <v>-0.17788117394416603</v>
      </c>
      <c r="M127" s="286">
        <f t="shared" si="11"/>
        <v>-3976</v>
      </c>
      <c r="N127" s="285">
        <f t="shared" si="12"/>
        <v>-0.46261149290831993</v>
      </c>
      <c r="O127" s="286">
        <f t="shared" si="13"/>
        <v>-15819</v>
      </c>
      <c r="Z127" s="1"/>
      <c r="AE127"/>
    </row>
    <row r="128" spans="2:31" x14ac:dyDescent="0.25">
      <c r="B128" s="288" t="s">
        <v>184</v>
      </c>
      <c r="C128" s="37">
        <v>19550</v>
      </c>
      <c r="D128" s="37">
        <v>22992</v>
      </c>
      <c r="E128" s="37">
        <v>14901</v>
      </c>
      <c r="F128" s="37">
        <v>19841</v>
      </c>
      <c r="G128" s="27">
        <f t="shared" si="8"/>
        <v>0.33152137440440232</v>
      </c>
      <c r="H128" s="25">
        <f t="shared" si="9"/>
        <v>4940</v>
      </c>
      <c r="I128" s="39">
        <f>F128/$F$7</f>
        <v>0.5892607882153782</v>
      </c>
      <c r="J128" s="37">
        <v>14724</v>
      </c>
      <c r="K128" s="39">
        <f>J128/$J$125</f>
        <v>0.50409120476565439</v>
      </c>
      <c r="L128" s="27">
        <f t="shared" si="10"/>
        <v>-0.25790030744418124</v>
      </c>
      <c r="M128" s="25">
        <f t="shared" si="11"/>
        <v>-5117</v>
      </c>
      <c r="N128" s="27">
        <f t="shared" si="12"/>
        <v>-0.35960334029227559</v>
      </c>
      <c r="O128" s="25">
        <f t="shared" si="13"/>
        <v>-8268</v>
      </c>
      <c r="Z128" s="1"/>
      <c r="AE128"/>
    </row>
    <row r="129" spans="2:31" x14ac:dyDescent="0.25">
      <c r="B129" s="288" t="s">
        <v>186</v>
      </c>
      <c r="C129" s="37">
        <f>C127-C128</f>
        <v>508</v>
      </c>
      <c r="D129" s="37">
        <f>D127-D128</f>
        <v>11203</v>
      </c>
      <c r="E129" s="37">
        <f>E127-E128</f>
        <v>5042</v>
      </c>
      <c r="F129" s="37">
        <f>F127-F128</f>
        <v>2511</v>
      </c>
      <c r="G129" s="27">
        <f t="shared" si="8"/>
        <v>-0.50198333994446642</v>
      </c>
      <c r="H129" s="25">
        <f t="shared" si="9"/>
        <v>-2531</v>
      </c>
      <c r="I129" s="39">
        <f>F129/$F$7</f>
        <v>7.4574559710136323E-2</v>
      </c>
      <c r="J129" s="37">
        <f>J127-J128</f>
        <v>3652</v>
      </c>
      <c r="K129" s="39">
        <f>J129/$J$125</f>
        <v>0.12502995652025062</v>
      </c>
      <c r="L129" s="27">
        <f t="shared" si="10"/>
        <v>0.45440063719633605</v>
      </c>
      <c r="M129" s="25">
        <f t="shared" si="11"/>
        <v>1141</v>
      </c>
      <c r="N129" s="27">
        <f t="shared" si="12"/>
        <v>-0.67401588860126749</v>
      </c>
      <c r="O129" s="25">
        <f t="shared" si="13"/>
        <v>-7551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189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A70B-0557-4147-BA3C-95ED5FA645AC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267</v>
      </c>
      <c r="D5" s="295" t="s">
        <v>268</v>
      </c>
      <c r="E5" s="295" t="s">
        <v>269</v>
      </c>
      <c r="F5" s="296" t="str">
        <f>CONCATENATE("%/s total Tenerife ",RIGHT(E5,4))</f>
        <v>%/s total Tenerife 2022</v>
      </c>
      <c r="G5" s="295" t="s">
        <v>270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271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272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197</v>
      </c>
      <c r="C6" s="297">
        <v>21825</v>
      </c>
      <c r="D6" s="297">
        <v>45216</v>
      </c>
      <c r="E6" s="297">
        <v>29061</v>
      </c>
      <c r="F6" s="298">
        <f>E6/$E$6</f>
        <v>1</v>
      </c>
      <c r="G6" s="297">
        <v>33671</v>
      </c>
      <c r="H6" s="298">
        <f>G6/E6-1</f>
        <v>0.15863184336395864</v>
      </c>
      <c r="I6" s="297">
        <f>G6-E6</f>
        <v>4610</v>
      </c>
      <c r="J6" s="298">
        <f>G6/$G$6</f>
        <v>1</v>
      </c>
      <c r="K6" s="297">
        <v>29209</v>
      </c>
      <c r="L6" s="298">
        <f t="shared" ref="L6:L12" si="0">K6/G6-1</f>
        <v>-0.13251759674497343</v>
      </c>
      <c r="M6" s="297">
        <f t="shared" ref="M6:M12" si="1">K6-G6</f>
        <v>-4462</v>
      </c>
      <c r="N6" s="298">
        <f>K6/$K$6</f>
        <v>1</v>
      </c>
      <c r="O6" s="297">
        <v>32990</v>
      </c>
      <c r="P6" s="298">
        <f t="shared" ref="P6:P11" si="2">O6/K6-1</f>
        <v>0.12944640350576875</v>
      </c>
      <c r="Q6" s="297">
        <f t="shared" ref="Q6:Q12" si="3">O6-K6</f>
        <v>3781</v>
      </c>
      <c r="R6" s="298">
        <f>O6/C6-1</f>
        <v>0.51156930126002287</v>
      </c>
      <c r="S6" s="297">
        <f>O6-C6</f>
        <v>11165</v>
      </c>
      <c r="T6" s="298">
        <f>O6/$O$6</f>
        <v>1</v>
      </c>
      <c r="V6" s="37"/>
      <c r="W6" s="103"/>
      <c r="AE6" s="1" t="s">
        <v>181</v>
      </c>
    </row>
    <row r="7" spans="1:31" s="4" customFormat="1" x14ac:dyDescent="0.25">
      <c r="B7" s="299" t="s">
        <v>198</v>
      </c>
      <c r="C7" s="300">
        <v>18253</v>
      </c>
      <c r="D7" s="300">
        <v>37770</v>
      </c>
      <c r="E7" s="300">
        <v>21329</v>
      </c>
      <c r="F7" s="301">
        <f t="shared" ref="F7:F12" si="4">E7/$E$6</f>
        <v>0.73393895598912628</v>
      </c>
      <c r="G7" s="300">
        <v>24816</v>
      </c>
      <c r="H7" s="302">
        <f>G7/E7-1</f>
        <v>0.16348633316142336</v>
      </c>
      <c r="I7" s="303">
        <f>G7-E7</f>
        <v>3487</v>
      </c>
      <c r="J7" s="301">
        <f>G7/$G$6</f>
        <v>0.7370140476968311</v>
      </c>
      <c r="K7" s="300">
        <v>21484</v>
      </c>
      <c r="L7" s="304">
        <f t="shared" si="0"/>
        <v>-0.13426821405544809</v>
      </c>
      <c r="M7" s="305">
        <f t="shared" si="1"/>
        <v>-3332</v>
      </c>
      <c r="N7" s="301">
        <f>K7/$K$6</f>
        <v>0.73552672121606355</v>
      </c>
      <c r="O7" s="300">
        <v>23745</v>
      </c>
      <c r="P7" s="302">
        <f t="shared" si="2"/>
        <v>0.10524110966300504</v>
      </c>
      <c r="Q7" s="303">
        <f t="shared" si="3"/>
        <v>2261</v>
      </c>
      <c r="R7" s="302">
        <f t="shared" ref="R7:R10" si="5">O7/C7-1</f>
        <v>0.30088204678682962</v>
      </c>
      <c r="S7" s="303">
        <f t="shared" ref="S7:S10" si="6">O7-C7</f>
        <v>5492</v>
      </c>
      <c r="T7" s="301">
        <f>O7/$O$6</f>
        <v>0.71976356471658076</v>
      </c>
      <c r="V7" s="37"/>
      <c r="W7" s="103"/>
      <c r="AE7" s="1" t="s">
        <v>183</v>
      </c>
    </row>
    <row r="8" spans="1:31" s="4" customFormat="1" x14ac:dyDescent="0.25">
      <c r="B8" s="123" t="s">
        <v>65</v>
      </c>
      <c r="C8" s="306">
        <v>2454</v>
      </c>
      <c r="D8" s="306">
        <v>6270</v>
      </c>
      <c r="E8" s="306">
        <v>5486</v>
      </c>
      <c r="F8" s="307">
        <f t="shared" si="4"/>
        <v>0.18877533464092772</v>
      </c>
      <c r="G8" s="306">
        <v>7999</v>
      </c>
      <c r="H8" s="308">
        <f>IFERROR(G8/E8-1,"-")</f>
        <v>0.45807510025519504</v>
      </c>
      <c r="I8" s="309">
        <f t="shared" ref="I8:I12" si="7">G8-E8</f>
        <v>2513</v>
      </c>
      <c r="J8" s="307">
        <f t="shared" ref="J8:J12" si="8">G8/$G$6</f>
        <v>0.23756348192806867</v>
      </c>
      <c r="K8" s="306">
        <v>6701</v>
      </c>
      <c r="L8" s="310">
        <f>IFERROR(K8/G8-1,"-")</f>
        <v>-0.16227028378547315</v>
      </c>
      <c r="M8" s="311">
        <f>IF(G8=0,"nd",K8-G8)</f>
        <v>-1298</v>
      </c>
      <c r="N8" s="312">
        <f t="shared" ref="N8:N12" si="9">K8/$K$6</f>
        <v>0.22941559108493959</v>
      </c>
      <c r="O8" s="306">
        <v>3206</v>
      </c>
      <c r="P8" s="310">
        <f>IFERROR(O8/K8-1,"-")</f>
        <v>-0.52156394567974929</v>
      </c>
      <c r="Q8" s="313">
        <f t="shared" si="3"/>
        <v>-3495</v>
      </c>
      <c r="R8" s="310">
        <f>IFERROR(O8/C8-1,"-")</f>
        <v>0.30643846780766104</v>
      </c>
      <c r="S8" s="313">
        <f t="shared" si="6"/>
        <v>752</v>
      </c>
      <c r="T8" s="312">
        <f t="shared" ref="T8:T12" si="10">O8/$O$6</f>
        <v>9.7180963928463177E-2</v>
      </c>
      <c r="V8" s="37"/>
      <c r="W8" s="103"/>
      <c r="AE8" s="1"/>
    </row>
    <row r="9" spans="1:31" s="4" customFormat="1" x14ac:dyDescent="0.25">
      <c r="B9" s="123" t="s">
        <v>64</v>
      </c>
      <c r="C9" s="306">
        <v>6197</v>
      </c>
      <c r="D9" s="306">
        <v>14861</v>
      </c>
      <c r="E9" s="306">
        <v>15843</v>
      </c>
      <c r="F9" s="312">
        <f t="shared" si="4"/>
        <v>0.54516362134819862</v>
      </c>
      <c r="G9" s="306">
        <v>16817</v>
      </c>
      <c r="H9" s="308">
        <f>IFERROR(G9/E9-1,"-")</f>
        <v>6.147825538092544E-2</v>
      </c>
      <c r="I9" s="313">
        <f t="shared" si="7"/>
        <v>974</v>
      </c>
      <c r="J9" s="312">
        <f t="shared" si="8"/>
        <v>0.49945056576876246</v>
      </c>
      <c r="K9" s="306">
        <v>14783</v>
      </c>
      <c r="L9" s="310">
        <f>IFERROR(K9/G9-1,"-")</f>
        <v>-0.12094903966224657</v>
      </c>
      <c r="M9" s="311">
        <f>IF(G9=0,"nd",K9-G9)</f>
        <v>-2034</v>
      </c>
      <c r="N9" s="312">
        <f t="shared" si="9"/>
        <v>0.50611113013112397</v>
      </c>
      <c r="O9" s="306">
        <v>20539</v>
      </c>
      <c r="P9" s="310">
        <f t="shared" si="2"/>
        <v>0.38936616383683953</v>
      </c>
      <c r="Q9" s="313">
        <f t="shared" si="3"/>
        <v>5756</v>
      </c>
      <c r="R9" s="314">
        <f t="shared" si="5"/>
        <v>2.3143456511215104</v>
      </c>
      <c r="S9" s="313">
        <f t="shared" si="6"/>
        <v>14342</v>
      </c>
      <c r="T9" s="312">
        <f t="shared" si="10"/>
        <v>0.62258260078811756</v>
      </c>
      <c r="V9" s="37"/>
      <c r="W9" s="103"/>
      <c r="AE9" s="1"/>
    </row>
    <row r="10" spans="1:31" s="4" customFormat="1" x14ac:dyDescent="0.25">
      <c r="B10" s="299" t="s">
        <v>199</v>
      </c>
      <c r="C10" s="315">
        <v>3572</v>
      </c>
      <c r="D10" s="315">
        <v>7446</v>
      </c>
      <c r="E10" s="315">
        <v>7732</v>
      </c>
      <c r="F10" s="316">
        <f>IFERROR(E10/$E$6,"-")</f>
        <v>0.26606104401087366</v>
      </c>
      <c r="G10" s="315">
        <v>8855</v>
      </c>
      <c r="H10" s="304">
        <f>IFERROR(G10/E10-1,"-")</f>
        <v>0.14524055871702024</v>
      </c>
      <c r="I10" s="305">
        <f>IFERROR(G10-E10,"-")</f>
        <v>1123</v>
      </c>
      <c r="J10" s="316">
        <f>IFERROR(G10/$G$6,"-")</f>
        <v>0.2629859523031689</v>
      </c>
      <c r="K10" s="315">
        <v>7725</v>
      </c>
      <c r="L10" s="304">
        <f>IFERROR(K10/G10-1,"-")</f>
        <v>-0.12761151891586675</v>
      </c>
      <c r="M10" s="305">
        <f>IFERROR(K10-G10,"-")</f>
        <v>-1130</v>
      </c>
      <c r="N10" s="316">
        <f>IFERROR(K10/$K$6,"-")</f>
        <v>0.26447327878393645</v>
      </c>
      <c r="O10" s="315">
        <v>9245</v>
      </c>
      <c r="P10" s="304">
        <f>IFERROR(O10/K10-1,"-")</f>
        <v>0.19676375404530755</v>
      </c>
      <c r="Q10" s="305">
        <f>IFERROR(O10-K10,"-")</f>
        <v>1520</v>
      </c>
      <c r="R10" s="304">
        <f t="shared" si="5"/>
        <v>1.588185890257559</v>
      </c>
      <c r="S10" s="305">
        <f t="shared" si="6"/>
        <v>5673</v>
      </c>
      <c r="T10" s="316">
        <f>IFERROR(O10/$O$6,"-")</f>
        <v>0.28023643528341924</v>
      </c>
      <c r="V10" s="37"/>
      <c r="W10" s="103"/>
      <c r="AE10" s="1"/>
    </row>
    <row r="11" spans="1:31" s="4" customFormat="1" hidden="1" x14ac:dyDescent="0.25">
      <c r="B11" s="123" t="s">
        <v>65</v>
      </c>
      <c r="C11" s="306">
        <v>586</v>
      </c>
      <c r="D11" s="306">
        <v>2775</v>
      </c>
      <c r="E11" s="306">
        <v>2468</v>
      </c>
      <c r="F11" s="312">
        <f t="shared" si="4"/>
        <v>8.4924813323698431E-2</v>
      </c>
      <c r="G11" s="306">
        <v>2755</v>
      </c>
      <c r="H11" s="314">
        <f t="shared" ref="H11:H12" si="11">G11/E11-1</f>
        <v>0.11628849270664499</v>
      </c>
      <c r="I11" s="313">
        <f t="shared" si="7"/>
        <v>287</v>
      </c>
      <c r="J11" s="312">
        <f t="shared" si="8"/>
        <v>8.1821151732945269E-2</v>
      </c>
      <c r="K11" s="306">
        <v>2048</v>
      </c>
      <c r="L11" s="310">
        <f>K11/G11-1</f>
        <v>-0.2566243194192378</v>
      </c>
      <c r="M11" s="313">
        <f t="shared" si="1"/>
        <v>-707</v>
      </c>
      <c r="N11" s="312">
        <f t="shared" si="9"/>
        <v>7.0115375397993771E-2</v>
      </c>
      <c r="O11" s="306">
        <v>0</v>
      </c>
      <c r="P11" s="314">
        <f t="shared" si="2"/>
        <v>-1</v>
      </c>
      <c r="Q11" s="313">
        <f t="shared" si="3"/>
        <v>-2048</v>
      </c>
      <c r="R11" s="314">
        <f t="shared" ref="R11:R12" si="12">O11/D11-1</f>
        <v>-1</v>
      </c>
      <c r="S11" s="313">
        <f t="shared" ref="S11:S12" si="13">O11-D11</f>
        <v>-2775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64</v>
      </c>
      <c r="C12" s="306">
        <v>0</v>
      </c>
      <c r="D12" s="306">
        <v>0</v>
      </c>
      <c r="E12" s="306">
        <v>0</v>
      </c>
      <c r="F12" s="312">
        <f t="shared" si="4"/>
        <v>0</v>
      </c>
      <c r="G12" s="306">
        <v>0</v>
      </c>
      <c r="H12" s="314" t="e">
        <f t="shared" si="11"/>
        <v>#DIV/0!</v>
      </c>
      <c r="I12" s="313">
        <f t="shared" si="7"/>
        <v>0</v>
      </c>
      <c r="J12" s="312">
        <f t="shared" si="8"/>
        <v>0</v>
      </c>
      <c r="K12" s="306">
        <v>0</v>
      </c>
      <c r="L12" s="310" t="e">
        <f t="shared" si="0"/>
        <v>#DIV/0!</v>
      </c>
      <c r="M12" s="313">
        <f t="shared" si="1"/>
        <v>0</v>
      </c>
      <c r="N12" s="312">
        <f t="shared" si="9"/>
        <v>0</v>
      </c>
      <c r="O12" s="306">
        <v>0</v>
      </c>
      <c r="P12" s="314" t="e">
        <f>O12/K12-1</f>
        <v>#DIV/0!</v>
      </c>
      <c r="Q12" s="313">
        <f t="shared" si="3"/>
        <v>0</v>
      </c>
      <c r="R12" s="314" t="e">
        <f t="shared" si="12"/>
        <v>#DIV/0!</v>
      </c>
      <c r="S12" s="313">
        <f t="shared" si="13"/>
        <v>0</v>
      </c>
      <c r="T12" s="312">
        <f t="shared" si="10"/>
        <v>0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188</v>
      </c>
    </row>
    <row r="14" spans="1:31" s="4" customFormat="1" x14ac:dyDescent="0.25">
      <c r="B14" s="202" t="s">
        <v>189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190</v>
      </c>
    </row>
    <row r="15" spans="1:31" s="4" customFormat="1" x14ac:dyDescent="0.25">
      <c r="AE15" s="1"/>
    </row>
    <row r="18" spans="1:27" x14ac:dyDescent="0.25">
      <c r="A18" t="s">
        <v>200</v>
      </c>
    </row>
    <row r="19" spans="1:27" x14ac:dyDescent="0.25">
      <c r="AA19" t="str">
        <f>CONCATENATE("Hoteles: 
",FIXED(O7,0)," viajeros 
cuota: ",FIXED(T7*100,1),"%")</f>
        <v>Hoteles: 
23.745 viajeros 
cuota: 72,0%</v>
      </c>
    </row>
    <row r="20" spans="1:27" x14ac:dyDescent="0.25">
      <c r="AA20" t="str">
        <f>CONCATENATE("Apartamentos: 
",FIXED(O10,0)," viajeros
cuota: ",FIXED(T10*100,1),"%")</f>
        <v>Apartamentos: 
9.245 viajeros
cuota: 28,0%</v>
      </c>
    </row>
    <row r="25" spans="1:27" x14ac:dyDescent="0.25">
      <c r="B25" t="s">
        <v>12</v>
      </c>
    </row>
    <row r="38" spans="2:31" s="4" customFormat="1" ht="15.75" hidden="1" customHeight="1" thickBot="1" x14ac:dyDescent="0.3">
      <c r="B38" s="12" t="s">
        <v>191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192</v>
      </c>
      <c r="O40" s="15">
        <v>2021</v>
      </c>
      <c r="P40" s="15" t="s">
        <v>192</v>
      </c>
      <c r="Q40" s="15" t="s">
        <v>193</v>
      </c>
      <c r="R40" s="15" t="s">
        <v>194</v>
      </c>
      <c r="S40" s="15" t="s">
        <v>195</v>
      </c>
      <c r="T40" s="112"/>
      <c r="AE40" s="1"/>
    </row>
    <row r="41" spans="2:31" s="4" customFormat="1" ht="18.75" hidden="1" x14ac:dyDescent="0.3">
      <c r="B41" s="277" t="s">
        <v>179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180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181</v>
      </c>
    </row>
    <row r="43" spans="2:31" ht="15.75" hidden="1" x14ac:dyDescent="0.25">
      <c r="B43" s="280" t="s">
        <v>103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182</v>
      </c>
    </row>
    <row r="44" spans="2:31" s="4" customFormat="1" hidden="1" x14ac:dyDescent="0.25">
      <c r="B44" s="283" t="s">
        <v>106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183</v>
      </c>
    </row>
    <row r="45" spans="2:31" s="4" customFormat="1" hidden="1" x14ac:dyDescent="0.25">
      <c r="B45" s="288" t="s">
        <v>184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185</v>
      </c>
    </row>
    <row r="46" spans="2:31" s="4" customFormat="1" hidden="1" x14ac:dyDescent="0.25">
      <c r="B46" s="288" t="s">
        <v>186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187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188</v>
      </c>
    </row>
    <row r="48" spans="2:31" s="4" customFormat="1" hidden="1" x14ac:dyDescent="0.25">
      <c r="B48" s="68" t="s">
        <v>189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294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3" t="s">
        <v>201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197</v>
      </c>
      <c r="C134" s="297">
        <v>21825</v>
      </c>
      <c r="D134" s="281">
        <v>11021</v>
      </c>
      <c r="E134" s="281">
        <v>9118</v>
      </c>
      <c r="F134" s="281">
        <v>11319</v>
      </c>
      <c r="G134" s="282">
        <f>F134/E134-1</f>
        <v>0.24139065584558028</v>
      </c>
      <c r="H134" s="281">
        <f>F134-E134</f>
        <v>2201</v>
      </c>
      <c r="I134" s="282">
        <f>F134/F$134</f>
        <v>1</v>
      </c>
      <c r="J134" s="281">
        <v>10833</v>
      </c>
      <c r="K134" s="282">
        <f>J134/J$134</f>
        <v>1</v>
      </c>
      <c r="L134" s="282">
        <f>J134/F134-1</f>
        <v>-4.2936655181553096E-2</v>
      </c>
      <c r="M134" s="281">
        <f>J134-F134</f>
        <v>-486</v>
      </c>
      <c r="N134" s="282">
        <f>J134/D134-1</f>
        <v>-1.7058343163052325E-2</v>
      </c>
      <c r="O134" s="281">
        <f>J134-D134</f>
        <v>-188</v>
      </c>
      <c r="Q134" s="37"/>
      <c r="R134" s="103"/>
      <c r="Z134" s="1" t="s">
        <v>181</v>
      </c>
      <c r="AE134"/>
    </row>
    <row r="135" spans="1:31" s="4" customFormat="1" x14ac:dyDescent="0.25">
      <c r="B135" s="299" t="s">
        <v>198</v>
      </c>
      <c r="C135" s="300">
        <v>18253</v>
      </c>
      <c r="D135" s="300">
        <v>8246</v>
      </c>
      <c r="E135" s="300">
        <v>6650</v>
      </c>
      <c r="F135" s="300">
        <v>8564</v>
      </c>
      <c r="G135" s="304">
        <f>IFERROR(F135/E135-1,"-")</f>
        <v>0.28781954887218042</v>
      </c>
      <c r="H135" s="300">
        <f t="shared" ref="H135:H138" si="14">F135-E135</f>
        <v>1914</v>
      </c>
      <c r="I135" s="302">
        <f>F135/F$134</f>
        <v>0.75660394027740963</v>
      </c>
      <c r="J135" s="300">
        <v>8462</v>
      </c>
      <c r="K135" s="301">
        <f t="shared" ref="K135:K138" si="15">J135/J$134</f>
        <v>0.78113172713006551</v>
      </c>
      <c r="L135" s="302">
        <f t="shared" ref="L135:L138" si="16">J135/F135-1</f>
        <v>-1.1910322279308772E-2</v>
      </c>
      <c r="M135" s="303">
        <f t="shared" ref="M135:M138" si="17">J135-F135</f>
        <v>-102</v>
      </c>
      <c r="N135" s="301">
        <f t="shared" ref="N135:N138" si="18">J135/D135-1</f>
        <v>2.6194518554450541E-2</v>
      </c>
      <c r="O135" s="300">
        <f t="shared" ref="O135:O138" si="19">J135-D135</f>
        <v>216</v>
      </c>
      <c r="Q135" s="37"/>
      <c r="R135" s="103"/>
      <c r="Z135" s="1" t="s">
        <v>183</v>
      </c>
    </row>
    <row r="136" spans="1:31" s="4" customFormat="1" x14ac:dyDescent="0.25">
      <c r="B136" s="123" t="s">
        <v>65</v>
      </c>
      <c r="C136" s="306">
        <v>2454</v>
      </c>
      <c r="D136" s="306">
        <v>0</v>
      </c>
      <c r="E136" s="306">
        <v>71</v>
      </c>
      <c r="F136" s="306">
        <v>0</v>
      </c>
      <c r="G136" s="310">
        <f t="shared" ref="G136:G138" si="20">IFERROR(F136/E136-1,"-")</f>
        <v>-1</v>
      </c>
      <c r="H136" s="306">
        <f t="shared" si="14"/>
        <v>-71</v>
      </c>
      <c r="I136" s="314">
        <f t="shared" ref="I136:I138" si="21">F136/F$134</f>
        <v>0</v>
      </c>
      <c r="J136" s="306">
        <v>0</v>
      </c>
      <c r="K136" s="312">
        <f t="shared" si="15"/>
        <v>0</v>
      </c>
      <c r="L136" s="314" t="e">
        <f t="shared" si="16"/>
        <v>#DIV/0!</v>
      </c>
      <c r="M136" s="313">
        <f t="shared" si="17"/>
        <v>0</v>
      </c>
      <c r="N136" s="312" t="e">
        <f t="shared" si="18"/>
        <v>#DIV/0!</v>
      </c>
      <c r="O136" s="306">
        <f t="shared" si="19"/>
        <v>0</v>
      </c>
      <c r="Q136" s="37"/>
      <c r="R136" s="103"/>
      <c r="Z136" s="1"/>
    </row>
    <row r="137" spans="1:31" s="4" customFormat="1" x14ac:dyDescent="0.25">
      <c r="B137" s="123" t="s">
        <v>64</v>
      </c>
      <c r="C137" s="306">
        <v>0</v>
      </c>
      <c r="D137" s="306">
        <v>8246</v>
      </c>
      <c r="E137" s="306">
        <v>6579</v>
      </c>
      <c r="F137" s="306">
        <v>8564</v>
      </c>
      <c r="G137" s="308">
        <f t="shared" si="20"/>
        <v>0.30171758625931</v>
      </c>
      <c r="H137" s="306">
        <f t="shared" si="14"/>
        <v>1985</v>
      </c>
      <c r="I137" s="318">
        <f t="shared" si="21"/>
        <v>0.75660394027740963</v>
      </c>
      <c r="J137" s="306">
        <v>8462</v>
      </c>
      <c r="K137" s="312">
        <f t="shared" si="15"/>
        <v>0.78113172713006551</v>
      </c>
      <c r="L137" s="314">
        <f t="shared" si="16"/>
        <v>-1.1910322279308772E-2</v>
      </c>
      <c r="M137" s="313">
        <f t="shared" si="17"/>
        <v>-102</v>
      </c>
      <c r="N137" s="312">
        <f t="shared" si="18"/>
        <v>2.6194518554450541E-2</v>
      </c>
      <c r="O137" s="306">
        <f t="shared" si="19"/>
        <v>216</v>
      </c>
      <c r="Q137" s="37"/>
      <c r="R137" s="103"/>
      <c r="Z137" s="1"/>
    </row>
    <row r="138" spans="1:31" s="4" customFormat="1" x14ac:dyDescent="0.25">
      <c r="B138" s="299" t="s">
        <v>199</v>
      </c>
      <c r="C138" s="300">
        <v>715</v>
      </c>
      <c r="D138" s="300">
        <v>2775</v>
      </c>
      <c r="E138" s="300">
        <v>2468</v>
      </c>
      <c r="F138" s="300">
        <v>2755</v>
      </c>
      <c r="G138" s="304">
        <f t="shared" si="20"/>
        <v>0.11628849270664499</v>
      </c>
      <c r="H138" s="300">
        <f t="shared" si="14"/>
        <v>287</v>
      </c>
      <c r="I138" s="302">
        <f t="shared" si="21"/>
        <v>0.24339605972259035</v>
      </c>
      <c r="J138" s="300">
        <v>2371</v>
      </c>
      <c r="K138" s="301">
        <f t="shared" si="15"/>
        <v>0.21886827286993446</v>
      </c>
      <c r="L138" s="302">
        <f t="shared" si="16"/>
        <v>-0.13938294010889296</v>
      </c>
      <c r="M138" s="303">
        <f t="shared" si="17"/>
        <v>-384</v>
      </c>
      <c r="N138" s="301">
        <f t="shared" si="18"/>
        <v>-0.14558558558558554</v>
      </c>
      <c r="O138" s="300">
        <f t="shared" si="19"/>
        <v>-404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188</v>
      </c>
    </row>
    <row r="140" spans="1:31" s="4" customFormat="1" ht="32.25" customHeight="1" x14ac:dyDescent="0.25">
      <c r="B140" s="319" t="s">
        <v>202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DE13-DF18-48EC-B66C-F0AF47B9F616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323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267</v>
      </c>
      <c r="D5" s="295" t="s">
        <v>268</v>
      </c>
      <c r="E5" s="295" t="s">
        <v>269</v>
      </c>
      <c r="F5" s="296" t="str">
        <f>CONCATENATE("%/s total Tenerife ",RIGHT(E5,4))</f>
        <v>%/s total Tenerife 2022</v>
      </c>
      <c r="G5" s="295" t="s">
        <v>270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271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272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203</v>
      </c>
      <c r="C6" s="297">
        <v>5616</v>
      </c>
      <c r="D6" s="297">
        <v>11021</v>
      </c>
      <c r="E6" s="297">
        <v>9118</v>
      </c>
      <c r="F6" s="298">
        <f>E6/$E$6</f>
        <v>1</v>
      </c>
      <c r="G6" s="297">
        <v>11319</v>
      </c>
      <c r="H6" s="298">
        <f>G6/E6-1</f>
        <v>0.24139065584558028</v>
      </c>
      <c r="I6" s="297">
        <f>G6-E6</f>
        <v>2201</v>
      </c>
      <c r="J6" s="298">
        <f>G6/$G$6</f>
        <v>1</v>
      </c>
      <c r="K6" s="297">
        <v>10833</v>
      </c>
      <c r="L6" s="298">
        <f t="shared" ref="L6:L12" si="0">K6/G6-1</f>
        <v>-4.2936655181553096E-2</v>
      </c>
      <c r="M6" s="297">
        <f t="shared" ref="M6:M12" si="1">K6-G6</f>
        <v>-486</v>
      </c>
      <c r="N6" s="298">
        <f>K6/$K$6</f>
        <v>1</v>
      </c>
      <c r="O6" s="297">
        <v>13384</v>
      </c>
      <c r="P6" s="298">
        <f t="shared" ref="P6:P11" si="2">O6/K6-1</f>
        <v>0.23548416874365374</v>
      </c>
      <c r="Q6" s="297">
        <f t="shared" ref="Q6:Q12" si="3">O6-K6</f>
        <v>2551</v>
      </c>
      <c r="R6" s="298">
        <f>O6/C6-1</f>
        <v>1.383190883190883</v>
      </c>
      <c r="S6" s="297">
        <f>O6-C6</f>
        <v>7768</v>
      </c>
      <c r="T6" s="298">
        <f>O6/$O$6</f>
        <v>1</v>
      </c>
      <c r="V6" s="37"/>
      <c r="W6" s="103"/>
      <c r="AE6" s="1" t="s">
        <v>181</v>
      </c>
    </row>
    <row r="7" spans="1:31" s="4" customFormat="1" x14ac:dyDescent="0.25">
      <c r="B7" s="299" t="s">
        <v>198</v>
      </c>
      <c r="C7" s="300">
        <v>5030</v>
      </c>
      <c r="D7" s="300">
        <v>8246</v>
      </c>
      <c r="E7" s="300">
        <v>6650</v>
      </c>
      <c r="F7" s="301">
        <f t="shared" ref="F7:F12" si="4">E7/$E$6</f>
        <v>0.72932660671199823</v>
      </c>
      <c r="G7" s="300">
        <v>8564</v>
      </c>
      <c r="H7" s="302">
        <f>G7/E7-1</f>
        <v>0.28781954887218042</v>
      </c>
      <c r="I7" s="303">
        <f>G7-E7</f>
        <v>1914</v>
      </c>
      <c r="J7" s="301">
        <f>G7/$G$6</f>
        <v>0.75660394027740963</v>
      </c>
      <c r="K7" s="300">
        <v>8462</v>
      </c>
      <c r="L7" s="304">
        <f t="shared" si="0"/>
        <v>-1.1910322279308772E-2</v>
      </c>
      <c r="M7" s="305">
        <f t="shared" si="1"/>
        <v>-102</v>
      </c>
      <c r="N7" s="301">
        <f>K7/$K$6</f>
        <v>0.78113172713006551</v>
      </c>
      <c r="O7" s="300">
        <v>9215</v>
      </c>
      <c r="P7" s="302">
        <f t="shared" si="2"/>
        <v>8.8986055306074174E-2</v>
      </c>
      <c r="Q7" s="303">
        <f t="shared" si="3"/>
        <v>753</v>
      </c>
      <c r="R7" s="302">
        <f t="shared" ref="R7:R10" si="5">O7/C7-1</f>
        <v>0.83200795228628222</v>
      </c>
      <c r="S7" s="303">
        <f t="shared" ref="S7:S10" si="6">O7-C7</f>
        <v>4185</v>
      </c>
      <c r="T7" s="301">
        <f>O7/$O$6</f>
        <v>0.68850866706515246</v>
      </c>
      <c r="V7" s="37"/>
      <c r="W7" s="103"/>
      <c r="AE7" s="1" t="s">
        <v>183</v>
      </c>
    </row>
    <row r="8" spans="1:31" s="4" customFormat="1" x14ac:dyDescent="0.25">
      <c r="B8" s="123" t="s">
        <v>65</v>
      </c>
      <c r="C8" s="306">
        <v>0</v>
      </c>
      <c r="D8" s="306">
        <v>0</v>
      </c>
      <c r="E8" s="306">
        <v>71</v>
      </c>
      <c r="F8" s="307">
        <f t="shared" si="4"/>
        <v>7.7867953498574251E-3</v>
      </c>
      <c r="G8" s="306">
        <v>0</v>
      </c>
      <c r="H8" s="308">
        <f>IFERROR(G8/E8-1,"-")</f>
        <v>-1</v>
      </c>
      <c r="I8" s="309">
        <f t="shared" ref="I8:I12" si="7">G8-E8</f>
        <v>-71</v>
      </c>
      <c r="J8" s="307">
        <f t="shared" ref="J8:J12" si="8">G8/$G$6</f>
        <v>0</v>
      </c>
      <c r="K8" s="306">
        <v>0</v>
      </c>
      <c r="L8" s="310" t="str">
        <f>IFERROR(K8/G8-1,"-")</f>
        <v>-</v>
      </c>
      <c r="M8" s="311" t="str">
        <f>IF(G8=0,"nd",K8-G8)</f>
        <v>nd</v>
      </c>
      <c r="N8" s="312">
        <f t="shared" ref="N8:N12" si="9">K8/$K$6</f>
        <v>0</v>
      </c>
      <c r="O8" s="306">
        <v>0</v>
      </c>
      <c r="P8" s="310" t="str">
        <f>IFERROR(O8/K8-1,"-")</f>
        <v>-</v>
      </c>
      <c r="Q8" s="313">
        <f t="shared" si="3"/>
        <v>0</v>
      </c>
      <c r="R8" s="310" t="str">
        <f>IFERROR(O8/C8-1,"-")</f>
        <v>-</v>
      </c>
      <c r="S8" s="313">
        <f t="shared" si="6"/>
        <v>0</v>
      </c>
      <c r="T8" s="312">
        <f t="shared" ref="T8:T12" si="10">O8/$O$6</f>
        <v>0</v>
      </c>
      <c r="V8" s="37"/>
      <c r="W8" s="103"/>
      <c r="AE8" s="1"/>
    </row>
    <row r="9" spans="1:31" s="4" customFormat="1" x14ac:dyDescent="0.25">
      <c r="B9" s="123" t="s">
        <v>64</v>
      </c>
      <c r="C9" s="306">
        <v>2669</v>
      </c>
      <c r="D9" s="306">
        <v>6151</v>
      </c>
      <c r="E9" s="306">
        <v>6579</v>
      </c>
      <c r="F9" s="312">
        <f t="shared" si="4"/>
        <v>0.72153981136214085</v>
      </c>
      <c r="G9" s="306">
        <v>8564</v>
      </c>
      <c r="H9" s="308">
        <f>IFERROR(G9/E9-1,"-")</f>
        <v>0.30171758625931</v>
      </c>
      <c r="I9" s="313">
        <f t="shared" si="7"/>
        <v>1985</v>
      </c>
      <c r="J9" s="312">
        <f t="shared" si="8"/>
        <v>0.75660394027740963</v>
      </c>
      <c r="K9" s="306">
        <v>8462</v>
      </c>
      <c r="L9" s="310">
        <f>IFERROR(K9/G9-1,"-")</f>
        <v>-1.1910322279308772E-2</v>
      </c>
      <c r="M9" s="311">
        <f>IF(G9=0,"nd",K9-G9)</f>
        <v>-102</v>
      </c>
      <c r="N9" s="312">
        <f t="shared" si="9"/>
        <v>0.78113172713006551</v>
      </c>
      <c r="O9" s="306">
        <v>9215</v>
      </c>
      <c r="P9" s="310">
        <f t="shared" si="2"/>
        <v>8.8986055306074174E-2</v>
      </c>
      <c r="Q9" s="313">
        <f t="shared" si="3"/>
        <v>753</v>
      </c>
      <c r="R9" s="314">
        <f t="shared" si="5"/>
        <v>2.4526039715249155</v>
      </c>
      <c r="S9" s="313">
        <f t="shared" si="6"/>
        <v>6546</v>
      </c>
      <c r="T9" s="312">
        <f t="shared" si="10"/>
        <v>0.68850866706515246</v>
      </c>
      <c r="V9" s="37"/>
      <c r="W9" s="103"/>
      <c r="AE9" s="1"/>
    </row>
    <row r="10" spans="1:31" s="4" customFormat="1" x14ac:dyDescent="0.25">
      <c r="B10" s="299" t="s">
        <v>199</v>
      </c>
      <c r="C10" s="315">
        <v>586</v>
      </c>
      <c r="D10" s="315">
        <v>2775</v>
      </c>
      <c r="E10" s="315">
        <v>2468</v>
      </c>
      <c r="F10" s="316">
        <f>IFERROR(E10/$E$6,"-")</f>
        <v>0.27067339328800177</v>
      </c>
      <c r="G10" s="315">
        <v>2755</v>
      </c>
      <c r="H10" s="304">
        <f>IFERROR(G10/E10-1,"-")</f>
        <v>0.11628849270664499</v>
      </c>
      <c r="I10" s="305">
        <f>IFERROR(G10-E10,"-")</f>
        <v>287</v>
      </c>
      <c r="J10" s="316">
        <f>IFERROR(G10/$G$6,"-")</f>
        <v>0.24339605972259035</v>
      </c>
      <c r="K10" s="315">
        <v>2371</v>
      </c>
      <c r="L10" s="304">
        <f>IFERROR(K10/G10-1,"-")</f>
        <v>-0.13938294010889296</v>
      </c>
      <c r="M10" s="305">
        <f>IFERROR(K10-G10,"-")</f>
        <v>-384</v>
      </c>
      <c r="N10" s="316">
        <f>IFERROR(K10/$K$6,"-")</f>
        <v>0.21886827286993446</v>
      </c>
      <c r="O10" s="315">
        <v>4169</v>
      </c>
      <c r="P10" s="304">
        <f>IFERROR(O10/K10-1,"-")</f>
        <v>0.75832981864192317</v>
      </c>
      <c r="Q10" s="305">
        <f>IFERROR(O10-K10,"-")</f>
        <v>1798</v>
      </c>
      <c r="R10" s="304">
        <f t="shared" si="5"/>
        <v>6.1143344709897613</v>
      </c>
      <c r="S10" s="305">
        <f t="shared" si="6"/>
        <v>3583</v>
      </c>
      <c r="T10" s="316">
        <f>IFERROR(O10/$O$6,"-")</f>
        <v>0.3114913329348476</v>
      </c>
      <c r="V10" s="37"/>
      <c r="W10" s="103"/>
      <c r="AE10" s="1"/>
    </row>
    <row r="11" spans="1:31" s="4" customFormat="1" hidden="1" x14ac:dyDescent="0.25">
      <c r="B11" s="123" t="s">
        <v>65</v>
      </c>
      <c r="C11" s="306">
        <v>586</v>
      </c>
      <c r="D11" s="306">
        <v>2775</v>
      </c>
      <c r="E11" s="306">
        <v>2468</v>
      </c>
      <c r="F11" s="312">
        <f t="shared" si="4"/>
        <v>0.27067339328800177</v>
      </c>
      <c r="G11" s="306">
        <v>2755</v>
      </c>
      <c r="H11" s="314">
        <f t="shared" ref="H11:H12" si="11">G11/E11-1</f>
        <v>0.11628849270664499</v>
      </c>
      <c r="I11" s="313">
        <f t="shared" si="7"/>
        <v>287</v>
      </c>
      <c r="J11" s="312">
        <f t="shared" si="8"/>
        <v>0.24339605972259035</v>
      </c>
      <c r="K11" s="306">
        <v>2048</v>
      </c>
      <c r="L11" s="310">
        <f>K11/G11-1</f>
        <v>-0.2566243194192378</v>
      </c>
      <c r="M11" s="313">
        <f t="shared" si="1"/>
        <v>-707</v>
      </c>
      <c r="N11" s="312">
        <f t="shared" si="9"/>
        <v>0.18905197082987168</v>
      </c>
      <c r="O11" s="306">
        <v>0</v>
      </c>
      <c r="P11" s="314">
        <f t="shared" si="2"/>
        <v>-1</v>
      </c>
      <c r="Q11" s="313">
        <f t="shared" si="3"/>
        <v>-2048</v>
      </c>
      <c r="R11" s="314">
        <f t="shared" ref="R11:R12" si="12">O11/D11-1</f>
        <v>-1</v>
      </c>
      <c r="S11" s="313">
        <f t="shared" ref="S11:S12" si="13">O11-D11</f>
        <v>-2775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64</v>
      </c>
      <c r="C12" s="306">
        <v>0</v>
      </c>
      <c r="D12" s="306">
        <v>0</v>
      </c>
      <c r="E12" s="306">
        <v>0</v>
      </c>
      <c r="F12" s="312">
        <f t="shared" si="4"/>
        <v>0</v>
      </c>
      <c r="G12" s="306">
        <v>0</v>
      </c>
      <c r="H12" s="314" t="e">
        <f t="shared" si="11"/>
        <v>#DIV/0!</v>
      </c>
      <c r="I12" s="313">
        <f t="shared" si="7"/>
        <v>0</v>
      </c>
      <c r="J12" s="312">
        <f t="shared" si="8"/>
        <v>0</v>
      </c>
      <c r="K12" s="306">
        <v>0</v>
      </c>
      <c r="L12" s="310" t="e">
        <f t="shared" si="0"/>
        <v>#DIV/0!</v>
      </c>
      <c r="M12" s="313">
        <f t="shared" si="1"/>
        <v>0</v>
      </c>
      <c r="N12" s="312">
        <f t="shared" si="9"/>
        <v>0</v>
      </c>
      <c r="O12" s="306">
        <v>0</v>
      </c>
      <c r="P12" s="314" t="e">
        <f>O12/K12-1</f>
        <v>#DIV/0!</v>
      </c>
      <c r="Q12" s="313">
        <f t="shared" si="3"/>
        <v>0</v>
      </c>
      <c r="R12" s="314" t="e">
        <f t="shared" si="12"/>
        <v>#DIV/0!</v>
      </c>
      <c r="S12" s="313">
        <f t="shared" si="13"/>
        <v>0</v>
      </c>
      <c r="T12" s="312">
        <f t="shared" si="10"/>
        <v>0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188</v>
      </c>
    </row>
    <row r="14" spans="1:31" s="4" customFormat="1" x14ac:dyDescent="0.25">
      <c r="B14" s="202" t="s">
        <v>189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9.215 viajeros 
cuota: 68,9%</v>
      </c>
    </row>
    <row r="20" spans="2:27" x14ac:dyDescent="0.25">
      <c r="AA20" t="str">
        <f>CONCATENATE("Apartamentos: 
",FIXED(O10,0)," viajeros
cuota: ",FIXED(T10*100,1),"%")</f>
        <v>Apartamentos: 
4.169 viajeros
cuota: 31,1%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12" t="s">
        <v>191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192</v>
      </c>
      <c r="O40" s="15">
        <v>2021</v>
      </c>
      <c r="P40" s="15" t="s">
        <v>192</v>
      </c>
      <c r="Q40" s="15" t="s">
        <v>193</v>
      </c>
      <c r="R40" s="15" t="s">
        <v>194</v>
      </c>
      <c r="S40" s="15" t="s">
        <v>195</v>
      </c>
      <c r="T40" s="112"/>
      <c r="AE40" s="1"/>
    </row>
    <row r="41" spans="2:31" s="4" customFormat="1" ht="18.75" hidden="1" x14ac:dyDescent="0.3">
      <c r="B41" s="277" t="s">
        <v>179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180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181</v>
      </c>
    </row>
    <row r="43" spans="2:31" ht="15.75" hidden="1" x14ac:dyDescent="0.25">
      <c r="B43" s="280" t="s">
        <v>103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182</v>
      </c>
    </row>
    <row r="44" spans="2:31" s="4" customFormat="1" hidden="1" x14ac:dyDescent="0.25">
      <c r="B44" s="283" t="s">
        <v>106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183</v>
      </c>
    </row>
    <row r="45" spans="2:31" s="4" customFormat="1" hidden="1" x14ac:dyDescent="0.25">
      <c r="B45" s="288" t="s">
        <v>184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185</v>
      </c>
    </row>
    <row r="46" spans="2:31" s="4" customFormat="1" hidden="1" x14ac:dyDescent="0.25">
      <c r="B46" s="288" t="s">
        <v>186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187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188</v>
      </c>
    </row>
    <row r="48" spans="2:31" s="4" customFormat="1" hidden="1" x14ac:dyDescent="0.25">
      <c r="B48" s="68" t="s">
        <v>189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294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3" t="s">
        <v>204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203</v>
      </c>
      <c r="C134" s="281">
        <v>6781</v>
      </c>
      <c r="D134" s="281">
        <v>11021</v>
      </c>
      <c r="E134" s="281">
        <v>9118</v>
      </c>
      <c r="F134" s="281">
        <v>11319</v>
      </c>
      <c r="G134" s="282">
        <f>F134/E134-1</f>
        <v>0.24139065584558028</v>
      </c>
      <c r="H134" s="281">
        <f>F134-E134</f>
        <v>2201</v>
      </c>
      <c r="I134" s="282">
        <f>F134/F$134</f>
        <v>1</v>
      </c>
      <c r="J134" s="281">
        <v>10833</v>
      </c>
      <c r="K134" s="282">
        <f>J134/J$134</f>
        <v>1</v>
      </c>
      <c r="L134" s="282">
        <f>J134/F134-1</f>
        <v>-4.2936655181553096E-2</v>
      </c>
      <c r="M134" s="281">
        <f>J134-F134</f>
        <v>-486</v>
      </c>
      <c r="N134" s="282">
        <f>J134/D134-1</f>
        <v>-1.7058343163052325E-2</v>
      </c>
      <c r="O134" s="281">
        <f>J134-D134</f>
        <v>-188</v>
      </c>
      <c r="Q134" s="37"/>
      <c r="R134" s="103"/>
      <c r="Z134" s="1" t="s">
        <v>181</v>
      </c>
      <c r="AE134"/>
    </row>
    <row r="135" spans="1:31" s="4" customFormat="1" x14ac:dyDescent="0.25">
      <c r="B135" s="299" t="s">
        <v>198</v>
      </c>
      <c r="C135" s="300">
        <v>6066</v>
      </c>
      <c r="D135" s="300">
        <v>8246</v>
      </c>
      <c r="E135" s="300">
        <v>6650</v>
      </c>
      <c r="F135" s="300">
        <v>8564</v>
      </c>
      <c r="G135" s="304">
        <f>IFERROR(F135/E135-1,"-")</f>
        <v>0.28781954887218042</v>
      </c>
      <c r="H135" s="300">
        <f t="shared" ref="H135:H138" si="14">F135-E135</f>
        <v>1914</v>
      </c>
      <c r="I135" s="302">
        <f>F135/F$134</f>
        <v>0.75660394027740963</v>
      </c>
      <c r="J135" s="300">
        <v>8462</v>
      </c>
      <c r="K135" s="301">
        <f t="shared" ref="K135:K138" si="15">J135/J$134</f>
        <v>0.78113172713006551</v>
      </c>
      <c r="L135" s="302">
        <f t="shared" ref="L135:L138" si="16">J135/F135-1</f>
        <v>-1.1910322279308772E-2</v>
      </c>
      <c r="M135" s="303">
        <f t="shared" ref="M135:M138" si="17">J135-F135</f>
        <v>-102</v>
      </c>
      <c r="N135" s="301">
        <f t="shared" ref="N135:N138" si="18">J135/D135-1</f>
        <v>2.6194518554450541E-2</v>
      </c>
      <c r="O135" s="300">
        <f t="shared" ref="O135:O138" si="19">J135-D135</f>
        <v>216</v>
      </c>
      <c r="Q135" s="37"/>
      <c r="R135" s="103"/>
      <c r="Z135" s="1" t="s">
        <v>183</v>
      </c>
    </row>
    <row r="136" spans="1:31" s="4" customFormat="1" x14ac:dyDescent="0.25">
      <c r="B136" s="123" t="s">
        <v>65</v>
      </c>
      <c r="C136" s="306">
        <v>0</v>
      </c>
      <c r="D136" s="306">
        <v>0</v>
      </c>
      <c r="E136" s="306">
        <v>71</v>
      </c>
      <c r="F136" s="306">
        <v>0</v>
      </c>
      <c r="G136" s="310">
        <f t="shared" ref="G136:G138" si="20">IFERROR(F136/E136-1,"-")</f>
        <v>-1</v>
      </c>
      <c r="H136" s="306">
        <f t="shared" si="14"/>
        <v>-71</v>
      </c>
      <c r="I136" s="314">
        <f t="shared" ref="I136:I138" si="21">F136/F$134</f>
        <v>0</v>
      </c>
      <c r="J136" s="306">
        <v>0</v>
      </c>
      <c r="K136" s="312">
        <f t="shared" si="15"/>
        <v>0</v>
      </c>
      <c r="L136" s="314" t="e">
        <f t="shared" si="16"/>
        <v>#DIV/0!</v>
      </c>
      <c r="M136" s="313">
        <f t="shared" si="17"/>
        <v>0</v>
      </c>
      <c r="N136" s="312" t="e">
        <f t="shared" si="18"/>
        <v>#DIV/0!</v>
      </c>
      <c r="O136" s="306">
        <f t="shared" si="19"/>
        <v>0</v>
      </c>
      <c r="Q136" s="37"/>
      <c r="R136" s="103"/>
      <c r="Z136" s="1"/>
    </row>
    <row r="137" spans="1:31" s="4" customFormat="1" x14ac:dyDescent="0.25">
      <c r="B137" s="123" t="s">
        <v>64</v>
      </c>
      <c r="C137" s="306">
        <v>0</v>
      </c>
      <c r="D137" s="306">
        <v>8246</v>
      </c>
      <c r="E137" s="306">
        <v>6579</v>
      </c>
      <c r="F137" s="306">
        <v>8564</v>
      </c>
      <c r="G137" s="308">
        <f t="shared" si="20"/>
        <v>0.30171758625931</v>
      </c>
      <c r="H137" s="306">
        <f t="shared" si="14"/>
        <v>1985</v>
      </c>
      <c r="I137" s="318">
        <f t="shared" si="21"/>
        <v>0.75660394027740963</v>
      </c>
      <c r="J137" s="306">
        <v>8462</v>
      </c>
      <c r="K137" s="312">
        <f t="shared" si="15"/>
        <v>0.78113172713006551</v>
      </c>
      <c r="L137" s="314">
        <f t="shared" si="16"/>
        <v>-1.1910322279308772E-2</v>
      </c>
      <c r="M137" s="313">
        <f t="shared" si="17"/>
        <v>-102</v>
      </c>
      <c r="N137" s="312">
        <f t="shared" si="18"/>
        <v>2.6194518554450541E-2</v>
      </c>
      <c r="O137" s="306">
        <f t="shared" si="19"/>
        <v>216</v>
      </c>
      <c r="Q137" s="37"/>
      <c r="R137" s="103"/>
      <c r="Z137" s="1"/>
    </row>
    <row r="138" spans="1:31" s="4" customFormat="1" x14ac:dyDescent="0.25">
      <c r="B138" s="299" t="s">
        <v>199</v>
      </c>
      <c r="C138" s="300">
        <v>715</v>
      </c>
      <c r="D138" s="300">
        <v>2775</v>
      </c>
      <c r="E138" s="300">
        <v>2468</v>
      </c>
      <c r="F138" s="300">
        <v>2755</v>
      </c>
      <c r="G138" s="304">
        <f t="shared" si="20"/>
        <v>0.11628849270664499</v>
      </c>
      <c r="H138" s="300">
        <f t="shared" si="14"/>
        <v>287</v>
      </c>
      <c r="I138" s="302">
        <f t="shared" si="21"/>
        <v>0.24339605972259035</v>
      </c>
      <c r="J138" s="300">
        <v>2371</v>
      </c>
      <c r="K138" s="301">
        <f t="shared" si="15"/>
        <v>0.21886827286993446</v>
      </c>
      <c r="L138" s="302">
        <f t="shared" si="16"/>
        <v>-0.13938294010889296</v>
      </c>
      <c r="M138" s="303">
        <f t="shared" si="17"/>
        <v>-384</v>
      </c>
      <c r="N138" s="301">
        <f t="shared" si="18"/>
        <v>-0.14558558558558554</v>
      </c>
      <c r="O138" s="300">
        <f t="shared" si="19"/>
        <v>-404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188</v>
      </c>
    </row>
    <row r="140" spans="1:31" s="4" customFormat="1" ht="32.25" customHeight="1" x14ac:dyDescent="0.25">
      <c r="B140" s="319" t="s">
        <v>202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8284-B71D-4A5D-9F37-C0C61DEE9A29}">
  <sheetPr>
    <tabColor theme="4" tint="0.39997558519241921"/>
  </sheetPr>
  <dimension ref="A1:AE142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324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267</v>
      </c>
      <c r="D5" s="295" t="s">
        <v>268</v>
      </c>
      <c r="E5" s="295" t="s">
        <v>269</v>
      </c>
      <c r="F5" s="296" t="str">
        <f>CONCATENATE("%/s total Tenerife ",RIGHT(E5,4))</f>
        <v>%/s total Tenerife 2022</v>
      </c>
      <c r="G5" s="295" t="s">
        <v>270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271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272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205</v>
      </c>
      <c r="C6" s="297">
        <v>16209</v>
      </c>
      <c r="D6" s="297">
        <v>34195</v>
      </c>
      <c r="E6" s="297">
        <v>19943</v>
      </c>
      <c r="F6" s="298">
        <f>E6/$E$6</f>
        <v>1</v>
      </c>
      <c r="G6" s="297">
        <v>22352</v>
      </c>
      <c r="H6" s="298">
        <f>G6/E6-1</f>
        <v>0.12079426365140655</v>
      </c>
      <c r="I6" s="297">
        <f>G6-E6</f>
        <v>2409</v>
      </c>
      <c r="J6" s="298">
        <f>G6/$G$6</f>
        <v>1</v>
      </c>
      <c r="K6" s="297">
        <v>18376</v>
      </c>
      <c r="L6" s="298">
        <f t="shared" ref="L6:L12" si="0">K6/G6-1</f>
        <v>-0.17788117394416603</v>
      </c>
      <c r="M6" s="297">
        <f t="shared" ref="M6:M12" si="1">K6-G6</f>
        <v>-3976</v>
      </c>
      <c r="N6" s="298">
        <f>K6/$K$6</f>
        <v>1</v>
      </c>
      <c r="O6" s="297">
        <v>19606</v>
      </c>
      <c r="P6" s="298">
        <f t="shared" ref="P6:P11" si="2">O6/K6-1</f>
        <v>6.693513278188945E-2</v>
      </c>
      <c r="Q6" s="297">
        <f t="shared" ref="Q6:Q12" si="3">O6-K6</f>
        <v>1230</v>
      </c>
      <c r="R6" s="298">
        <f>O6/C6-1</f>
        <v>0.20957492750940832</v>
      </c>
      <c r="S6" s="297">
        <f>O6-C6</f>
        <v>3397</v>
      </c>
      <c r="T6" s="298">
        <f>O6/$O$6</f>
        <v>1</v>
      </c>
      <c r="V6" s="37"/>
      <c r="W6" s="103"/>
      <c r="AE6" s="1" t="s">
        <v>181</v>
      </c>
    </row>
    <row r="7" spans="1:31" s="4" customFormat="1" x14ac:dyDescent="0.25">
      <c r="B7" s="299" t="s">
        <v>198</v>
      </c>
      <c r="C7" s="300">
        <v>13223</v>
      </c>
      <c r="D7" s="300">
        <v>29524</v>
      </c>
      <c r="E7" s="300">
        <v>14679</v>
      </c>
      <c r="F7" s="301">
        <f t="shared" ref="F7:F12" si="4">E7/$E$6</f>
        <v>0.7360477360477361</v>
      </c>
      <c r="G7" s="300">
        <v>16252</v>
      </c>
      <c r="H7" s="302">
        <f>G7/E7-1</f>
        <v>0.10715988827576806</v>
      </c>
      <c r="I7" s="303">
        <f>G7-E7</f>
        <v>1573</v>
      </c>
      <c r="J7" s="301">
        <f>G7/$G$6</f>
        <v>0.7270937723693629</v>
      </c>
      <c r="K7" s="300">
        <v>13022</v>
      </c>
      <c r="L7" s="304">
        <f t="shared" si="0"/>
        <v>-0.19874476987447698</v>
      </c>
      <c r="M7" s="305">
        <f t="shared" si="1"/>
        <v>-3230</v>
      </c>
      <c r="N7" s="301">
        <f>K7/$K$6</f>
        <v>0.70864170657379189</v>
      </c>
      <c r="O7" s="300">
        <v>14530</v>
      </c>
      <c r="P7" s="302">
        <f t="shared" si="2"/>
        <v>0.11580402395945333</v>
      </c>
      <c r="Q7" s="303">
        <f t="shared" si="3"/>
        <v>1508</v>
      </c>
      <c r="R7" s="302">
        <f t="shared" ref="R7:R10" si="5">O7/C7-1</f>
        <v>9.884292520608029E-2</v>
      </c>
      <c r="S7" s="303">
        <f t="shared" ref="S7:S10" si="6">O7-C7</f>
        <v>1307</v>
      </c>
      <c r="T7" s="301">
        <f>O7/$O$6</f>
        <v>0.74109966336835664</v>
      </c>
      <c r="V7" s="37"/>
      <c r="W7" s="103"/>
      <c r="AE7" s="1" t="s">
        <v>183</v>
      </c>
    </row>
    <row r="8" spans="1:31" s="4" customFormat="1" x14ac:dyDescent="0.25">
      <c r="B8" s="123" t="s">
        <v>65</v>
      </c>
      <c r="C8" s="306">
        <v>2454</v>
      </c>
      <c r="D8" s="306">
        <v>6270</v>
      </c>
      <c r="E8" s="306">
        <v>5415</v>
      </c>
      <c r="F8" s="307">
        <f t="shared" si="4"/>
        <v>0.27152384295241438</v>
      </c>
      <c r="G8" s="306">
        <v>7999</v>
      </c>
      <c r="H8" s="308">
        <f>IFERROR(G8/E8-1,"-")</f>
        <v>0.47719298245614028</v>
      </c>
      <c r="I8" s="309">
        <f t="shared" ref="I8:I12" si="7">G8-E8</f>
        <v>2584</v>
      </c>
      <c r="J8" s="307">
        <f t="shared" ref="J8:J12" si="8">G8/$G$6</f>
        <v>0.35786506800286327</v>
      </c>
      <c r="K8" s="306">
        <v>6701</v>
      </c>
      <c r="L8" s="310">
        <f>IFERROR(K8/G8-1,"-")</f>
        <v>-0.16227028378547315</v>
      </c>
      <c r="M8" s="311">
        <f>IF(G8=0,"nd",K8-G8)</f>
        <v>-1298</v>
      </c>
      <c r="N8" s="312">
        <f t="shared" ref="N8:N12" si="9">K8/$K$6</f>
        <v>0.364660426643448</v>
      </c>
      <c r="O8" s="306">
        <v>3206</v>
      </c>
      <c r="P8" s="310">
        <f>IFERROR(O8/K8-1,"-")</f>
        <v>-0.52156394567974929</v>
      </c>
      <c r="Q8" s="313">
        <f t="shared" si="3"/>
        <v>-3495</v>
      </c>
      <c r="R8" s="310">
        <f>IFERROR(O8/C8-1,"-")</f>
        <v>0.30643846780766104</v>
      </c>
      <c r="S8" s="313">
        <f t="shared" si="6"/>
        <v>752</v>
      </c>
      <c r="T8" s="312">
        <f t="shared" ref="T8:T12" si="10">O8/$O$6</f>
        <v>0.16352137100887484</v>
      </c>
      <c r="V8" s="37"/>
      <c r="W8" s="103"/>
      <c r="AE8" s="1"/>
    </row>
    <row r="9" spans="1:31" s="4" customFormat="1" x14ac:dyDescent="0.25">
      <c r="B9" s="123" t="s">
        <v>64</v>
      </c>
      <c r="C9" s="306">
        <v>3528</v>
      </c>
      <c r="D9" s="306">
        <v>8710</v>
      </c>
      <c r="E9" s="306">
        <v>9264</v>
      </c>
      <c r="F9" s="312">
        <f t="shared" si="4"/>
        <v>0.46452389309532166</v>
      </c>
      <c r="G9" s="306">
        <v>8253</v>
      </c>
      <c r="H9" s="308">
        <f>IFERROR(G9/E9-1,"-")</f>
        <v>-0.10913212435233166</v>
      </c>
      <c r="I9" s="313">
        <f t="shared" si="7"/>
        <v>-1011</v>
      </c>
      <c r="J9" s="312">
        <f t="shared" si="8"/>
        <v>0.36922870436649963</v>
      </c>
      <c r="K9" s="306">
        <v>6321</v>
      </c>
      <c r="L9" s="310">
        <f>IFERROR(K9/G9-1,"-")</f>
        <v>-0.23409669211195927</v>
      </c>
      <c r="M9" s="311">
        <f>IF(G9=0,"nd",K9-G9)</f>
        <v>-1932</v>
      </c>
      <c r="N9" s="312">
        <f t="shared" si="9"/>
        <v>0.34398127993034394</v>
      </c>
      <c r="O9" s="306">
        <v>11324</v>
      </c>
      <c r="P9" s="310">
        <f t="shared" si="2"/>
        <v>0.79148868849865517</v>
      </c>
      <c r="Q9" s="313">
        <f t="shared" si="3"/>
        <v>5003</v>
      </c>
      <c r="R9" s="314">
        <f t="shared" si="5"/>
        <v>2.2097505668934239</v>
      </c>
      <c r="S9" s="313">
        <f t="shared" si="6"/>
        <v>7796</v>
      </c>
      <c r="T9" s="312">
        <f t="shared" si="10"/>
        <v>0.57757829235948177</v>
      </c>
      <c r="V9" s="37"/>
      <c r="W9" s="103"/>
      <c r="AE9" s="1"/>
    </row>
    <row r="10" spans="1:31" s="4" customFormat="1" x14ac:dyDescent="0.25">
      <c r="B10" s="299" t="s">
        <v>199</v>
      </c>
      <c r="C10" s="315">
        <v>2986</v>
      </c>
      <c r="D10" s="315">
        <v>4671</v>
      </c>
      <c r="E10" s="315">
        <v>5264</v>
      </c>
      <c r="F10" s="316">
        <f>IFERROR(E10/$E$6,"-")</f>
        <v>0.26395226395226395</v>
      </c>
      <c r="G10" s="315">
        <v>6100</v>
      </c>
      <c r="H10" s="304">
        <f>IFERROR(G10/E10-1,"-")</f>
        <v>0.15881458966565343</v>
      </c>
      <c r="I10" s="305">
        <f>IFERROR(G10-E10,"-")</f>
        <v>836</v>
      </c>
      <c r="J10" s="316">
        <f>IFERROR(G10/$G$6,"-")</f>
        <v>0.2729062276306371</v>
      </c>
      <c r="K10" s="315">
        <v>5354</v>
      </c>
      <c r="L10" s="304">
        <f>IFERROR(K10/G10-1,"-")</f>
        <v>-0.12229508196721306</v>
      </c>
      <c r="M10" s="305">
        <f>IFERROR(K10-G10,"-")</f>
        <v>-746</v>
      </c>
      <c r="N10" s="316">
        <f>IFERROR(K10/$K$6,"-")</f>
        <v>0.29135829342620811</v>
      </c>
      <c r="O10" s="315">
        <v>5076</v>
      </c>
      <c r="P10" s="304">
        <f>IFERROR(O10/K10-1,"-")</f>
        <v>-5.192379529323865E-2</v>
      </c>
      <c r="Q10" s="305">
        <f>IFERROR(O10-K10,"-")</f>
        <v>-278</v>
      </c>
      <c r="R10" s="304">
        <f t="shared" si="5"/>
        <v>0.69993302076356323</v>
      </c>
      <c r="S10" s="305">
        <f t="shared" si="6"/>
        <v>2090</v>
      </c>
      <c r="T10" s="316">
        <f>IFERROR(O10/$O$6,"-")</f>
        <v>0.25890033663164336</v>
      </c>
      <c r="V10" s="37"/>
      <c r="W10" s="103"/>
      <c r="AE10" s="1"/>
    </row>
    <row r="11" spans="1:31" s="4" customFormat="1" hidden="1" x14ac:dyDescent="0.25">
      <c r="B11" s="123" t="s">
        <v>65</v>
      </c>
      <c r="C11" s="306">
        <v>2986</v>
      </c>
      <c r="D11" s="306">
        <v>4671</v>
      </c>
      <c r="E11" s="306">
        <v>5264</v>
      </c>
      <c r="F11" s="312">
        <f t="shared" si="4"/>
        <v>0.26395226395226395</v>
      </c>
      <c r="G11" s="306">
        <v>6100</v>
      </c>
      <c r="H11" s="314">
        <f t="shared" ref="H11:H12" si="11">G11/E11-1</f>
        <v>0.15881458966565343</v>
      </c>
      <c r="I11" s="313">
        <f t="shared" si="7"/>
        <v>836</v>
      </c>
      <c r="J11" s="312">
        <f t="shared" si="8"/>
        <v>0.2729062276306371</v>
      </c>
      <c r="K11" s="306">
        <v>5033</v>
      </c>
      <c r="L11" s="310">
        <f>K11/G11-1</f>
        <v>-0.17491803278688522</v>
      </c>
      <c r="M11" s="313">
        <f t="shared" si="1"/>
        <v>-1067</v>
      </c>
      <c r="N11" s="312">
        <f t="shared" si="9"/>
        <v>0.27388985633434915</v>
      </c>
      <c r="O11" s="306">
        <v>0</v>
      </c>
      <c r="P11" s="314">
        <f t="shared" si="2"/>
        <v>-1</v>
      </c>
      <c r="Q11" s="313">
        <f t="shared" si="3"/>
        <v>-5033</v>
      </c>
      <c r="R11" s="314">
        <f t="shared" ref="R11:R12" si="12">O11/D11-1</f>
        <v>-1</v>
      </c>
      <c r="S11" s="313">
        <f t="shared" ref="S11:S12" si="13">O11-D11</f>
        <v>-4671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64</v>
      </c>
      <c r="C12" s="306">
        <v>0</v>
      </c>
      <c r="D12" s="306">
        <v>0</v>
      </c>
      <c r="E12" s="306">
        <v>0</v>
      </c>
      <c r="F12" s="312">
        <f t="shared" si="4"/>
        <v>0</v>
      </c>
      <c r="G12" s="306">
        <v>0</v>
      </c>
      <c r="H12" s="314" t="e">
        <f t="shared" si="11"/>
        <v>#DIV/0!</v>
      </c>
      <c r="I12" s="313">
        <f t="shared" si="7"/>
        <v>0</v>
      </c>
      <c r="J12" s="312">
        <f t="shared" si="8"/>
        <v>0</v>
      </c>
      <c r="K12" s="306">
        <v>0</v>
      </c>
      <c r="L12" s="310" t="e">
        <f t="shared" si="0"/>
        <v>#DIV/0!</v>
      </c>
      <c r="M12" s="313">
        <f t="shared" si="1"/>
        <v>0</v>
      </c>
      <c r="N12" s="312">
        <f t="shared" si="9"/>
        <v>0</v>
      </c>
      <c r="O12" s="306">
        <v>0</v>
      </c>
      <c r="P12" s="314" t="e">
        <f>O12/K12-1</f>
        <v>#DIV/0!</v>
      </c>
      <c r="Q12" s="313">
        <f t="shared" si="3"/>
        <v>0</v>
      </c>
      <c r="R12" s="314" t="e">
        <f t="shared" si="12"/>
        <v>#DIV/0!</v>
      </c>
      <c r="S12" s="313">
        <f t="shared" si="13"/>
        <v>0</v>
      </c>
      <c r="T12" s="312">
        <f t="shared" si="10"/>
        <v>0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188</v>
      </c>
    </row>
    <row r="14" spans="1:31" s="4" customFormat="1" x14ac:dyDescent="0.25">
      <c r="B14" s="202" t="s">
        <v>189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14.530 viajeros 
cuota: 74,1%</v>
      </c>
    </row>
    <row r="20" spans="2:27" x14ac:dyDescent="0.25">
      <c r="AA20" t="str">
        <f>CONCATENATE("Apartamentos: 
",FIXED(O10,0)," viajeros
cuota: ",FIXED(T10*100,1),"%")</f>
        <v>Apartamentos: 
5.076 viajeros
cuota: 25,9%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12" t="s">
        <v>191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192</v>
      </c>
      <c r="O40" s="15">
        <v>2021</v>
      </c>
      <c r="P40" s="15" t="s">
        <v>192</v>
      </c>
      <c r="Q40" s="15" t="s">
        <v>193</v>
      </c>
      <c r="R40" s="15" t="s">
        <v>194</v>
      </c>
      <c r="S40" s="15" t="s">
        <v>195</v>
      </c>
      <c r="T40" s="112"/>
      <c r="AE40" s="1"/>
    </row>
    <row r="41" spans="2:31" s="4" customFormat="1" ht="18.75" hidden="1" x14ac:dyDescent="0.3">
      <c r="B41" s="277" t="s">
        <v>179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180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181</v>
      </c>
    </row>
    <row r="43" spans="2:31" ht="15.75" hidden="1" x14ac:dyDescent="0.25">
      <c r="B43" s="280" t="s">
        <v>103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182</v>
      </c>
    </row>
    <row r="44" spans="2:31" s="4" customFormat="1" hidden="1" x14ac:dyDescent="0.25">
      <c r="B44" s="283" t="s">
        <v>106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183</v>
      </c>
    </row>
    <row r="45" spans="2:31" s="4" customFormat="1" hidden="1" x14ac:dyDescent="0.25">
      <c r="B45" s="288" t="s">
        <v>184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185</v>
      </c>
    </row>
    <row r="46" spans="2:31" s="4" customFormat="1" hidden="1" x14ac:dyDescent="0.25">
      <c r="B46" s="288" t="s">
        <v>186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187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188</v>
      </c>
    </row>
    <row r="48" spans="2:31" s="4" customFormat="1" hidden="1" x14ac:dyDescent="0.25">
      <c r="B48" s="68" t="s">
        <v>189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294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3" t="s">
        <v>206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205</v>
      </c>
      <c r="C134" s="281">
        <v>20058</v>
      </c>
      <c r="D134" s="281">
        <v>34195</v>
      </c>
      <c r="E134" s="281">
        <v>19943</v>
      </c>
      <c r="F134" s="281">
        <v>22352</v>
      </c>
      <c r="G134" s="282">
        <f>F134/E134-1</f>
        <v>0.12079426365140655</v>
      </c>
      <c r="H134" s="281">
        <f>F134-E134</f>
        <v>2409</v>
      </c>
      <c r="I134" s="282">
        <f>F134/F$134</f>
        <v>1</v>
      </c>
      <c r="J134" s="281">
        <v>18376</v>
      </c>
      <c r="K134" s="282">
        <f>J134/J$134</f>
        <v>1</v>
      </c>
      <c r="L134" s="282">
        <f>J134/F134-1</f>
        <v>-0.17788117394416603</v>
      </c>
      <c r="M134" s="281">
        <f>J134-F134</f>
        <v>-3976</v>
      </c>
      <c r="N134" s="282">
        <f>J134/D134-1</f>
        <v>-0.46261149290831993</v>
      </c>
      <c r="O134" s="281">
        <f>J134-D134</f>
        <v>-15819</v>
      </c>
      <c r="Q134" s="37"/>
      <c r="R134" s="103"/>
      <c r="Z134" s="1" t="s">
        <v>181</v>
      </c>
      <c r="AE134"/>
    </row>
    <row r="135" spans="1:31" s="4" customFormat="1" x14ac:dyDescent="0.25">
      <c r="B135" s="299" t="s">
        <v>198</v>
      </c>
      <c r="C135" s="300">
        <v>16366</v>
      </c>
      <c r="D135" s="300">
        <v>29524</v>
      </c>
      <c r="E135" s="300">
        <v>14679</v>
      </c>
      <c r="F135" s="300">
        <v>16252</v>
      </c>
      <c r="G135" s="304">
        <f>IFERROR(F135/E135-1,"-")</f>
        <v>0.10715988827576806</v>
      </c>
      <c r="H135" s="300">
        <f t="shared" ref="H135:H138" si="14">F135-E135</f>
        <v>1573</v>
      </c>
      <c r="I135" s="302">
        <f>F135/F$134</f>
        <v>0.7270937723693629</v>
      </c>
      <c r="J135" s="300">
        <v>13022</v>
      </c>
      <c r="K135" s="301">
        <f t="shared" ref="K135:K138" si="15">J135/J$134</f>
        <v>0.70864170657379189</v>
      </c>
      <c r="L135" s="302">
        <f t="shared" ref="L135:L138" si="16">J135/F135-1</f>
        <v>-0.19874476987447698</v>
      </c>
      <c r="M135" s="303">
        <f t="shared" ref="M135:M138" si="17">J135-F135</f>
        <v>-3230</v>
      </c>
      <c r="N135" s="301">
        <f t="shared" ref="N135:N138" si="18">J135/D135-1</f>
        <v>-0.55893510364449261</v>
      </c>
      <c r="O135" s="300">
        <f t="shared" ref="O135:O138" si="19">J135-D135</f>
        <v>-16502</v>
      </c>
      <c r="Q135" s="37"/>
      <c r="R135" s="103"/>
      <c r="Z135" s="1" t="s">
        <v>183</v>
      </c>
    </row>
    <row r="136" spans="1:31" s="4" customFormat="1" x14ac:dyDescent="0.25">
      <c r="B136" s="123" t="s">
        <v>65</v>
      </c>
      <c r="C136" s="306">
        <v>0</v>
      </c>
      <c r="D136" s="306">
        <v>9339</v>
      </c>
      <c r="E136" s="306">
        <v>5415</v>
      </c>
      <c r="F136" s="306">
        <v>7999</v>
      </c>
      <c r="G136" s="310">
        <f t="shared" ref="G136:G138" si="20">IFERROR(F136/E136-1,"-")</f>
        <v>0.47719298245614028</v>
      </c>
      <c r="H136" s="306">
        <f t="shared" si="14"/>
        <v>2584</v>
      </c>
      <c r="I136" s="314">
        <f t="shared" ref="I136:I138" si="21">F136/F$134</f>
        <v>0.35786506800286327</v>
      </c>
      <c r="J136" s="306">
        <v>6701</v>
      </c>
      <c r="K136" s="312">
        <f t="shared" si="15"/>
        <v>0.364660426643448</v>
      </c>
      <c r="L136" s="314">
        <f t="shared" si="16"/>
        <v>-0.16227028378547315</v>
      </c>
      <c r="M136" s="313">
        <f t="shared" si="17"/>
        <v>-1298</v>
      </c>
      <c r="N136" s="312">
        <f t="shared" si="18"/>
        <v>-0.28247135667630363</v>
      </c>
      <c r="O136" s="306">
        <f t="shared" si="19"/>
        <v>-2638</v>
      </c>
      <c r="Q136" s="37"/>
      <c r="R136" s="103"/>
      <c r="Z136" s="1"/>
    </row>
    <row r="137" spans="1:31" s="4" customFormat="1" x14ac:dyDescent="0.25">
      <c r="B137" s="123" t="s">
        <v>64</v>
      </c>
      <c r="C137" s="306">
        <v>0</v>
      </c>
      <c r="D137" s="306">
        <v>20185</v>
      </c>
      <c r="E137" s="306">
        <v>9264</v>
      </c>
      <c r="F137" s="306">
        <v>8253</v>
      </c>
      <c r="G137" s="308">
        <f t="shared" si="20"/>
        <v>-0.10913212435233166</v>
      </c>
      <c r="H137" s="306">
        <f t="shared" si="14"/>
        <v>-1011</v>
      </c>
      <c r="I137" s="318">
        <f t="shared" si="21"/>
        <v>0.36922870436649963</v>
      </c>
      <c r="J137" s="306">
        <v>6321</v>
      </c>
      <c r="K137" s="312">
        <f t="shared" si="15"/>
        <v>0.34398127993034394</v>
      </c>
      <c r="L137" s="314">
        <f t="shared" si="16"/>
        <v>-0.23409669211195927</v>
      </c>
      <c r="M137" s="313">
        <f t="shared" si="17"/>
        <v>-1932</v>
      </c>
      <c r="N137" s="312">
        <f t="shared" si="18"/>
        <v>-0.68684666831805796</v>
      </c>
      <c r="O137" s="306">
        <f t="shared" si="19"/>
        <v>-13864</v>
      </c>
      <c r="Q137" s="37"/>
      <c r="R137" s="103"/>
      <c r="Z137" s="1"/>
    </row>
    <row r="138" spans="1:31" s="4" customFormat="1" x14ac:dyDescent="0.25">
      <c r="B138" s="299" t="s">
        <v>199</v>
      </c>
      <c r="C138" s="300">
        <v>3692</v>
      </c>
      <c r="D138" s="300">
        <v>4671</v>
      </c>
      <c r="E138" s="300">
        <v>5264</v>
      </c>
      <c r="F138" s="300">
        <v>6100</v>
      </c>
      <c r="G138" s="304">
        <f t="shared" si="20"/>
        <v>0.15881458966565343</v>
      </c>
      <c r="H138" s="300">
        <f t="shared" si="14"/>
        <v>836</v>
      </c>
      <c r="I138" s="302">
        <f t="shared" si="21"/>
        <v>0.2729062276306371</v>
      </c>
      <c r="J138" s="300">
        <v>5354</v>
      </c>
      <c r="K138" s="301">
        <f t="shared" si="15"/>
        <v>0.29135829342620811</v>
      </c>
      <c r="L138" s="302">
        <f t="shared" si="16"/>
        <v>-0.12229508196721306</v>
      </c>
      <c r="M138" s="303">
        <f t="shared" si="17"/>
        <v>-746</v>
      </c>
      <c r="N138" s="301">
        <f t="shared" si="18"/>
        <v>0.14622136587454504</v>
      </c>
      <c r="O138" s="300">
        <f t="shared" si="19"/>
        <v>683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188</v>
      </c>
    </row>
    <row r="140" spans="1:31" s="4" customFormat="1" ht="32.25" customHeight="1" x14ac:dyDescent="0.25">
      <c r="B140" s="319" t="s">
        <v>202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AB055-74DD-4398-B9F8-34775F3B7E84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207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267</v>
      </c>
      <c r="D5" s="295" t="s">
        <v>268</v>
      </c>
      <c r="E5" s="295" t="s">
        <v>269</v>
      </c>
      <c r="F5" s="296" t="str">
        <f>CONCATENATE("%/s total Tenerife ",RIGHT(E5,4))</f>
        <v>%/s total Tenerife 2022</v>
      </c>
      <c r="G5" s="295" t="s">
        <v>270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271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272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208</v>
      </c>
      <c r="C6" s="297">
        <v>456675</v>
      </c>
      <c r="D6" s="297">
        <v>800301</v>
      </c>
      <c r="E6" s="297">
        <v>1016781</v>
      </c>
      <c r="F6" s="298">
        <f>E6/$E$6</f>
        <v>1</v>
      </c>
      <c r="G6" s="297">
        <v>1042721</v>
      </c>
      <c r="H6" s="298">
        <f>G6/E6-1</f>
        <v>2.551188505686075E-2</v>
      </c>
      <c r="I6" s="297">
        <f>G6-E6</f>
        <v>25940</v>
      </c>
      <c r="J6" s="298">
        <f>G6/$G$6</f>
        <v>1</v>
      </c>
      <c r="K6" s="297">
        <v>1059034</v>
      </c>
      <c r="L6" s="298">
        <f>K6/G6-1</f>
        <v>1.56446451159995E-2</v>
      </c>
      <c r="M6" s="297">
        <f>K6-G6</f>
        <v>16313</v>
      </c>
      <c r="N6" s="298">
        <f>K6/$K$6</f>
        <v>1</v>
      </c>
      <c r="O6" s="297">
        <v>1068407</v>
      </c>
      <c r="P6" s="298">
        <f>O6/K6-1</f>
        <v>8.8505184913798551E-3</v>
      </c>
      <c r="Q6" s="297">
        <f>O6-K6</f>
        <v>9373</v>
      </c>
      <c r="R6" s="298">
        <f>IFERROR(O6/C6-1,"-")</f>
        <v>1.3395346800240873</v>
      </c>
      <c r="S6" s="297">
        <f>O6-C6</f>
        <v>611732</v>
      </c>
      <c r="T6" s="298">
        <f>O6/$O$6</f>
        <v>1</v>
      </c>
      <c r="V6" s="37"/>
      <c r="W6" s="103"/>
      <c r="AE6" s="1" t="s">
        <v>181</v>
      </c>
    </row>
    <row r="7" spans="1:31" s="4" customFormat="1" x14ac:dyDescent="0.25">
      <c r="B7" s="288" t="s">
        <v>47</v>
      </c>
      <c r="C7" s="306">
        <v>101575</v>
      </c>
      <c r="D7" s="306">
        <v>247584</v>
      </c>
      <c r="E7" s="306">
        <v>207208</v>
      </c>
      <c r="F7" s="312">
        <f t="shared" ref="F7:F16" si="0">E7/$E$6</f>
        <v>0.20378822971711705</v>
      </c>
      <c r="G7" s="306">
        <v>181700</v>
      </c>
      <c r="H7" s="314">
        <f>G7/E7-1</f>
        <v>-0.12310335508281534</v>
      </c>
      <c r="I7" s="313">
        <f>G7-E7</f>
        <v>-25508</v>
      </c>
      <c r="J7" s="312">
        <f>G7/$G$6</f>
        <v>0.17425562542616865</v>
      </c>
      <c r="K7" s="306">
        <v>161848</v>
      </c>
      <c r="L7" s="314">
        <f>K7/G7-1</f>
        <v>-0.1092570170610897</v>
      </c>
      <c r="M7" s="313">
        <f>K7-G7</f>
        <v>-19852</v>
      </c>
      <c r="N7" s="312">
        <f>K7/$K$6</f>
        <v>0.15282606601865473</v>
      </c>
      <c r="O7" s="306">
        <v>147955</v>
      </c>
      <c r="P7" s="314">
        <f>O7/K7-1</f>
        <v>-8.5839800306460434E-2</v>
      </c>
      <c r="Q7" s="313">
        <f>O7-K7</f>
        <v>-13893</v>
      </c>
      <c r="R7" s="314">
        <f t="shared" ref="R7:R16" si="1">IFERROR(O7/C7-1,"-")</f>
        <v>0.45660841742554759</v>
      </c>
      <c r="S7" s="313">
        <f t="shared" ref="S7:S16" si="2">O7-C7</f>
        <v>46380</v>
      </c>
      <c r="T7" s="312">
        <f>O7/$O$6</f>
        <v>0.13848187067288029</v>
      </c>
      <c r="V7" s="37"/>
      <c r="W7" s="103"/>
      <c r="AE7" s="1" t="s">
        <v>183</v>
      </c>
    </row>
    <row r="8" spans="1:31" s="4" customFormat="1" x14ac:dyDescent="0.25">
      <c r="B8" s="288" t="s">
        <v>48</v>
      </c>
      <c r="C8" s="306">
        <v>46908</v>
      </c>
      <c r="D8" s="306">
        <v>83468</v>
      </c>
      <c r="E8" s="306">
        <v>123951</v>
      </c>
      <c r="F8" s="312">
        <f t="shared" si="0"/>
        <v>0.12190530704251948</v>
      </c>
      <c r="G8" s="306">
        <v>119487</v>
      </c>
      <c r="H8" s="314">
        <f t="shared" ref="H8:H16" si="3">G8/E8-1</f>
        <v>-3.6014231430161914E-2</v>
      </c>
      <c r="I8" s="313">
        <f t="shared" ref="I8:I16" si="4">G8-E8</f>
        <v>-4464</v>
      </c>
      <c r="J8" s="312">
        <f t="shared" ref="J8:J16" si="5">G8/$G$6</f>
        <v>0.11459153503190211</v>
      </c>
      <c r="K8" s="306">
        <v>114632</v>
      </c>
      <c r="L8" s="314">
        <f t="shared" ref="L8:L16" si="6">K8/G8-1</f>
        <v>-4.063203528417314E-2</v>
      </c>
      <c r="M8" s="313">
        <f t="shared" ref="M8:M16" si="7">K8-G8</f>
        <v>-4855</v>
      </c>
      <c r="N8" s="312">
        <f t="shared" ref="N8:N16" si="8">K8/$K$6</f>
        <v>0.10824203944349284</v>
      </c>
      <c r="O8" s="306">
        <v>118257</v>
      </c>
      <c r="P8" s="314">
        <f t="shared" ref="P8:P16" si="9">O8/K8-1</f>
        <v>3.1622932514481228E-2</v>
      </c>
      <c r="Q8" s="313">
        <f t="shared" ref="Q8:Q16" si="10">O8-K8</f>
        <v>3625</v>
      </c>
      <c r="R8" s="314">
        <f t="shared" si="1"/>
        <v>1.5210411870043488</v>
      </c>
      <c r="S8" s="313">
        <f t="shared" si="2"/>
        <v>71349</v>
      </c>
      <c r="T8" s="312">
        <f t="shared" ref="T8:T16" si="11">O8/$O$6</f>
        <v>0.11068534743782098</v>
      </c>
      <c r="V8" s="37"/>
      <c r="W8" s="103"/>
      <c r="AE8" s="1"/>
    </row>
    <row r="9" spans="1:31" s="4" customFormat="1" x14ac:dyDescent="0.25">
      <c r="B9" s="288" t="s">
        <v>49</v>
      </c>
      <c r="C9" s="306">
        <v>2335</v>
      </c>
      <c r="D9" s="306">
        <v>4950</v>
      </c>
      <c r="E9" s="306">
        <v>6762</v>
      </c>
      <c r="F9" s="307">
        <f t="shared" si="0"/>
        <v>6.6503996435810665E-3</v>
      </c>
      <c r="G9" s="306">
        <v>20295</v>
      </c>
      <c r="H9" s="318">
        <f t="shared" si="3"/>
        <v>2.0013309671694763</v>
      </c>
      <c r="I9" s="309">
        <f t="shared" si="4"/>
        <v>13533</v>
      </c>
      <c r="J9" s="307">
        <f t="shared" si="5"/>
        <v>1.9463499824018123E-2</v>
      </c>
      <c r="K9" s="306">
        <v>11990</v>
      </c>
      <c r="L9" s="314">
        <f t="shared" si="6"/>
        <v>-0.40921409214092141</v>
      </c>
      <c r="M9" s="313">
        <f t="shared" si="7"/>
        <v>-8305</v>
      </c>
      <c r="N9" s="312">
        <f t="shared" si="8"/>
        <v>1.1321638398767179E-2</v>
      </c>
      <c r="O9" s="306">
        <v>10059</v>
      </c>
      <c r="P9" s="314">
        <f t="shared" si="9"/>
        <v>-0.16105087572977483</v>
      </c>
      <c r="Q9" s="313">
        <f t="shared" si="10"/>
        <v>-1931</v>
      </c>
      <c r="R9" s="314">
        <f t="shared" si="1"/>
        <v>3.3079229122055676</v>
      </c>
      <c r="S9" s="313">
        <f t="shared" si="2"/>
        <v>7724</v>
      </c>
      <c r="T9" s="312">
        <f t="shared" si="11"/>
        <v>9.4149514183265361E-3</v>
      </c>
      <c r="V9" s="37"/>
      <c r="W9" s="103"/>
      <c r="AE9" s="1"/>
    </row>
    <row r="10" spans="1:31" s="4" customFormat="1" x14ac:dyDescent="0.25">
      <c r="B10" s="288" t="s">
        <v>51</v>
      </c>
      <c r="C10" s="306">
        <v>94044</v>
      </c>
      <c r="D10" s="306">
        <v>181693</v>
      </c>
      <c r="E10" s="306">
        <v>342343</v>
      </c>
      <c r="F10" s="312">
        <f t="shared" si="0"/>
        <v>0.33669295551352751</v>
      </c>
      <c r="G10" s="306">
        <v>343297</v>
      </c>
      <c r="H10" s="314">
        <f t="shared" si="3"/>
        <v>2.7866788571695444E-3</v>
      </c>
      <c r="I10" s="313">
        <f t="shared" si="4"/>
        <v>954</v>
      </c>
      <c r="J10" s="312">
        <f t="shared" si="5"/>
        <v>0.32923188465562697</v>
      </c>
      <c r="K10" s="306">
        <v>382439</v>
      </c>
      <c r="L10" s="314">
        <f t="shared" si="6"/>
        <v>0.1140178912137304</v>
      </c>
      <c r="M10" s="313">
        <f t="shared" si="7"/>
        <v>39142</v>
      </c>
      <c r="N10" s="312">
        <f t="shared" si="8"/>
        <v>0.36112060613729113</v>
      </c>
      <c r="O10" s="306">
        <v>398420</v>
      </c>
      <c r="P10" s="314">
        <f t="shared" si="9"/>
        <v>4.1787056236419318E-2</v>
      </c>
      <c r="Q10" s="313">
        <f t="shared" si="10"/>
        <v>15981</v>
      </c>
      <c r="R10" s="314">
        <f t="shared" si="1"/>
        <v>3.2365275828335669</v>
      </c>
      <c r="S10" s="313">
        <f t="shared" si="2"/>
        <v>304376</v>
      </c>
      <c r="T10" s="312">
        <f>O10/$O$6</f>
        <v>0.372910323500314</v>
      </c>
      <c r="V10" s="37"/>
      <c r="W10" s="103"/>
      <c r="AE10" s="1"/>
    </row>
    <row r="11" spans="1:31" s="4" customFormat="1" x14ac:dyDescent="0.25">
      <c r="B11" s="288" t="s">
        <v>53</v>
      </c>
      <c r="C11" s="306">
        <v>30342</v>
      </c>
      <c r="D11" s="306">
        <v>44398</v>
      </c>
      <c r="E11" s="306">
        <v>48630</v>
      </c>
      <c r="F11" s="307">
        <f t="shared" si="0"/>
        <v>4.7827408261956111E-2</v>
      </c>
      <c r="G11" s="306">
        <v>55684</v>
      </c>
      <c r="H11" s="318">
        <f t="shared" si="3"/>
        <v>0.14505449311124829</v>
      </c>
      <c r="I11" s="309">
        <f t="shared" si="4"/>
        <v>7054</v>
      </c>
      <c r="J11" s="307">
        <f t="shared" si="5"/>
        <v>5.3402588036492983E-2</v>
      </c>
      <c r="K11" s="306">
        <v>49807</v>
      </c>
      <c r="L11" s="314">
        <f t="shared" si="6"/>
        <v>-0.10554198692622652</v>
      </c>
      <c r="M11" s="313">
        <f t="shared" si="7"/>
        <v>-5877</v>
      </c>
      <c r="N11" s="312">
        <f t="shared" si="8"/>
        <v>4.7030595807122343E-2</v>
      </c>
      <c r="O11" s="306">
        <v>52122</v>
      </c>
      <c r="P11" s="314">
        <f t="shared" si="9"/>
        <v>4.647941052462512E-2</v>
      </c>
      <c r="Q11" s="313">
        <f t="shared" si="10"/>
        <v>2315</v>
      </c>
      <c r="R11" s="314">
        <f t="shared" si="1"/>
        <v>0.71781688748269734</v>
      </c>
      <c r="S11" s="313">
        <f t="shared" si="2"/>
        <v>21780</v>
      </c>
      <c r="T11" s="312">
        <f t="shared" si="11"/>
        <v>4.8784779583061509E-2</v>
      </c>
      <c r="V11" s="37"/>
      <c r="W11" s="103"/>
      <c r="AE11" s="1"/>
    </row>
    <row r="12" spans="1:31" s="4" customFormat="1" x14ac:dyDescent="0.25">
      <c r="B12" s="288" t="s">
        <v>54</v>
      </c>
      <c r="C12" s="306">
        <v>52879</v>
      </c>
      <c r="D12" s="306">
        <v>104557</v>
      </c>
      <c r="E12" s="306">
        <v>134886</v>
      </c>
      <c r="F12" s="312">
        <f t="shared" si="0"/>
        <v>0.13265983530376749</v>
      </c>
      <c r="G12" s="306">
        <v>147214</v>
      </c>
      <c r="H12" s="314">
        <f t="shared" si="3"/>
        <v>9.1395697107186757E-2</v>
      </c>
      <c r="I12" s="313">
        <f t="shared" si="4"/>
        <v>12328</v>
      </c>
      <c r="J12" s="312">
        <f t="shared" si="5"/>
        <v>0.14118254067962571</v>
      </c>
      <c r="K12" s="306">
        <v>155988</v>
      </c>
      <c r="L12" s="314">
        <f t="shared" si="6"/>
        <v>5.9600309753148561E-2</v>
      </c>
      <c r="M12" s="313">
        <f t="shared" si="7"/>
        <v>8774</v>
      </c>
      <c r="N12" s="312">
        <f t="shared" si="8"/>
        <v>0.14729272148014133</v>
      </c>
      <c r="O12" s="306">
        <v>178403</v>
      </c>
      <c r="P12" s="314">
        <f t="shared" si="9"/>
        <v>0.14369695104751656</v>
      </c>
      <c r="Q12" s="313">
        <f t="shared" si="10"/>
        <v>22415</v>
      </c>
      <c r="R12" s="314">
        <f t="shared" si="1"/>
        <v>2.3737967813309631</v>
      </c>
      <c r="S12" s="313">
        <f t="shared" si="2"/>
        <v>125524</v>
      </c>
      <c r="T12" s="312">
        <f t="shared" si="11"/>
        <v>0.16698037358422399</v>
      </c>
      <c r="V12" s="37"/>
      <c r="W12" s="103"/>
      <c r="AE12" s="1"/>
    </row>
    <row r="13" spans="1:31" s="4" customFormat="1" x14ac:dyDescent="0.25">
      <c r="B13" s="288" t="s">
        <v>52</v>
      </c>
      <c r="C13" s="306">
        <v>14777</v>
      </c>
      <c r="D13" s="306">
        <v>21732</v>
      </c>
      <c r="E13" s="306">
        <v>33809</v>
      </c>
      <c r="F13" s="307">
        <f t="shared" si="0"/>
        <v>3.3251014721950939E-2</v>
      </c>
      <c r="G13" s="306">
        <v>37722</v>
      </c>
      <c r="H13" s="318">
        <f t="shared" si="3"/>
        <v>0.11573841284864983</v>
      </c>
      <c r="I13" s="309">
        <f t="shared" si="4"/>
        <v>3913</v>
      </c>
      <c r="J13" s="307">
        <f t="shared" si="5"/>
        <v>3.6176503590126217E-2</v>
      </c>
      <c r="K13" s="306">
        <v>35821</v>
      </c>
      <c r="L13" s="314">
        <f t="shared" si="6"/>
        <v>-5.0394994963151474E-2</v>
      </c>
      <c r="M13" s="313">
        <f t="shared" si="7"/>
        <v>-1901</v>
      </c>
      <c r="N13" s="312">
        <f t="shared" si="8"/>
        <v>3.3824220940970734E-2</v>
      </c>
      <c r="O13" s="306">
        <v>35565</v>
      </c>
      <c r="P13" s="314">
        <f t="shared" si="9"/>
        <v>-7.146645822282971E-3</v>
      </c>
      <c r="Q13" s="313">
        <f t="shared" si="10"/>
        <v>-256</v>
      </c>
      <c r="R13" s="314">
        <f t="shared" si="1"/>
        <v>1.406780808012452</v>
      </c>
      <c r="S13" s="313">
        <f t="shared" si="2"/>
        <v>20788</v>
      </c>
      <c r="T13" s="312">
        <f t="shared" si="11"/>
        <v>3.3287876249406829E-2</v>
      </c>
      <c r="V13" s="37"/>
      <c r="W13" s="103"/>
      <c r="AE13" s="1"/>
    </row>
    <row r="14" spans="1:31" s="4" customFormat="1" x14ac:dyDescent="0.25">
      <c r="B14" s="288" t="s">
        <v>55</v>
      </c>
      <c r="C14" s="306">
        <v>21825</v>
      </c>
      <c r="D14" s="306">
        <v>45216</v>
      </c>
      <c r="E14" s="306">
        <v>29061</v>
      </c>
      <c r="F14" s="312">
        <f t="shared" si="0"/>
        <v>2.8581375930510109E-2</v>
      </c>
      <c r="G14" s="306">
        <v>33671</v>
      </c>
      <c r="H14" s="314">
        <f t="shared" si="3"/>
        <v>0.15863184336395864</v>
      </c>
      <c r="I14" s="313">
        <f t="shared" si="4"/>
        <v>4610</v>
      </c>
      <c r="J14" s="312">
        <f t="shared" si="5"/>
        <v>3.229147585979375E-2</v>
      </c>
      <c r="K14" s="306">
        <v>29209</v>
      </c>
      <c r="L14" s="314">
        <f t="shared" si="6"/>
        <v>-0.13251759674497343</v>
      </c>
      <c r="M14" s="313">
        <f t="shared" si="7"/>
        <v>-4462</v>
      </c>
      <c r="N14" s="312">
        <f t="shared" si="8"/>
        <v>2.7580795328573021E-2</v>
      </c>
      <c r="O14" s="306">
        <v>32990</v>
      </c>
      <c r="P14" s="314">
        <f t="shared" si="9"/>
        <v>0.12944640350576875</v>
      </c>
      <c r="Q14" s="313">
        <f t="shared" si="10"/>
        <v>3781</v>
      </c>
      <c r="R14" s="314">
        <f t="shared" si="1"/>
        <v>0.51156930126002287</v>
      </c>
      <c r="S14" s="313">
        <f t="shared" si="2"/>
        <v>11165</v>
      </c>
      <c r="T14" s="312">
        <f t="shared" si="11"/>
        <v>3.0877746027497013E-2</v>
      </c>
      <c r="V14" s="37"/>
      <c r="W14" s="103"/>
      <c r="AE14" s="1"/>
    </row>
    <row r="15" spans="1:31" s="4" customFormat="1" x14ac:dyDescent="0.25">
      <c r="B15" s="288" t="s">
        <v>50</v>
      </c>
      <c r="C15" s="306">
        <v>22233</v>
      </c>
      <c r="D15" s="306">
        <v>26311</v>
      </c>
      <c r="E15" s="306">
        <v>32375</v>
      </c>
      <c r="F15" s="307">
        <f t="shared" si="0"/>
        <v>3.1840681523356555E-2</v>
      </c>
      <c r="G15" s="306">
        <v>43847</v>
      </c>
      <c r="H15" s="318">
        <f t="shared" si="3"/>
        <v>0.35434749034749036</v>
      </c>
      <c r="I15" s="309">
        <f t="shared" si="4"/>
        <v>11472</v>
      </c>
      <c r="J15" s="307">
        <f t="shared" si="5"/>
        <v>4.2050558107106312E-2</v>
      </c>
      <c r="K15" s="306">
        <v>61312</v>
      </c>
      <c r="L15" s="314">
        <f t="shared" si="6"/>
        <v>0.39831687458663079</v>
      </c>
      <c r="M15" s="313">
        <f t="shared" si="7"/>
        <v>17465</v>
      </c>
      <c r="N15" s="312">
        <f t="shared" si="8"/>
        <v>5.7894269683504022E-2</v>
      </c>
      <c r="O15" s="306">
        <v>42953</v>
      </c>
      <c r="P15" s="314">
        <f t="shared" si="9"/>
        <v>-0.29943567327766174</v>
      </c>
      <c r="Q15" s="313">
        <f t="shared" si="10"/>
        <v>-18359</v>
      </c>
      <c r="R15" s="314">
        <f t="shared" si="1"/>
        <v>0.93194800521746957</v>
      </c>
      <c r="S15" s="313">
        <f t="shared" si="2"/>
        <v>20720</v>
      </c>
      <c r="T15" s="312">
        <f t="shared" si="11"/>
        <v>4.0202844047259143E-2</v>
      </c>
      <c r="V15" s="37"/>
      <c r="W15" s="103"/>
      <c r="AE15" s="1"/>
    </row>
    <row r="16" spans="1:31" s="4" customFormat="1" x14ac:dyDescent="0.25">
      <c r="B16" s="288" t="s">
        <v>209</v>
      </c>
      <c r="C16" s="306">
        <f>C6-SUM(C7:C15)</f>
        <v>69757</v>
      </c>
      <c r="D16" s="306">
        <f>D6-SUM(D7:D15)</f>
        <v>40392</v>
      </c>
      <c r="E16" s="306">
        <f>E6-SUM(E7:E15)</f>
        <v>57756</v>
      </c>
      <c r="F16" s="312">
        <f t="shared" si="0"/>
        <v>5.6802792341713704E-2</v>
      </c>
      <c r="G16" s="306">
        <f>G6-SUM(G7:G15)</f>
        <v>59804</v>
      </c>
      <c r="H16" s="314">
        <f t="shared" si="3"/>
        <v>3.5459519357296188E-2</v>
      </c>
      <c r="I16" s="313">
        <f t="shared" si="4"/>
        <v>2048</v>
      </c>
      <c r="J16" s="312">
        <f t="shared" si="5"/>
        <v>5.7353788789139187E-2</v>
      </c>
      <c r="K16" s="306">
        <f>K6-SUM(K7:K15)</f>
        <v>55988</v>
      </c>
      <c r="L16" s="314">
        <f t="shared" si="6"/>
        <v>-6.3808440906962693E-2</v>
      </c>
      <c r="M16" s="313">
        <f t="shared" si="7"/>
        <v>-3816</v>
      </c>
      <c r="N16" s="312">
        <f t="shared" si="8"/>
        <v>5.2867046761482635E-2</v>
      </c>
      <c r="O16" s="306">
        <f>O6-SUM(O7:O15)</f>
        <v>51683</v>
      </c>
      <c r="P16" s="314">
        <f t="shared" si="9"/>
        <v>-7.689147674501684E-2</v>
      </c>
      <c r="Q16" s="313">
        <f t="shared" si="10"/>
        <v>-4305</v>
      </c>
      <c r="R16" s="314">
        <f t="shared" si="1"/>
        <v>-0.25909944521696748</v>
      </c>
      <c r="S16" s="313">
        <f t="shared" si="2"/>
        <v>-18074</v>
      </c>
      <c r="T16" s="312">
        <f t="shared" si="11"/>
        <v>4.8373887479209704E-2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188</v>
      </c>
    </row>
    <row r="18" spans="2:31" s="4" customFormat="1" x14ac:dyDescent="0.25">
      <c r="B18" s="202" t="s">
        <v>189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12" t="s">
        <v>191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192</v>
      </c>
      <c r="O44" s="15">
        <v>2021</v>
      </c>
      <c r="P44" s="15" t="s">
        <v>192</v>
      </c>
      <c r="Q44" s="15" t="s">
        <v>193</v>
      </c>
      <c r="R44" s="15" t="s">
        <v>194</v>
      </c>
      <c r="S44" s="15" t="s">
        <v>195</v>
      </c>
      <c r="T44" s="112"/>
      <c r="AE44" s="1"/>
    </row>
    <row r="45" spans="2:31" s="4" customFormat="1" ht="18.75" hidden="1" x14ac:dyDescent="0.3">
      <c r="B45" s="277" t="s">
        <v>179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180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181</v>
      </c>
    </row>
    <row r="47" spans="2:31" ht="15.75" hidden="1" x14ac:dyDescent="0.25">
      <c r="B47" s="280" t="s">
        <v>103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182</v>
      </c>
    </row>
    <row r="48" spans="2:31" s="4" customFormat="1" hidden="1" x14ac:dyDescent="0.25">
      <c r="B48" s="283" t="s">
        <v>106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183</v>
      </c>
    </row>
    <row r="49" spans="2:31" s="4" customFormat="1" hidden="1" x14ac:dyDescent="0.25">
      <c r="B49" s="288" t="s">
        <v>184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185</v>
      </c>
    </row>
    <row r="50" spans="2:31" s="4" customFormat="1" hidden="1" x14ac:dyDescent="0.25">
      <c r="B50" s="288" t="s">
        <v>186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187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188</v>
      </c>
    </row>
    <row r="52" spans="2:31" s="4" customFormat="1" hidden="1" x14ac:dyDescent="0.25">
      <c r="B52" s="68" t="s">
        <v>189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294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3" t="s">
        <v>30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208</v>
      </c>
      <c r="C136" s="281">
        <v>456683</v>
      </c>
      <c r="D136" s="281">
        <v>800301</v>
      </c>
      <c r="E136" s="281">
        <v>1016781</v>
      </c>
      <c r="F136" s="281">
        <v>1042721</v>
      </c>
      <c r="G136" s="282">
        <f>F136/E136-1</f>
        <v>2.551188505686075E-2</v>
      </c>
      <c r="H136" s="281">
        <f>F136-E136</f>
        <v>25940</v>
      </c>
      <c r="I136" s="282">
        <f>F136/F$136</f>
        <v>1</v>
      </c>
      <c r="J136" s="281">
        <v>1059034</v>
      </c>
      <c r="K136" s="282">
        <f>H136/H$136</f>
        <v>1</v>
      </c>
      <c r="L136" s="282">
        <f>J136/F136-1</f>
        <v>1.56446451159995E-2</v>
      </c>
      <c r="M136" s="281">
        <f>J136-F136</f>
        <v>16313</v>
      </c>
      <c r="N136" s="282">
        <f>J136/C136-1</f>
        <v>1.3189696134955757</v>
      </c>
      <c r="O136" s="281">
        <f>J136-C136</f>
        <v>602351</v>
      </c>
      <c r="Q136" s="37"/>
      <c r="R136" s="103"/>
      <c r="Z136" s="1" t="s">
        <v>181</v>
      </c>
      <c r="AE136"/>
    </row>
    <row r="137" spans="1:31" s="4" customFormat="1" x14ac:dyDescent="0.25">
      <c r="B137" s="288" t="s">
        <v>47</v>
      </c>
      <c r="C137" s="306">
        <v>117997</v>
      </c>
      <c r="D137" s="306">
        <v>247584</v>
      </c>
      <c r="E137" s="306">
        <v>207208</v>
      </c>
      <c r="F137" s="306">
        <v>181700</v>
      </c>
      <c r="G137" s="312">
        <f t="shared" ref="G137:G146" si="12">F137/E137-1</f>
        <v>-0.12310335508281534</v>
      </c>
      <c r="H137" s="320">
        <f t="shared" ref="H137:H146" si="13">F137-E137</f>
        <v>-25508</v>
      </c>
      <c r="I137" s="314">
        <f t="shared" ref="I137:K146" si="14">F137/F$136</f>
        <v>0.17425562542616865</v>
      </c>
      <c r="J137" s="306">
        <v>161848</v>
      </c>
      <c r="K137" s="314">
        <f t="shared" si="14"/>
        <v>-0.9833461835003855</v>
      </c>
      <c r="L137" s="314">
        <f t="shared" ref="L137:L146" si="15">J137/F137-1</f>
        <v>-0.1092570170610897</v>
      </c>
      <c r="M137" s="313">
        <f t="shared" ref="M137:M146" si="16">J137-F137</f>
        <v>-19852</v>
      </c>
      <c r="N137" s="312">
        <f t="shared" ref="N137:N146" si="17">J137/C137-1</f>
        <v>0.37162809223963311</v>
      </c>
      <c r="O137" s="306">
        <f t="shared" ref="O137:O146" si="18">J137-C137</f>
        <v>43851</v>
      </c>
      <c r="Q137" s="37"/>
      <c r="R137" s="103"/>
      <c r="Z137" s="1" t="s">
        <v>183</v>
      </c>
    </row>
    <row r="138" spans="1:31" s="4" customFormat="1" x14ac:dyDescent="0.25">
      <c r="B138" s="288" t="s">
        <v>48</v>
      </c>
      <c r="C138" s="306">
        <v>51760</v>
      </c>
      <c r="D138" s="306">
        <v>83468</v>
      </c>
      <c r="E138" s="306">
        <v>123951</v>
      </c>
      <c r="F138" s="306">
        <v>119487</v>
      </c>
      <c r="G138" s="312">
        <f t="shared" si="12"/>
        <v>-3.6014231430161914E-2</v>
      </c>
      <c r="H138" s="320">
        <f t="shared" si="13"/>
        <v>-4464</v>
      </c>
      <c r="I138" s="314">
        <f t="shared" si="14"/>
        <v>0.11459153503190211</v>
      </c>
      <c r="J138" s="306">
        <v>114632</v>
      </c>
      <c r="K138" s="314">
        <f t="shared" si="14"/>
        <v>-0.17208943716268313</v>
      </c>
      <c r="L138" s="314">
        <f t="shared" si="15"/>
        <v>-4.063203528417314E-2</v>
      </c>
      <c r="M138" s="313">
        <f t="shared" si="16"/>
        <v>-4855</v>
      </c>
      <c r="N138" s="312">
        <f t="shared" si="17"/>
        <v>1.2146831530139104</v>
      </c>
      <c r="O138" s="306">
        <f t="shared" si="18"/>
        <v>62872</v>
      </c>
      <c r="Q138" s="37"/>
      <c r="R138" s="103"/>
      <c r="Z138" s="1"/>
    </row>
    <row r="139" spans="1:31" s="4" customFormat="1" x14ac:dyDescent="0.25">
      <c r="B139" s="288" t="s">
        <v>49</v>
      </c>
      <c r="C139" s="306">
        <v>2339</v>
      </c>
      <c r="D139" s="306">
        <v>4950</v>
      </c>
      <c r="E139" s="306">
        <v>6762</v>
      </c>
      <c r="F139" s="306">
        <v>20295</v>
      </c>
      <c r="G139" s="312">
        <f t="shared" si="12"/>
        <v>2.0013309671694763</v>
      </c>
      <c r="H139" s="320">
        <f t="shared" si="13"/>
        <v>13533</v>
      </c>
      <c r="I139" s="314">
        <f t="shared" si="14"/>
        <v>1.9463499824018123E-2</v>
      </c>
      <c r="J139" s="306">
        <v>11990</v>
      </c>
      <c r="K139" s="318">
        <f t="shared" si="14"/>
        <v>0.52170393215111799</v>
      </c>
      <c r="L139" s="314">
        <f t="shared" si="15"/>
        <v>-0.40921409214092141</v>
      </c>
      <c r="M139" s="313">
        <f t="shared" si="16"/>
        <v>-8305</v>
      </c>
      <c r="N139" s="312">
        <f t="shared" si="17"/>
        <v>4.1261222744762716</v>
      </c>
      <c r="O139" s="306">
        <f t="shared" si="18"/>
        <v>9651</v>
      </c>
      <c r="Q139" s="37"/>
      <c r="R139" s="103"/>
      <c r="Z139" s="1"/>
    </row>
    <row r="140" spans="1:31" s="4" customFormat="1" x14ac:dyDescent="0.25">
      <c r="B140" s="288" t="s">
        <v>51</v>
      </c>
      <c r="C140" s="306">
        <v>103133</v>
      </c>
      <c r="D140" s="306">
        <v>181693</v>
      </c>
      <c r="E140" s="306">
        <v>342343</v>
      </c>
      <c r="F140" s="306">
        <v>343297</v>
      </c>
      <c r="G140" s="312">
        <f t="shared" si="12"/>
        <v>2.7866788571695444E-3</v>
      </c>
      <c r="H140" s="320">
        <f t="shared" si="13"/>
        <v>954</v>
      </c>
      <c r="I140" s="314">
        <f t="shared" si="14"/>
        <v>0.32923188465562697</v>
      </c>
      <c r="J140" s="306">
        <v>382439</v>
      </c>
      <c r="K140" s="314">
        <f t="shared" si="14"/>
        <v>3.6777178103315343E-2</v>
      </c>
      <c r="L140" s="314">
        <f t="shared" si="15"/>
        <v>0.1140178912137304</v>
      </c>
      <c r="M140" s="313">
        <f t="shared" si="16"/>
        <v>39142</v>
      </c>
      <c r="N140" s="312">
        <f t="shared" si="17"/>
        <v>2.7082117266054513</v>
      </c>
      <c r="O140" s="306">
        <f t="shared" si="18"/>
        <v>279306</v>
      </c>
      <c r="Q140" s="37"/>
      <c r="R140" s="103"/>
      <c r="Z140" s="1"/>
    </row>
    <row r="141" spans="1:31" s="4" customFormat="1" x14ac:dyDescent="0.25">
      <c r="B141" s="288" t="s">
        <v>53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5.3402588036492983E-2</v>
      </c>
      <c r="J141" s="306">
        <v>49807</v>
      </c>
      <c r="K141" s="318">
        <f t="shared" si="14"/>
        <v>0.27193523515805706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54</v>
      </c>
      <c r="C142" s="306">
        <v>61571</v>
      </c>
      <c r="D142" s="306">
        <v>104557</v>
      </c>
      <c r="E142" s="306">
        <v>134886</v>
      </c>
      <c r="F142" s="306">
        <v>147214</v>
      </c>
      <c r="G142" s="312">
        <f t="shared" si="12"/>
        <v>9.1395697107186757E-2</v>
      </c>
      <c r="H142" s="320">
        <f t="shared" si="13"/>
        <v>12328</v>
      </c>
      <c r="I142" s="314">
        <f t="shared" si="14"/>
        <v>0.14118254067962571</v>
      </c>
      <c r="J142" s="306">
        <v>155988</v>
      </c>
      <c r="K142" s="314">
        <f t="shared" si="14"/>
        <v>0.47525057825751738</v>
      </c>
      <c r="L142" s="314">
        <f t="shared" si="15"/>
        <v>5.9600309753148561E-2</v>
      </c>
      <c r="M142" s="313">
        <f t="shared" si="16"/>
        <v>8774</v>
      </c>
      <c r="N142" s="312">
        <f t="shared" si="17"/>
        <v>1.533465430153806</v>
      </c>
      <c r="O142" s="306">
        <f t="shared" si="18"/>
        <v>94417</v>
      </c>
      <c r="Q142" s="37"/>
      <c r="R142" s="103"/>
      <c r="Z142" s="1"/>
    </row>
    <row r="143" spans="1:31" s="4" customFormat="1" x14ac:dyDescent="0.25">
      <c r="B143" s="288" t="s">
        <v>52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3.6176503590126217E-2</v>
      </c>
      <c r="J143" s="306">
        <v>35821</v>
      </c>
      <c r="K143" s="318">
        <f t="shared" si="14"/>
        <v>0.15084811102544332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55</v>
      </c>
      <c r="C144" s="306">
        <v>26839</v>
      </c>
      <c r="D144" s="306">
        <v>45216</v>
      </c>
      <c r="E144" s="306">
        <v>29061</v>
      </c>
      <c r="F144" s="306">
        <v>33671</v>
      </c>
      <c r="G144" s="312">
        <f t="shared" si="12"/>
        <v>0.15863184336395864</v>
      </c>
      <c r="H144" s="320">
        <f t="shared" si="13"/>
        <v>4610</v>
      </c>
      <c r="I144" s="314">
        <f t="shared" si="14"/>
        <v>3.229147585979375E-2</v>
      </c>
      <c r="J144" s="306">
        <v>29209</v>
      </c>
      <c r="K144" s="314">
        <f t="shared" si="14"/>
        <v>0.1777178103315343</v>
      </c>
      <c r="L144" s="314">
        <f t="shared" si="15"/>
        <v>-0.13251759674497343</v>
      </c>
      <c r="M144" s="313">
        <f t="shared" si="16"/>
        <v>-4462</v>
      </c>
      <c r="N144" s="312">
        <f t="shared" si="17"/>
        <v>8.8304333246395084E-2</v>
      </c>
      <c r="O144" s="306">
        <f t="shared" si="18"/>
        <v>2370</v>
      </c>
      <c r="Q144" s="37"/>
      <c r="R144" s="103"/>
      <c r="Z144" s="1"/>
    </row>
    <row r="145" spans="2:31" s="4" customFormat="1" x14ac:dyDescent="0.25">
      <c r="B145" s="288" t="s">
        <v>50</v>
      </c>
      <c r="C145" s="306">
        <v>24273</v>
      </c>
      <c r="D145" s="306">
        <v>26311</v>
      </c>
      <c r="E145" s="306">
        <v>32375</v>
      </c>
      <c r="F145" s="306">
        <v>43847</v>
      </c>
      <c r="G145" s="312">
        <f t="shared" si="12"/>
        <v>0.35434749034749036</v>
      </c>
      <c r="H145" s="320">
        <f t="shared" si="13"/>
        <v>11472</v>
      </c>
      <c r="I145" s="314">
        <f t="shared" si="14"/>
        <v>4.2050558107106312E-2</v>
      </c>
      <c r="J145" s="306">
        <v>61312</v>
      </c>
      <c r="K145" s="318">
        <f t="shared" si="14"/>
        <v>0.44225134926754051</v>
      </c>
      <c r="L145" s="314">
        <f t="shared" si="15"/>
        <v>0.39831687458663079</v>
      </c>
      <c r="M145" s="313">
        <f t="shared" si="16"/>
        <v>17465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209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59804</v>
      </c>
      <c r="G146" s="312">
        <f t="shared" si="12"/>
        <v>3.5459519357296188E-2</v>
      </c>
      <c r="H146" s="320">
        <f t="shared" si="13"/>
        <v>2048</v>
      </c>
      <c r="I146" s="314">
        <f t="shared" si="14"/>
        <v>5.7353788789139187E-2</v>
      </c>
      <c r="J146" s="306">
        <f>J136-SUM(J137:J145)</f>
        <v>55988</v>
      </c>
      <c r="K146" s="314">
        <f t="shared" si="14"/>
        <v>7.8951426368542785E-2</v>
      </c>
      <c r="L146" s="314">
        <f t="shared" si="15"/>
        <v>-6.3808440906962693E-2</v>
      </c>
      <c r="M146" s="313">
        <f t="shared" si="16"/>
        <v>-3816</v>
      </c>
      <c r="N146" s="312">
        <f t="shared" si="17"/>
        <v>1.5260783252120556</v>
      </c>
      <c r="O146" s="306">
        <f t="shared" si="18"/>
        <v>33824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188</v>
      </c>
    </row>
    <row r="148" spans="2:31" s="4" customFormat="1" x14ac:dyDescent="0.25">
      <c r="B148" s="202" t="s">
        <v>189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4C8A-6A93-4656-85D6-A2B5A3C7016E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267</v>
      </c>
      <c r="D5" s="295" t="s">
        <v>268</v>
      </c>
      <c r="E5" s="295" t="s">
        <v>269</v>
      </c>
      <c r="F5" s="296" t="str">
        <f>CONCATENATE("%/s total Tenerife ",RIGHT(E5,4))</f>
        <v>%/s total Tenerife 2022</v>
      </c>
      <c r="G5" s="295" t="s">
        <v>270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271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272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208</v>
      </c>
      <c r="C6" s="297">
        <v>248286</v>
      </c>
      <c r="D6" s="297">
        <v>384253</v>
      </c>
      <c r="E6" s="297">
        <v>593573</v>
      </c>
      <c r="F6" s="298">
        <f>E6/$E$6</f>
        <v>1</v>
      </c>
      <c r="G6" s="297">
        <v>612402</v>
      </c>
      <c r="H6" s="298">
        <f>G6/E6-1</f>
        <v>3.1721456333087872E-2</v>
      </c>
      <c r="I6" s="297">
        <f>G6-E6</f>
        <v>18829</v>
      </c>
      <c r="J6" s="298">
        <f>G6/$G$6</f>
        <v>1</v>
      </c>
      <c r="K6" s="297">
        <v>637010</v>
      </c>
      <c r="L6" s="298">
        <f>K6/G6-1</f>
        <v>4.0182755771535739E-2</v>
      </c>
      <c r="M6" s="297">
        <f>K6-G6</f>
        <v>24608</v>
      </c>
      <c r="N6" s="298">
        <f>K6/$K$6</f>
        <v>1</v>
      </c>
      <c r="O6" s="297">
        <v>644247</v>
      </c>
      <c r="P6" s="298">
        <f>O6/K6-1</f>
        <v>1.1360889154016451E-2</v>
      </c>
      <c r="Q6" s="297">
        <f>O6-K6</f>
        <v>7237</v>
      </c>
      <c r="R6" s="298">
        <f>IFERROR(O6/C6-1,"-")</f>
        <v>1.5947777965733065</v>
      </c>
      <c r="S6" s="297">
        <f>O6-C6</f>
        <v>395961</v>
      </c>
      <c r="T6" s="298">
        <f>O6/$O$6</f>
        <v>1</v>
      </c>
      <c r="V6" s="37"/>
      <c r="W6" s="103"/>
      <c r="AE6" s="1" t="s">
        <v>181</v>
      </c>
    </row>
    <row r="7" spans="1:31" s="4" customFormat="1" x14ac:dyDescent="0.25">
      <c r="B7" s="288" t="s">
        <v>47</v>
      </c>
      <c r="C7" s="306">
        <v>43067</v>
      </c>
      <c r="D7" s="306">
        <v>120918</v>
      </c>
      <c r="E7" s="306">
        <v>120397</v>
      </c>
      <c r="F7" s="312">
        <f t="shared" ref="F7:F16" si="0">E7/$E$6</f>
        <v>0.20283436072732419</v>
      </c>
      <c r="G7" s="306">
        <v>106339</v>
      </c>
      <c r="H7" s="314">
        <f>G7/E7-1</f>
        <v>-0.11676370673687886</v>
      </c>
      <c r="I7" s="313">
        <f>G7-E7</f>
        <v>-14058</v>
      </c>
      <c r="J7" s="312">
        <f>G7/$G$6</f>
        <v>0.17364247667381882</v>
      </c>
      <c r="K7" s="306">
        <v>101169</v>
      </c>
      <c r="L7" s="314">
        <f>K7/G7-1</f>
        <v>-4.8618098722011727E-2</v>
      </c>
      <c r="M7" s="313">
        <f>K7-G7</f>
        <v>-5170</v>
      </c>
      <c r="N7" s="312">
        <f>K7/$K$6</f>
        <v>0.15881854288001759</v>
      </c>
      <c r="O7" s="306">
        <v>80536</v>
      </c>
      <c r="P7" s="314">
        <f>O7/K7-1</f>
        <v>-0.2039458727475808</v>
      </c>
      <c r="Q7" s="313">
        <f>O7-K7</f>
        <v>-20633</v>
      </c>
      <c r="R7" s="314">
        <f t="shared" ref="R7:R16" si="1">IFERROR(O7/C7-1,"-")</f>
        <v>0.87001648594051129</v>
      </c>
      <c r="S7" s="313">
        <f t="shared" ref="S7:S16" si="2">O7-C7</f>
        <v>37469</v>
      </c>
      <c r="T7" s="312">
        <f>O7/$O$6</f>
        <v>0.12500795502346149</v>
      </c>
      <c r="V7" s="37"/>
      <c r="W7" s="103"/>
      <c r="AE7" s="1" t="s">
        <v>183</v>
      </c>
    </row>
    <row r="8" spans="1:31" s="4" customFormat="1" x14ac:dyDescent="0.25">
      <c r="B8" s="288" t="s">
        <v>48</v>
      </c>
      <c r="C8" s="306">
        <v>23619</v>
      </c>
      <c r="D8" s="306">
        <v>39986</v>
      </c>
      <c r="E8" s="306">
        <v>75857</v>
      </c>
      <c r="F8" s="312">
        <f t="shared" si="0"/>
        <v>0.12779725492904831</v>
      </c>
      <c r="G8" s="306">
        <v>66877</v>
      </c>
      <c r="H8" s="314">
        <f t="shared" ref="H8:H16" si="3">G8/E8-1</f>
        <v>-0.11838063725167092</v>
      </c>
      <c r="I8" s="313">
        <f t="shared" ref="I8:I16" si="4">G8-E8</f>
        <v>-8980</v>
      </c>
      <c r="J8" s="312">
        <f t="shared" ref="J8:J16" si="5">G8/$G$6</f>
        <v>0.10920441148134721</v>
      </c>
      <c r="K8" s="306">
        <v>64410</v>
      </c>
      <c r="L8" s="314">
        <f t="shared" ref="L8:L16" si="6">K8/G8-1</f>
        <v>-3.6888616415210018E-2</v>
      </c>
      <c r="M8" s="313">
        <f t="shared" ref="M8:M16" si="7">K8-G8</f>
        <v>-2467</v>
      </c>
      <c r="N8" s="312">
        <f t="shared" ref="N8:N16" si="8">K8/$K$6</f>
        <v>0.10111301235459412</v>
      </c>
      <c r="O8" s="306">
        <v>66849</v>
      </c>
      <c r="P8" s="314">
        <f t="shared" ref="P8:P16" si="9">O8/K8-1</f>
        <v>3.7866790870982658E-2</v>
      </c>
      <c r="Q8" s="313">
        <f t="shared" ref="Q8:Q16" si="10">O8-K8</f>
        <v>2439</v>
      </c>
      <c r="R8" s="314">
        <f t="shared" si="1"/>
        <v>1.8303061094881241</v>
      </c>
      <c r="S8" s="313">
        <f t="shared" si="2"/>
        <v>43230</v>
      </c>
      <c r="T8" s="312">
        <f t="shared" ref="T8:T16" si="11">O8/$O$6</f>
        <v>0.10376299773223624</v>
      </c>
      <c r="V8" s="37"/>
      <c r="W8" s="103"/>
      <c r="AE8" s="1"/>
    </row>
    <row r="9" spans="1:31" s="4" customFormat="1" x14ac:dyDescent="0.25">
      <c r="B9" s="288" t="s">
        <v>49</v>
      </c>
      <c r="C9" s="306">
        <v>681</v>
      </c>
      <c r="D9" s="306">
        <v>2535</v>
      </c>
      <c r="E9" s="306">
        <v>3247</v>
      </c>
      <c r="F9" s="307">
        <f t="shared" si="0"/>
        <v>5.4702622929277446E-3</v>
      </c>
      <c r="G9" s="306">
        <v>5439</v>
      </c>
      <c r="H9" s="318">
        <f t="shared" si="3"/>
        <v>0.67508469356328926</v>
      </c>
      <c r="I9" s="309">
        <f t="shared" si="4"/>
        <v>2192</v>
      </c>
      <c r="J9" s="307">
        <f t="shared" si="5"/>
        <v>8.8814210273643786E-3</v>
      </c>
      <c r="K9" s="306">
        <v>4225</v>
      </c>
      <c r="L9" s="314">
        <f t="shared" si="6"/>
        <v>-0.22320279463136605</v>
      </c>
      <c r="M9" s="313">
        <f t="shared" si="7"/>
        <v>-1214</v>
      </c>
      <c r="N9" s="312">
        <f t="shared" si="8"/>
        <v>6.6325489395770865E-3</v>
      </c>
      <c r="O9" s="306">
        <v>4151</v>
      </c>
      <c r="P9" s="314">
        <f t="shared" si="9"/>
        <v>-1.7514792899408271E-2</v>
      </c>
      <c r="Q9" s="313">
        <f t="shared" si="10"/>
        <v>-74</v>
      </c>
      <c r="R9" s="314">
        <f t="shared" si="1"/>
        <v>5.0954478707782673</v>
      </c>
      <c r="S9" s="313">
        <f t="shared" si="2"/>
        <v>3470</v>
      </c>
      <c r="T9" s="312">
        <f t="shared" si="11"/>
        <v>6.4431809538888036E-3</v>
      </c>
      <c r="V9" s="37"/>
      <c r="W9" s="103"/>
      <c r="AE9" s="1"/>
    </row>
    <row r="10" spans="1:31" s="4" customFormat="1" x14ac:dyDescent="0.25">
      <c r="B10" s="288" t="s">
        <v>51</v>
      </c>
      <c r="C10" s="306">
        <v>68651</v>
      </c>
      <c r="D10" s="306">
        <v>114704</v>
      </c>
      <c r="E10" s="306">
        <v>244952</v>
      </c>
      <c r="F10" s="312">
        <f t="shared" si="0"/>
        <v>0.4126737570610523</v>
      </c>
      <c r="G10" s="306">
        <v>250432</v>
      </c>
      <c r="H10" s="314">
        <f t="shared" si="3"/>
        <v>2.2371729971586207E-2</v>
      </c>
      <c r="I10" s="313">
        <f t="shared" si="4"/>
        <v>5480</v>
      </c>
      <c r="J10" s="312">
        <f t="shared" si="5"/>
        <v>0.4089340008687104</v>
      </c>
      <c r="K10" s="306">
        <v>276037</v>
      </c>
      <c r="L10" s="314">
        <f t="shared" si="6"/>
        <v>0.10224332353692822</v>
      </c>
      <c r="M10" s="313">
        <f t="shared" si="7"/>
        <v>25605</v>
      </c>
      <c r="N10" s="312">
        <f t="shared" si="8"/>
        <v>0.43333228677728763</v>
      </c>
      <c r="O10" s="306">
        <v>294370</v>
      </c>
      <c r="P10" s="314">
        <f t="shared" si="9"/>
        <v>6.6415009582048823E-2</v>
      </c>
      <c r="Q10" s="313">
        <f t="shared" si="10"/>
        <v>18333</v>
      </c>
      <c r="R10" s="314">
        <f t="shared" si="1"/>
        <v>3.2879200594310349</v>
      </c>
      <c r="S10" s="313">
        <f t="shared" si="2"/>
        <v>225719</v>
      </c>
      <c r="T10" s="312">
        <f>O10/$O$6</f>
        <v>0.45692102563147363</v>
      </c>
      <c r="V10" s="37"/>
      <c r="W10" s="103"/>
      <c r="AE10" s="1"/>
    </row>
    <row r="11" spans="1:31" s="4" customFormat="1" x14ac:dyDescent="0.25">
      <c r="B11" s="288" t="s">
        <v>53</v>
      </c>
      <c r="C11" s="306">
        <v>25510</v>
      </c>
      <c r="D11" s="306">
        <v>20278</v>
      </c>
      <c r="E11" s="306">
        <v>32271</v>
      </c>
      <c r="F11" s="307">
        <f t="shared" si="0"/>
        <v>5.4367365092414917E-2</v>
      </c>
      <c r="G11" s="306">
        <v>36164</v>
      </c>
      <c r="H11" s="318">
        <f t="shared" si="3"/>
        <v>0.12063462551516846</v>
      </c>
      <c r="I11" s="309">
        <f t="shared" si="4"/>
        <v>3893</v>
      </c>
      <c r="J11" s="307">
        <f t="shared" si="5"/>
        <v>5.9052713740320902E-2</v>
      </c>
      <c r="K11" s="306">
        <v>33708</v>
      </c>
      <c r="L11" s="314">
        <f t="shared" si="6"/>
        <v>-6.791284149983412E-2</v>
      </c>
      <c r="M11" s="313">
        <f t="shared" si="7"/>
        <v>-2456</v>
      </c>
      <c r="N11" s="312">
        <f t="shared" si="8"/>
        <v>5.2915966782311107E-2</v>
      </c>
      <c r="O11" s="306">
        <v>31636</v>
      </c>
      <c r="P11" s="314">
        <f t="shared" si="9"/>
        <v>-6.146908745698354E-2</v>
      </c>
      <c r="Q11" s="313">
        <f t="shared" si="10"/>
        <v>-2072</v>
      </c>
      <c r="R11" s="314">
        <f t="shared" si="1"/>
        <v>0.24014112112896902</v>
      </c>
      <c r="S11" s="313">
        <f t="shared" si="2"/>
        <v>6126</v>
      </c>
      <c r="T11" s="312">
        <f t="shared" si="11"/>
        <v>4.910538970301763E-2</v>
      </c>
      <c r="V11" s="37"/>
      <c r="W11" s="103"/>
      <c r="AE11" s="1"/>
    </row>
    <row r="12" spans="1:31" s="4" customFormat="1" x14ac:dyDescent="0.25">
      <c r="B12" s="288" t="s">
        <v>54</v>
      </c>
      <c r="C12" s="306">
        <v>28803</v>
      </c>
      <c r="D12" s="306">
        <v>51310</v>
      </c>
      <c r="E12" s="306">
        <v>65021</v>
      </c>
      <c r="F12" s="312">
        <f t="shared" si="0"/>
        <v>0.10954170759114717</v>
      </c>
      <c r="G12" s="306">
        <v>80189</v>
      </c>
      <c r="H12" s="314">
        <f t="shared" si="3"/>
        <v>0.23327847926054668</v>
      </c>
      <c r="I12" s="313">
        <f t="shared" si="4"/>
        <v>15168</v>
      </c>
      <c r="J12" s="312">
        <f t="shared" si="5"/>
        <v>0.13094176700925209</v>
      </c>
      <c r="K12" s="306">
        <v>80800</v>
      </c>
      <c r="L12" s="314">
        <f t="shared" si="6"/>
        <v>7.6194989337690089E-3</v>
      </c>
      <c r="M12" s="313">
        <f t="shared" si="7"/>
        <v>611</v>
      </c>
      <c r="N12" s="312">
        <f t="shared" si="8"/>
        <v>0.1268425927379476</v>
      </c>
      <c r="O12" s="306">
        <v>84941</v>
      </c>
      <c r="P12" s="314">
        <f t="shared" si="9"/>
        <v>5.1250000000000018E-2</v>
      </c>
      <c r="Q12" s="313">
        <f t="shared" si="10"/>
        <v>4141</v>
      </c>
      <c r="R12" s="314">
        <f t="shared" si="1"/>
        <v>1.9490330868312329</v>
      </c>
      <c r="S12" s="313">
        <f t="shared" si="2"/>
        <v>56138</v>
      </c>
      <c r="T12" s="312">
        <f t="shared" si="11"/>
        <v>0.13184539470110065</v>
      </c>
      <c r="V12" s="37"/>
      <c r="W12" s="103"/>
      <c r="AE12" s="1"/>
    </row>
    <row r="13" spans="1:31" s="4" customFormat="1" x14ac:dyDescent="0.25">
      <c r="B13" s="288" t="s">
        <v>52</v>
      </c>
      <c r="C13" s="306">
        <v>6752</v>
      </c>
      <c r="D13" s="306">
        <v>10731</v>
      </c>
      <c r="E13" s="306">
        <v>17520</v>
      </c>
      <c r="F13" s="307">
        <f t="shared" si="0"/>
        <v>2.951616734588669E-2</v>
      </c>
      <c r="G13" s="306">
        <v>25698</v>
      </c>
      <c r="H13" s="318">
        <f t="shared" si="3"/>
        <v>0.46678082191780823</v>
      </c>
      <c r="I13" s="309">
        <f t="shared" si="4"/>
        <v>8178</v>
      </c>
      <c r="J13" s="307">
        <f t="shared" si="5"/>
        <v>4.1962632388529104E-2</v>
      </c>
      <c r="K13" s="306">
        <v>23944</v>
      </c>
      <c r="L13" s="314">
        <f t="shared" si="6"/>
        <v>-6.8254338859055186E-2</v>
      </c>
      <c r="M13" s="313">
        <f t="shared" si="7"/>
        <v>-1754</v>
      </c>
      <c r="N13" s="312">
        <f t="shared" si="8"/>
        <v>3.758810693709675E-2</v>
      </c>
      <c r="O13" s="306">
        <v>21878</v>
      </c>
      <c r="P13" s="314">
        <f t="shared" si="9"/>
        <v>-8.6284664216505158E-2</v>
      </c>
      <c r="Q13" s="313">
        <f t="shared" si="10"/>
        <v>-2066</v>
      </c>
      <c r="R13" s="314">
        <f t="shared" si="1"/>
        <v>2.2402251184834121</v>
      </c>
      <c r="S13" s="313">
        <f t="shared" si="2"/>
        <v>15126</v>
      </c>
      <c r="T13" s="312">
        <f t="shared" si="11"/>
        <v>3.3959025032324557E-2</v>
      </c>
      <c r="V13" s="37"/>
      <c r="W13" s="103"/>
      <c r="AE13" s="1"/>
    </row>
    <row r="14" spans="1:31" s="4" customFormat="1" x14ac:dyDescent="0.25">
      <c r="B14" s="288" t="s">
        <v>55</v>
      </c>
      <c r="C14" s="306">
        <v>5616</v>
      </c>
      <c r="D14" s="306">
        <v>11021</v>
      </c>
      <c r="E14" s="306">
        <v>9118</v>
      </c>
      <c r="F14" s="312">
        <f t="shared" si="0"/>
        <v>1.536121083674628E-2</v>
      </c>
      <c r="G14" s="306">
        <v>11319</v>
      </c>
      <c r="H14" s="314">
        <f t="shared" si="3"/>
        <v>0.24139065584558028</v>
      </c>
      <c r="I14" s="313">
        <f t="shared" si="4"/>
        <v>2201</v>
      </c>
      <c r="J14" s="312">
        <f t="shared" si="5"/>
        <v>1.8482957273163705E-2</v>
      </c>
      <c r="K14" s="306">
        <v>10833</v>
      </c>
      <c r="L14" s="314">
        <f t="shared" si="6"/>
        <v>-4.2936655181553096E-2</v>
      </c>
      <c r="M14" s="313">
        <f t="shared" si="7"/>
        <v>-486</v>
      </c>
      <c r="N14" s="312">
        <f t="shared" si="8"/>
        <v>1.7006012464482505E-2</v>
      </c>
      <c r="O14" s="306">
        <v>13384</v>
      </c>
      <c r="P14" s="314">
        <f t="shared" si="9"/>
        <v>0.23548416874365374</v>
      </c>
      <c r="Q14" s="313">
        <f t="shared" si="10"/>
        <v>2551</v>
      </c>
      <c r="R14" s="314">
        <f t="shared" si="1"/>
        <v>1.383190883190883</v>
      </c>
      <c r="S14" s="313">
        <f t="shared" si="2"/>
        <v>7768</v>
      </c>
      <c r="T14" s="312">
        <f t="shared" si="11"/>
        <v>2.0774640782184474E-2</v>
      </c>
      <c r="V14" s="37"/>
      <c r="W14" s="103"/>
      <c r="AE14" s="1"/>
    </row>
    <row r="15" spans="1:31" s="4" customFormat="1" x14ac:dyDescent="0.25">
      <c r="B15" s="288" t="s">
        <v>50</v>
      </c>
      <c r="C15" s="306">
        <v>14211</v>
      </c>
      <c r="D15" s="306">
        <v>4744</v>
      </c>
      <c r="E15" s="306">
        <v>9037</v>
      </c>
      <c r="F15" s="307">
        <f t="shared" si="0"/>
        <v>1.5224749104153995E-2</v>
      </c>
      <c r="G15" s="306">
        <v>14448</v>
      </c>
      <c r="H15" s="318">
        <f t="shared" si="3"/>
        <v>0.59876065065840445</v>
      </c>
      <c r="I15" s="309">
        <f t="shared" si="4"/>
        <v>5411</v>
      </c>
      <c r="J15" s="307">
        <f t="shared" si="5"/>
        <v>2.3592346203964065E-2</v>
      </c>
      <c r="K15" s="306">
        <v>23750</v>
      </c>
      <c r="L15" s="314">
        <f t="shared" si="6"/>
        <v>0.64382613510520481</v>
      </c>
      <c r="M15" s="313">
        <f t="shared" si="7"/>
        <v>9302</v>
      </c>
      <c r="N15" s="312">
        <f t="shared" si="8"/>
        <v>3.7283559127800195E-2</v>
      </c>
      <c r="O15" s="306">
        <v>26454</v>
      </c>
      <c r="P15" s="314">
        <f t="shared" si="9"/>
        <v>0.11385263157894743</v>
      </c>
      <c r="Q15" s="313">
        <f t="shared" si="10"/>
        <v>2704</v>
      </c>
      <c r="R15" s="314">
        <f t="shared" si="1"/>
        <v>0.86151572725353609</v>
      </c>
      <c r="S15" s="313">
        <f t="shared" si="2"/>
        <v>12243</v>
      </c>
      <c r="T15" s="312">
        <f t="shared" si="11"/>
        <v>4.1061890858630309E-2</v>
      </c>
      <c r="V15" s="37"/>
      <c r="W15" s="103"/>
      <c r="AE15" s="1"/>
    </row>
    <row r="16" spans="1:31" s="4" customFormat="1" x14ac:dyDescent="0.25">
      <c r="B16" s="288" t="s">
        <v>209</v>
      </c>
      <c r="C16" s="306">
        <f>C6-SUM(C7:C15)</f>
        <v>31376</v>
      </c>
      <c r="D16" s="306">
        <f>D6-SUM(D7:D15)</f>
        <v>8026</v>
      </c>
      <c r="E16" s="306">
        <f>E6-SUM(E7:E15)</f>
        <v>16153</v>
      </c>
      <c r="F16" s="312">
        <f t="shared" si="0"/>
        <v>2.7213165019298383E-2</v>
      </c>
      <c r="G16" s="306">
        <f>G6-SUM(G7:G15)</f>
        <v>15497</v>
      </c>
      <c r="H16" s="314">
        <f t="shared" si="3"/>
        <v>-4.0611651086485456E-2</v>
      </c>
      <c r="I16" s="313">
        <f t="shared" si="4"/>
        <v>-656</v>
      </c>
      <c r="J16" s="312">
        <f t="shared" si="5"/>
        <v>2.5305273333529284E-2</v>
      </c>
      <c r="K16" s="306">
        <f>K6-SUM(K7:K15)</f>
        <v>18134</v>
      </c>
      <c r="L16" s="314">
        <f t="shared" si="6"/>
        <v>0.17016196683229001</v>
      </c>
      <c r="M16" s="313">
        <f t="shared" si="7"/>
        <v>2637</v>
      </c>
      <c r="N16" s="312">
        <f t="shared" si="8"/>
        <v>2.8467370998885418E-2</v>
      </c>
      <c r="O16" s="306">
        <f>O6-SUM(O7:O15)</f>
        <v>20048</v>
      </c>
      <c r="P16" s="314">
        <f t="shared" si="9"/>
        <v>0.10554759016212634</v>
      </c>
      <c r="Q16" s="313">
        <f t="shared" si="10"/>
        <v>1914</v>
      </c>
      <c r="R16" s="314">
        <f t="shared" si="1"/>
        <v>-0.36104028556858747</v>
      </c>
      <c r="S16" s="313">
        <f t="shared" si="2"/>
        <v>-11328</v>
      </c>
      <c r="T16" s="312">
        <f t="shared" si="11"/>
        <v>3.1118499581682182E-2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188</v>
      </c>
    </row>
    <row r="18" spans="2:31" s="4" customFormat="1" x14ac:dyDescent="0.25">
      <c r="B18" s="202" t="s">
        <v>189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12" t="s">
        <v>191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192</v>
      </c>
      <c r="O44" s="15">
        <v>2021</v>
      </c>
      <c r="P44" s="15" t="s">
        <v>192</v>
      </c>
      <c r="Q44" s="15" t="s">
        <v>193</v>
      </c>
      <c r="R44" s="15" t="s">
        <v>194</v>
      </c>
      <c r="S44" s="15" t="s">
        <v>195</v>
      </c>
      <c r="T44" s="112"/>
      <c r="AE44" s="1"/>
    </row>
    <row r="45" spans="2:31" s="4" customFormat="1" ht="18.75" hidden="1" x14ac:dyDescent="0.3">
      <c r="B45" s="277" t="s">
        <v>179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180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181</v>
      </c>
    </row>
    <row r="47" spans="2:31" ht="15.75" hidden="1" x14ac:dyDescent="0.25">
      <c r="B47" s="280" t="s">
        <v>103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182</v>
      </c>
    </row>
    <row r="48" spans="2:31" s="4" customFormat="1" hidden="1" x14ac:dyDescent="0.25">
      <c r="B48" s="283" t="s">
        <v>106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183</v>
      </c>
    </row>
    <row r="49" spans="2:31" s="4" customFormat="1" hidden="1" x14ac:dyDescent="0.25">
      <c r="B49" s="288" t="s">
        <v>184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185</v>
      </c>
    </row>
    <row r="50" spans="2:31" s="4" customFormat="1" hidden="1" x14ac:dyDescent="0.25">
      <c r="B50" s="288" t="s">
        <v>186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187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188</v>
      </c>
    </row>
    <row r="52" spans="2:31" s="4" customFormat="1" hidden="1" x14ac:dyDescent="0.25">
      <c r="B52" s="68" t="s">
        <v>189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294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3" t="s">
        <v>31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208</v>
      </c>
      <c r="C136" s="281">
        <v>248294</v>
      </c>
      <c r="D136" s="281">
        <v>384253</v>
      </c>
      <c r="E136" s="281">
        <v>593573</v>
      </c>
      <c r="F136" s="281">
        <v>612402</v>
      </c>
      <c r="G136" s="282">
        <f>F136/E136-1</f>
        <v>3.1721456333087872E-2</v>
      </c>
      <c r="H136" s="281">
        <f>F136-E136</f>
        <v>18829</v>
      </c>
      <c r="I136" s="282">
        <f>F136/F$136</f>
        <v>1</v>
      </c>
      <c r="J136" s="281">
        <v>637010</v>
      </c>
      <c r="K136" s="282">
        <f>H136/H$136</f>
        <v>1</v>
      </c>
      <c r="L136" s="282">
        <f>J136/F136-1</f>
        <v>4.0182755771535739E-2</v>
      </c>
      <c r="M136" s="281">
        <f>J136-F136</f>
        <v>24608</v>
      </c>
      <c r="N136" s="282">
        <f>J136/C136-1</f>
        <v>1.565547294739301</v>
      </c>
      <c r="O136" s="281">
        <f>J136-C136</f>
        <v>388716</v>
      </c>
      <c r="Q136" s="37"/>
      <c r="R136" s="103"/>
      <c r="Z136" s="1" t="s">
        <v>181</v>
      </c>
      <c r="AE136"/>
    </row>
    <row r="137" spans="1:31" s="4" customFormat="1" x14ac:dyDescent="0.25">
      <c r="B137" s="288" t="s">
        <v>47</v>
      </c>
      <c r="C137" s="306">
        <v>49521</v>
      </c>
      <c r="D137" s="306">
        <v>120918</v>
      </c>
      <c r="E137" s="306">
        <v>120397</v>
      </c>
      <c r="F137" s="306">
        <v>106339</v>
      </c>
      <c r="G137" s="312">
        <f t="shared" ref="G137:G146" si="12">F137/E137-1</f>
        <v>-0.11676370673687886</v>
      </c>
      <c r="H137" s="320">
        <f t="shared" ref="H137:H146" si="13">F137-E137</f>
        <v>-14058</v>
      </c>
      <c r="I137" s="314">
        <f t="shared" ref="I137:K146" si="14">F137/F$136</f>
        <v>0.17364247667381882</v>
      </c>
      <c r="J137" s="306">
        <v>101169</v>
      </c>
      <c r="K137" s="314">
        <f t="shared" si="14"/>
        <v>-0.74661426522916774</v>
      </c>
      <c r="L137" s="314">
        <f t="shared" ref="L137:L146" si="15">J137/F137-1</f>
        <v>-4.8618098722011727E-2</v>
      </c>
      <c r="M137" s="313">
        <f t="shared" ref="M137:M146" si="16">J137-F137</f>
        <v>-5170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183</v>
      </c>
    </row>
    <row r="138" spans="1:31" s="4" customFormat="1" x14ac:dyDescent="0.25">
      <c r="B138" s="288" t="s">
        <v>48</v>
      </c>
      <c r="C138" s="306">
        <v>26848</v>
      </c>
      <c r="D138" s="306">
        <v>39986</v>
      </c>
      <c r="E138" s="306">
        <v>75857</v>
      </c>
      <c r="F138" s="306">
        <v>66877</v>
      </c>
      <c r="G138" s="312">
        <f t="shared" si="12"/>
        <v>-0.11838063725167092</v>
      </c>
      <c r="H138" s="320">
        <f t="shared" si="13"/>
        <v>-8980</v>
      </c>
      <c r="I138" s="314">
        <f t="shared" si="14"/>
        <v>0.10920441148134721</v>
      </c>
      <c r="J138" s="306">
        <v>64410</v>
      </c>
      <c r="K138" s="314">
        <f t="shared" si="14"/>
        <v>-0.4769238939933082</v>
      </c>
      <c r="L138" s="314">
        <f t="shared" si="15"/>
        <v>-3.6888616415210018E-2</v>
      </c>
      <c r="M138" s="313">
        <f t="shared" si="16"/>
        <v>-2467</v>
      </c>
      <c r="N138" s="312">
        <f t="shared" si="17"/>
        <v>1.3990613825983313</v>
      </c>
      <c r="O138" s="306">
        <f t="shared" si="18"/>
        <v>37562</v>
      </c>
      <c r="Q138" s="37"/>
      <c r="R138" s="103"/>
      <c r="Z138" s="1"/>
    </row>
    <row r="139" spans="1:31" s="4" customFormat="1" x14ac:dyDescent="0.25">
      <c r="B139" s="288" t="s">
        <v>49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8.8814210273643786E-3</v>
      </c>
      <c r="J139" s="306">
        <v>4225</v>
      </c>
      <c r="K139" s="318">
        <f t="shared" si="14"/>
        <v>0.11641616655159594</v>
      </c>
      <c r="L139" s="314">
        <f t="shared" si="15"/>
        <v>-0.22320279463136605</v>
      </c>
      <c r="M139" s="313">
        <f t="shared" si="16"/>
        <v>-1214</v>
      </c>
      <c r="N139" s="312">
        <f t="shared" si="17"/>
        <v>5.2041116005873711</v>
      </c>
      <c r="O139" s="306">
        <f t="shared" si="18"/>
        <v>3544</v>
      </c>
      <c r="Q139" s="37"/>
      <c r="R139" s="103"/>
      <c r="Z139" s="1"/>
    </row>
    <row r="140" spans="1:31" s="4" customFormat="1" x14ac:dyDescent="0.25">
      <c r="B140" s="288" t="s">
        <v>51</v>
      </c>
      <c r="C140" s="306">
        <v>74813</v>
      </c>
      <c r="D140" s="306">
        <v>114704</v>
      </c>
      <c r="E140" s="306">
        <v>244952</v>
      </c>
      <c r="F140" s="306">
        <v>250432</v>
      </c>
      <c r="G140" s="312">
        <f t="shared" si="12"/>
        <v>2.2371729971586207E-2</v>
      </c>
      <c r="H140" s="320">
        <f t="shared" si="13"/>
        <v>5480</v>
      </c>
      <c r="I140" s="314">
        <f t="shared" si="14"/>
        <v>0.4089340008687104</v>
      </c>
      <c r="J140" s="306">
        <v>276037</v>
      </c>
      <c r="K140" s="314">
        <f t="shared" si="14"/>
        <v>0.29104041637898986</v>
      </c>
      <c r="L140" s="314">
        <f t="shared" si="15"/>
        <v>0.10224332353692822</v>
      </c>
      <c r="M140" s="313">
        <f t="shared" si="16"/>
        <v>25605</v>
      </c>
      <c r="N140" s="312">
        <f t="shared" si="17"/>
        <v>2.6896929677997141</v>
      </c>
      <c r="O140" s="306">
        <f t="shared" si="18"/>
        <v>201224</v>
      </c>
      <c r="Q140" s="37"/>
      <c r="R140" s="103"/>
      <c r="Z140" s="1"/>
    </row>
    <row r="141" spans="1:31" s="4" customFormat="1" x14ac:dyDescent="0.25">
      <c r="B141" s="288" t="s">
        <v>53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5.9052713740320902E-2</v>
      </c>
      <c r="J141" s="306">
        <v>33708</v>
      </c>
      <c r="K141" s="318">
        <f t="shared" si="14"/>
        <v>0.20675553667215466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54</v>
      </c>
      <c r="C142" s="306">
        <v>33780</v>
      </c>
      <c r="D142" s="306">
        <v>51310</v>
      </c>
      <c r="E142" s="306">
        <v>65021</v>
      </c>
      <c r="F142" s="306">
        <v>80189</v>
      </c>
      <c r="G142" s="312">
        <f t="shared" si="12"/>
        <v>0.23327847926054668</v>
      </c>
      <c r="H142" s="320">
        <f t="shared" si="13"/>
        <v>15168</v>
      </c>
      <c r="I142" s="314">
        <f t="shared" si="14"/>
        <v>0.13094176700925209</v>
      </c>
      <c r="J142" s="306">
        <v>80800</v>
      </c>
      <c r="K142" s="314">
        <f t="shared" si="14"/>
        <v>0.80556588241542304</v>
      </c>
      <c r="L142" s="314">
        <f t="shared" si="15"/>
        <v>7.6194989337690089E-3</v>
      </c>
      <c r="M142" s="313">
        <f t="shared" si="16"/>
        <v>611</v>
      </c>
      <c r="N142" s="312">
        <f t="shared" si="17"/>
        <v>1.3919478981645943</v>
      </c>
      <c r="O142" s="306">
        <f t="shared" si="18"/>
        <v>47020</v>
      </c>
      <c r="Q142" s="37"/>
      <c r="R142" s="103"/>
      <c r="Z142" s="1"/>
    </row>
    <row r="143" spans="1:31" s="4" customFormat="1" x14ac:dyDescent="0.25">
      <c r="B143" s="288" t="s">
        <v>52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4.1962632388529104E-2</v>
      </c>
      <c r="J143" s="306">
        <v>23944</v>
      </c>
      <c r="K143" s="318">
        <f t="shared" si="14"/>
        <v>0.43433002283711297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55</v>
      </c>
      <c r="C144" s="306">
        <v>6781</v>
      </c>
      <c r="D144" s="306">
        <v>11021</v>
      </c>
      <c r="E144" s="306">
        <v>9118</v>
      </c>
      <c r="F144" s="306">
        <v>11319</v>
      </c>
      <c r="G144" s="312">
        <f t="shared" si="12"/>
        <v>0.24139065584558028</v>
      </c>
      <c r="H144" s="320">
        <f t="shared" si="13"/>
        <v>2201</v>
      </c>
      <c r="I144" s="314">
        <f t="shared" si="14"/>
        <v>1.8482957273163705E-2</v>
      </c>
      <c r="J144" s="306">
        <v>10833</v>
      </c>
      <c r="K144" s="314">
        <f t="shared" si="14"/>
        <v>0.1168941526368899</v>
      </c>
      <c r="L144" s="314">
        <f t="shared" si="15"/>
        <v>-4.2936655181553096E-2</v>
      </c>
      <c r="M144" s="313">
        <f t="shared" si="16"/>
        <v>-486</v>
      </c>
      <c r="N144" s="312">
        <f t="shared" si="17"/>
        <v>0.59755198348326211</v>
      </c>
      <c r="O144" s="306">
        <f t="shared" si="18"/>
        <v>4052</v>
      </c>
      <c r="Q144" s="37"/>
      <c r="R144" s="103"/>
      <c r="Z144" s="1"/>
    </row>
    <row r="145" spans="2:31" s="4" customFormat="1" x14ac:dyDescent="0.25">
      <c r="B145" s="288" t="s">
        <v>50</v>
      </c>
      <c r="C145" s="306">
        <v>15343</v>
      </c>
      <c r="D145" s="306">
        <v>4744</v>
      </c>
      <c r="E145" s="306">
        <v>9037</v>
      </c>
      <c r="F145" s="306">
        <v>14448</v>
      </c>
      <c r="G145" s="312">
        <f t="shared" si="12"/>
        <v>0.59876065065840445</v>
      </c>
      <c r="H145" s="321">
        <f t="shared" si="13"/>
        <v>5411</v>
      </c>
      <c r="I145" s="318">
        <f t="shared" si="14"/>
        <v>2.3592346203964065E-2</v>
      </c>
      <c r="J145" s="306">
        <v>23750</v>
      </c>
      <c r="K145" s="318">
        <f t="shared" si="14"/>
        <v>0.28737585639173613</v>
      </c>
      <c r="L145" s="314">
        <f t="shared" si="15"/>
        <v>0.64382613510520481</v>
      </c>
      <c r="M145" s="313">
        <f t="shared" si="16"/>
        <v>9302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209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2.5305273333529284E-2</v>
      </c>
      <c r="J146" s="306">
        <f>J136-SUM(J137:J145)</f>
        <v>18134</v>
      </c>
      <c r="K146" s="314">
        <f t="shared" si="14"/>
        <v>-3.4839874661426525E-2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188</v>
      </c>
    </row>
    <row r="148" spans="2:31" s="4" customFormat="1" x14ac:dyDescent="0.25">
      <c r="B148" s="202" t="s">
        <v>189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F3779-8F89-4C44-951C-780DAE7B35AF}">
  <sheetPr>
    <tabColor theme="4" tint="0.39997558519241921"/>
  </sheetPr>
  <dimension ref="A1:AE149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76"/>
      <c r="H1" s="276"/>
      <c r="I1" s="276"/>
      <c r="K1" s="276"/>
    </row>
    <row r="3" spans="1:31" s="4" customFormat="1" ht="25.5" customHeight="1" thickBot="1" x14ac:dyDescent="0.3">
      <c r="B3" s="83" t="s">
        <v>32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267</v>
      </c>
      <c r="D5" s="295" t="s">
        <v>268</v>
      </c>
      <c r="E5" s="295" t="s">
        <v>269</v>
      </c>
      <c r="F5" s="296" t="str">
        <f>CONCATENATE("%/s total Tenerife ",RIGHT(E5,4))</f>
        <v>%/s total Tenerife 2022</v>
      </c>
      <c r="G5" s="295" t="s">
        <v>270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271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272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208</v>
      </c>
      <c r="C6" s="297">
        <v>208389</v>
      </c>
      <c r="D6" s="297">
        <v>416048</v>
      </c>
      <c r="E6" s="297">
        <v>423208</v>
      </c>
      <c r="F6" s="298">
        <f>E6/$E$6</f>
        <v>1</v>
      </c>
      <c r="G6" s="297">
        <v>430319</v>
      </c>
      <c r="H6" s="298">
        <f>G6/E6-1</f>
        <v>1.6802612426986219E-2</v>
      </c>
      <c r="I6" s="297">
        <f>G6-E6</f>
        <v>7111</v>
      </c>
      <c r="J6" s="298">
        <f>G6/$G$6</f>
        <v>1</v>
      </c>
      <c r="K6" s="297">
        <v>422024</v>
      </c>
      <c r="L6" s="298">
        <f>K6/G6-1</f>
        <v>-1.9276397277368629E-2</v>
      </c>
      <c r="M6" s="297">
        <f>K6-G6</f>
        <v>-8295</v>
      </c>
      <c r="N6" s="298">
        <f>K6/$K$6</f>
        <v>1</v>
      </c>
      <c r="O6" s="297">
        <v>424160</v>
      </c>
      <c r="P6" s="298">
        <f>O6/K6-1</f>
        <v>5.0613235266241396E-3</v>
      </c>
      <c r="Q6" s="297">
        <f>O6-K6</f>
        <v>2136</v>
      </c>
      <c r="R6" s="298">
        <f>IFERROR(O6/C6-1,"-")</f>
        <v>1.0354241346712159</v>
      </c>
      <c r="S6" s="297">
        <f>O6-C6</f>
        <v>215771</v>
      </c>
      <c r="T6" s="298">
        <f>O6/$O$6</f>
        <v>1</v>
      </c>
      <c r="V6" s="37"/>
      <c r="W6" s="103"/>
      <c r="AE6" s="1" t="s">
        <v>181</v>
      </c>
    </row>
    <row r="7" spans="1:31" s="4" customFormat="1" x14ac:dyDescent="0.25">
      <c r="B7" s="288" t="s">
        <v>47</v>
      </c>
      <c r="C7" s="306">
        <v>58508</v>
      </c>
      <c r="D7" s="306">
        <v>126666</v>
      </c>
      <c r="E7" s="306">
        <v>86811</v>
      </c>
      <c r="F7" s="312">
        <f t="shared" ref="F7:F16" si="0">E7/$E$6</f>
        <v>0.20512608457307044</v>
      </c>
      <c r="G7" s="306">
        <v>75361</v>
      </c>
      <c r="H7" s="314">
        <f>G7/E7-1</f>
        <v>-0.13189572749997125</v>
      </c>
      <c r="I7" s="313">
        <f>G7-E7</f>
        <v>-11450</v>
      </c>
      <c r="J7" s="312">
        <f>G7/$G$6</f>
        <v>0.17512821883300528</v>
      </c>
      <c r="K7" s="306">
        <v>60679</v>
      </c>
      <c r="L7" s="314">
        <f>K7/G7-1</f>
        <v>-0.19482225554331811</v>
      </c>
      <c r="M7" s="313">
        <f>K7-G7</f>
        <v>-14682</v>
      </c>
      <c r="N7" s="312">
        <f>K7/$K$6</f>
        <v>0.14378092241199553</v>
      </c>
      <c r="O7" s="306">
        <v>67419</v>
      </c>
      <c r="P7" s="314">
        <f>O7/K7-1</f>
        <v>0.11107631964930209</v>
      </c>
      <c r="Q7" s="313">
        <f>O7-K7</f>
        <v>6740</v>
      </c>
      <c r="R7" s="314">
        <f t="shared" ref="R7:R16" si="1">IFERROR(O7/C7-1,"-")</f>
        <v>0.15230395843303479</v>
      </c>
      <c r="S7" s="313">
        <f t="shared" ref="S7:S16" si="2">O7-C7</f>
        <v>8911</v>
      </c>
      <c r="T7" s="312">
        <f>O7/$O$6</f>
        <v>0.15894709543568464</v>
      </c>
      <c r="V7" s="37"/>
      <c r="W7" s="103"/>
      <c r="AE7" s="1" t="s">
        <v>183</v>
      </c>
    </row>
    <row r="8" spans="1:31" s="4" customFormat="1" x14ac:dyDescent="0.25">
      <c r="B8" s="288" t="s">
        <v>48</v>
      </c>
      <c r="C8" s="306">
        <v>23289</v>
      </c>
      <c r="D8" s="306">
        <v>43482</v>
      </c>
      <c r="E8" s="306">
        <v>48094</v>
      </c>
      <c r="F8" s="312">
        <f t="shared" si="0"/>
        <v>0.11364151906391183</v>
      </c>
      <c r="G8" s="306">
        <v>52610</v>
      </c>
      <c r="H8" s="314">
        <f t="shared" ref="H8:H16" si="3">G8/E8-1</f>
        <v>9.3899446916455354E-2</v>
      </c>
      <c r="I8" s="313">
        <f t="shared" ref="I8:I16" si="4">G8-E8</f>
        <v>4516</v>
      </c>
      <c r="J8" s="312">
        <f t="shared" ref="J8:J16" si="5">G8/$G$6</f>
        <v>0.1222581387296401</v>
      </c>
      <c r="K8" s="306">
        <v>50222</v>
      </c>
      <c r="L8" s="314">
        <f t="shared" ref="L8:L16" si="6">K8/G8-1</f>
        <v>-4.5390610150161548E-2</v>
      </c>
      <c r="M8" s="313">
        <f t="shared" ref="M8:M16" si="7">K8-G8</f>
        <v>-2388</v>
      </c>
      <c r="N8" s="312">
        <f t="shared" ref="N8:N16" si="8">K8/$K$6</f>
        <v>0.11900271074630826</v>
      </c>
      <c r="O8" s="306">
        <v>51408</v>
      </c>
      <c r="P8" s="314">
        <f t="shared" ref="P8:P16" si="9">O8/K8-1</f>
        <v>2.3615148739596137E-2</v>
      </c>
      <c r="Q8" s="313">
        <f t="shared" ref="Q8:Q16" si="10">O8-K8</f>
        <v>1186</v>
      </c>
      <c r="R8" s="314">
        <f t="shared" si="1"/>
        <v>1.2073940486925157</v>
      </c>
      <c r="S8" s="313">
        <f t="shared" si="2"/>
        <v>28119</v>
      </c>
      <c r="T8" s="312">
        <f t="shared" ref="T8:T16" si="11">O8/$O$6</f>
        <v>0.12119954734062618</v>
      </c>
      <c r="V8" s="37"/>
      <c r="W8" s="103"/>
      <c r="AE8" s="1"/>
    </row>
    <row r="9" spans="1:31" s="4" customFormat="1" x14ac:dyDescent="0.25">
      <c r="B9" s="288" t="s">
        <v>49</v>
      </c>
      <c r="C9" s="306">
        <v>1654</v>
      </c>
      <c r="D9" s="306">
        <v>2415</v>
      </c>
      <c r="E9" s="306">
        <v>3515</v>
      </c>
      <c r="F9" s="307">
        <f t="shared" si="0"/>
        <v>8.3056085896296861E-3</v>
      </c>
      <c r="G9" s="306">
        <v>14856</v>
      </c>
      <c r="H9" s="318">
        <f t="shared" si="3"/>
        <v>3.2264580369843525</v>
      </c>
      <c r="I9" s="309">
        <f t="shared" si="4"/>
        <v>11341</v>
      </c>
      <c r="J9" s="307">
        <f t="shared" si="5"/>
        <v>3.4523225792958245E-2</v>
      </c>
      <c r="K9" s="306">
        <v>7765</v>
      </c>
      <c r="L9" s="314">
        <f t="shared" si="6"/>
        <v>-0.47731556273559506</v>
      </c>
      <c r="M9" s="313">
        <f t="shared" si="7"/>
        <v>-7091</v>
      </c>
      <c r="N9" s="312">
        <f t="shared" si="8"/>
        <v>1.8399427520709721E-2</v>
      </c>
      <c r="O9" s="306">
        <v>5908</v>
      </c>
      <c r="P9" s="314">
        <f t="shared" si="9"/>
        <v>-0.23915003219575015</v>
      </c>
      <c r="Q9" s="313">
        <f t="shared" si="10"/>
        <v>-1857</v>
      </c>
      <c r="R9" s="314">
        <f t="shared" si="1"/>
        <v>2.5719467956469164</v>
      </c>
      <c r="S9" s="313">
        <f t="shared" si="2"/>
        <v>4254</v>
      </c>
      <c r="T9" s="312">
        <f t="shared" si="11"/>
        <v>1.3928706148623161E-2</v>
      </c>
      <c r="V9" s="37"/>
      <c r="W9" s="103"/>
      <c r="AE9" s="1"/>
    </row>
    <row r="10" spans="1:31" s="4" customFormat="1" x14ac:dyDescent="0.25">
      <c r="B10" s="288" t="s">
        <v>51</v>
      </c>
      <c r="C10" s="306">
        <v>25393</v>
      </c>
      <c r="D10" s="306">
        <v>66989</v>
      </c>
      <c r="E10" s="306">
        <v>97391</v>
      </c>
      <c r="F10" s="312">
        <f t="shared" si="0"/>
        <v>0.23012561199221188</v>
      </c>
      <c r="G10" s="306">
        <v>92865</v>
      </c>
      <c r="H10" s="314">
        <f t="shared" si="3"/>
        <v>-4.6472466655029687E-2</v>
      </c>
      <c r="I10" s="313">
        <f t="shared" si="4"/>
        <v>-4526</v>
      </c>
      <c r="J10" s="312">
        <f t="shared" si="5"/>
        <v>0.21580501906725011</v>
      </c>
      <c r="K10" s="306">
        <v>106402</v>
      </c>
      <c r="L10" s="314">
        <f t="shared" si="6"/>
        <v>0.14577074247563671</v>
      </c>
      <c r="M10" s="313">
        <f t="shared" si="7"/>
        <v>13537</v>
      </c>
      <c r="N10" s="312">
        <f t="shared" si="8"/>
        <v>0.25212310200367749</v>
      </c>
      <c r="O10" s="306">
        <v>104050</v>
      </c>
      <c r="P10" s="314">
        <f t="shared" si="9"/>
        <v>-2.2104847653239612E-2</v>
      </c>
      <c r="Q10" s="313">
        <f t="shared" si="10"/>
        <v>-2352</v>
      </c>
      <c r="R10" s="314">
        <f t="shared" si="1"/>
        <v>3.0975859488835509</v>
      </c>
      <c r="S10" s="313">
        <f t="shared" si="2"/>
        <v>78657</v>
      </c>
      <c r="T10" s="312">
        <f>O10/$O$6</f>
        <v>0.2453083741984157</v>
      </c>
      <c r="V10" s="37"/>
      <c r="W10" s="103"/>
      <c r="AE10" s="1"/>
    </row>
    <row r="11" spans="1:31" s="4" customFormat="1" x14ac:dyDescent="0.25">
      <c r="B11" s="288" t="s">
        <v>53</v>
      </c>
      <c r="C11" s="306">
        <v>4832</v>
      </c>
      <c r="D11" s="306">
        <v>24120</v>
      </c>
      <c r="E11" s="306">
        <v>16359</v>
      </c>
      <c r="F11" s="307">
        <f t="shared" si="0"/>
        <v>3.8654751327952215E-2</v>
      </c>
      <c r="G11" s="306">
        <v>19520</v>
      </c>
      <c r="H11" s="318">
        <f t="shared" si="3"/>
        <v>0.19322696986368371</v>
      </c>
      <c r="I11" s="309">
        <f t="shared" si="4"/>
        <v>3161</v>
      </c>
      <c r="J11" s="307">
        <f t="shared" si="5"/>
        <v>4.5361696787731894E-2</v>
      </c>
      <c r="K11" s="306">
        <v>16099</v>
      </c>
      <c r="L11" s="314">
        <f t="shared" si="6"/>
        <v>-0.17525614754098362</v>
      </c>
      <c r="M11" s="313">
        <f t="shared" si="7"/>
        <v>-3421</v>
      </c>
      <c r="N11" s="312">
        <f t="shared" si="8"/>
        <v>3.814711959509412E-2</v>
      </c>
      <c r="O11" s="306">
        <v>20486</v>
      </c>
      <c r="P11" s="314">
        <f t="shared" si="9"/>
        <v>0.2725013976023356</v>
      </c>
      <c r="Q11" s="313">
        <f t="shared" si="10"/>
        <v>4387</v>
      </c>
      <c r="R11" s="314">
        <f t="shared" si="1"/>
        <v>3.239652317880795</v>
      </c>
      <c r="S11" s="313">
        <f t="shared" si="2"/>
        <v>15654</v>
      </c>
      <c r="T11" s="312">
        <f t="shared" si="11"/>
        <v>4.8297812146359864E-2</v>
      </c>
      <c r="V11" s="37"/>
      <c r="W11" s="103"/>
      <c r="AE11" s="1"/>
    </row>
    <row r="12" spans="1:31" s="4" customFormat="1" x14ac:dyDescent="0.25">
      <c r="B12" s="288" t="s">
        <v>54</v>
      </c>
      <c r="C12" s="306">
        <v>24076</v>
      </c>
      <c r="D12" s="306">
        <v>53247</v>
      </c>
      <c r="E12" s="306">
        <v>69865</v>
      </c>
      <c r="F12" s="312">
        <f t="shared" si="0"/>
        <v>0.16508430842517155</v>
      </c>
      <c r="G12" s="306">
        <v>67025</v>
      </c>
      <c r="H12" s="314">
        <f t="shared" si="3"/>
        <v>-4.0649824661847855E-2</v>
      </c>
      <c r="I12" s="313">
        <f t="shared" si="4"/>
        <v>-2840</v>
      </c>
      <c r="J12" s="312">
        <f t="shared" si="5"/>
        <v>0.15575654340152306</v>
      </c>
      <c r="K12" s="306">
        <v>75188</v>
      </c>
      <c r="L12" s="314">
        <f t="shared" si="6"/>
        <v>0.12179037672510251</v>
      </c>
      <c r="M12" s="313">
        <f t="shared" si="7"/>
        <v>8163</v>
      </c>
      <c r="N12" s="312">
        <f t="shared" si="8"/>
        <v>0.17816048376395655</v>
      </c>
      <c r="O12" s="306">
        <v>93462</v>
      </c>
      <c r="P12" s="314">
        <f t="shared" si="9"/>
        <v>0.24304410278235888</v>
      </c>
      <c r="Q12" s="313">
        <f t="shared" si="10"/>
        <v>18274</v>
      </c>
      <c r="R12" s="314">
        <f t="shared" si="1"/>
        <v>2.8819571357368332</v>
      </c>
      <c r="S12" s="313">
        <f t="shared" si="2"/>
        <v>69386</v>
      </c>
      <c r="T12" s="312">
        <f t="shared" si="11"/>
        <v>0.22034609581290079</v>
      </c>
      <c r="V12" s="37"/>
      <c r="W12" s="103"/>
      <c r="AE12" s="1"/>
    </row>
    <row r="13" spans="1:31" s="4" customFormat="1" x14ac:dyDescent="0.25">
      <c r="B13" s="288" t="s">
        <v>52</v>
      </c>
      <c r="C13" s="306">
        <v>8025</v>
      </c>
      <c r="D13" s="306">
        <v>11001</v>
      </c>
      <c r="E13" s="306">
        <v>16289</v>
      </c>
      <c r="F13" s="307">
        <f t="shared" si="0"/>
        <v>3.8489348027447495E-2</v>
      </c>
      <c r="G13" s="306">
        <v>12024</v>
      </c>
      <c r="H13" s="318">
        <f t="shared" si="3"/>
        <v>-0.261833138928111</v>
      </c>
      <c r="I13" s="309">
        <f t="shared" si="4"/>
        <v>-4265</v>
      </c>
      <c r="J13" s="307">
        <f t="shared" si="5"/>
        <v>2.7942061586869276E-2</v>
      </c>
      <c r="K13" s="306">
        <v>11877</v>
      </c>
      <c r="L13" s="314">
        <f t="shared" si="6"/>
        <v>-1.2225548902195627E-2</v>
      </c>
      <c r="M13" s="313">
        <f t="shared" si="7"/>
        <v>-147</v>
      </c>
      <c r="N13" s="312">
        <f t="shared" si="8"/>
        <v>2.8142949216158324E-2</v>
      </c>
      <c r="O13" s="306">
        <v>13687</v>
      </c>
      <c r="P13" s="314">
        <f t="shared" si="9"/>
        <v>0.15239538604024583</v>
      </c>
      <c r="Q13" s="313">
        <f t="shared" si="10"/>
        <v>1810</v>
      </c>
      <c r="R13" s="314">
        <f t="shared" si="1"/>
        <v>0.70554517133956396</v>
      </c>
      <c r="S13" s="313">
        <f t="shared" si="2"/>
        <v>5662</v>
      </c>
      <c r="T13" s="312">
        <f t="shared" si="11"/>
        <v>3.2268483591097699E-2</v>
      </c>
      <c r="V13" s="37"/>
      <c r="W13" s="103"/>
      <c r="AE13" s="1"/>
    </row>
    <row r="14" spans="1:31" s="4" customFormat="1" x14ac:dyDescent="0.25">
      <c r="B14" s="288" t="s">
        <v>55</v>
      </c>
      <c r="C14" s="306">
        <v>16209</v>
      </c>
      <c r="D14" s="306">
        <v>34195</v>
      </c>
      <c r="E14" s="306">
        <v>19943</v>
      </c>
      <c r="F14" s="312">
        <f t="shared" si="0"/>
        <v>4.7123400313793688E-2</v>
      </c>
      <c r="G14" s="306">
        <v>22352</v>
      </c>
      <c r="H14" s="314">
        <f t="shared" si="3"/>
        <v>0.12079426365140655</v>
      </c>
      <c r="I14" s="313">
        <f t="shared" si="4"/>
        <v>2409</v>
      </c>
      <c r="J14" s="312">
        <f t="shared" si="5"/>
        <v>5.1942860993820866E-2</v>
      </c>
      <c r="K14" s="306">
        <v>18376</v>
      </c>
      <c r="L14" s="314">
        <f t="shared" si="6"/>
        <v>-0.17788117394416603</v>
      </c>
      <c r="M14" s="313">
        <f t="shared" si="7"/>
        <v>-3976</v>
      </c>
      <c r="N14" s="312">
        <f t="shared" si="8"/>
        <v>4.3542547343279052E-2</v>
      </c>
      <c r="O14" s="306">
        <v>19606</v>
      </c>
      <c r="P14" s="314">
        <f t="shared" si="9"/>
        <v>6.693513278188945E-2</v>
      </c>
      <c r="Q14" s="313">
        <f t="shared" si="10"/>
        <v>1230</v>
      </c>
      <c r="R14" s="314">
        <f t="shared" si="1"/>
        <v>0.20957492750940832</v>
      </c>
      <c r="S14" s="313">
        <f t="shared" si="2"/>
        <v>3397</v>
      </c>
      <c r="T14" s="312">
        <f t="shared" si="11"/>
        <v>4.6223123349679367E-2</v>
      </c>
      <c r="V14" s="37"/>
      <c r="W14" s="103"/>
      <c r="AE14" s="1"/>
    </row>
    <row r="15" spans="1:31" s="4" customFormat="1" x14ac:dyDescent="0.25">
      <c r="B15" s="288" t="s">
        <v>50</v>
      </c>
      <c r="C15" s="306">
        <v>8022</v>
      </c>
      <c r="D15" s="306">
        <v>21567</v>
      </c>
      <c r="E15" s="306">
        <v>23338</v>
      </c>
      <c r="F15" s="307">
        <f t="shared" si="0"/>
        <v>5.5145460388272435E-2</v>
      </c>
      <c r="G15" s="306">
        <v>29399</v>
      </c>
      <c r="H15" s="318">
        <f t="shared" si="3"/>
        <v>0.25970520181677959</v>
      </c>
      <c r="I15" s="309">
        <f t="shared" si="4"/>
        <v>6061</v>
      </c>
      <c r="J15" s="307">
        <f t="shared" si="5"/>
        <v>6.8319084214268952E-2</v>
      </c>
      <c r="K15" s="306">
        <v>37562</v>
      </c>
      <c r="L15" s="314">
        <f t="shared" si="6"/>
        <v>0.27766250552739891</v>
      </c>
      <c r="M15" s="313">
        <f t="shared" si="7"/>
        <v>8163</v>
      </c>
      <c r="N15" s="312">
        <f t="shared" si="8"/>
        <v>8.900441681041836E-2</v>
      </c>
      <c r="O15" s="306">
        <v>16499</v>
      </c>
      <c r="P15" s="314">
        <f t="shared" si="9"/>
        <v>-0.56075288855758476</v>
      </c>
      <c r="Q15" s="313">
        <f t="shared" si="10"/>
        <v>-21063</v>
      </c>
      <c r="R15" s="314">
        <f t="shared" si="1"/>
        <v>1.0567190226876089</v>
      </c>
      <c r="S15" s="313">
        <f t="shared" si="2"/>
        <v>8477</v>
      </c>
      <c r="T15" s="312">
        <f t="shared" si="11"/>
        <v>3.8898057336854017E-2</v>
      </c>
      <c r="V15" s="37"/>
      <c r="W15" s="103"/>
      <c r="AE15" s="1"/>
    </row>
    <row r="16" spans="1:31" s="4" customFormat="1" x14ac:dyDescent="0.25">
      <c r="B16" s="288" t="s">
        <v>209</v>
      </c>
      <c r="C16" s="306">
        <f>C6-SUM(C7:C15)</f>
        <v>38381</v>
      </c>
      <c r="D16" s="306">
        <f>D6-SUM(D7:D15)</f>
        <v>32366</v>
      </c>
      <c r="E16" s="306">
        <f>E6-SUM(E7:E15)</f>
        <v>41603</v>
      </c>
      <c r="F16" s="312">
        <f t="shared" si="0"/>
        <v>9.8303907298538787E-2</v>
      </c>
      <c r="G16" s="306">
        <f>G6-SUM(G7:G15)</f>
        <v>44307</v>
      </c>
      <c r="H16" s="314">
        <f t="shared" si="3"/>
        <v>6.4995312838016517E-2</v>
      </c>
      <c r="I16" s="313">
        <f t="shared" si="4"/>
        <v>2704</v>
      </c>
      <c r="J16" s="312">
        <f t="shared" si="5"/>
        <v>0.10296315059293222</v>
      </c>
      <c r="K16" s="306">
        <f>K6-SUM(K7:K15)</f>
        <v>37854</v>
      </c>
      <c r="L16" s="314">
        <f t="shared" si="6"/>
        <v>-0.14564290067032293</v>
      </c>
      <c r="M16" s="313">
        <f t="shared" si="7"/>
        <v>-6453</v>
      </c>
      <c r="N16" s="312">
        <f t="shared" si="8"/>
        <v>8.9696320588402559E-2</v>
      </c>
      <c r="O16" s="306">
        <f>O6-SUM(O7:O15)</f>
        <v>31635</v>
      </c>
      <c r="P16" s="314">
        <f t="shared" si="9"/>
        <v>-0.16428911079410369</v>
      </c>
      <c r="Q16" s="313">
        <f t="shared" si="10"/>
        <v>-6219</v>
      </c>
      <c r="R16" s="314">
        <f t="shared" si="1"/>
        <v>-0.17576404992053363</v>
      </c>
      <c r="S16" s="313">
        <f t="shared" si="2"/>
        <v>-6746</v>
      </c>
      <c r="T16" s="312">
        <f t="shared" si="11"/>
        <v>7.4582704639758579E-2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188</v>
      </c>
    </row>
    <row r="18" spans="2:31" s="4" customFormat="1" x14ac:dyDescent="0.25">
      <c r="B18" s="202" t="s">
        <v>189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12" t="s">
        <v>191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192</v>
      </c>
      <c r="O44" s="15">
        <v>2021</v>
      </c>
      <c r="P44" s="15" t="s">
        <v>192</v>
      </c>
      <c r="Q44" s="15" t="s">
        <v>193</v>
      </c>
      <c r="R44" s="15" t="s">
        <v>194</v>
      </c>
      <c r="S44" s="15" t="s">
        <v>195</v>
      </c>
      <c r="T44" s="112"/>
      <c r="AE44" s="1"/>
    </row>
    <row r="45" spans="2:31" s="4" customFormat="1" ht="18.75" hidden="1" x14ac:dyDescent="0.3">
      <c r="B45" s="277" t="s">
        <v>179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180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181</v>
      </c>
    </row>
    <row r="47" spans="2:31" ht="15.75" hidden="1" x14ac:dyDescent="0.25">
      <c r="B47" s="280" t="s">
        <v>103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182</v>
      </c>
    </row>
    <row r="48" spans="2:31" s="4" customFormat="1" hidden="1" x14ac:dyDescent="0.25">
      <c r="B48" s="283" t="s">
        <v>106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183</v>
      </c>
    </row>
    <row r="49" spans="2:31" s="4" customFormat="1" hidden="1" x14ac:dyDescent="0.25">
      <c r="B49" s="288" t="s">
        <v>184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185</v>
      </c>
    </row>
    <row r="50" spans="2:31" s="4" customFormat="1" hidden="1" x14ac:dyDescent="0.25">
      <c r="B50" s="288" t="s">
        <v>186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187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188</v>
      </c>
    </row>
    <row r="52" spans="2:31" s="4" customFormat="1" hidden="1" x14ac:dyDescent="0.25">
      <c r="B52" s="68" t="s">
        <v>189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294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3" t="s">
        <v>32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208</v>
      </c>
      <c r="C136" s="281">
        <v>208389</v>
      </c>
      <c r="D136" s="281">
        <v>416048</v>
      </c>
      <c r="E136" s="281">
        <v>423208</v>
      </c>
      <c r="F136" s="281">
        <v>430319</v>
      </c>
      <c r="G136" s="282">
        <f>F136/E136-1</f>
        <v>1.6802612426986219E-2</v>
      </c>
      <c r="H136" s="281">
        <f>F136-E136</f>
        <v>7111</v>
      </c>
      <c r="I136" s="282">
        <f>F136/F$136</f>
        <v>1</v>
      </c>
      <c r="J136" s="281">
        <v>422024</v>
      </c>
      <c r="K136" s="282">
        <f>H136/H$136</f>
        <v>1</v>
      </c>
      <c r="L136" s="282">
        <f>J136/F136-1</f>
        <v>-1.9276397277368629E-2</v>
      </c>
      <c r="M136" s="281">
        <f>J136-F136</f>
        <v>-8295</v>
      </c>
      <c r="N136" s="282">
        <f>J136/C136-1</f>
        <v>1.0251740734875643</v>
      </c>
      <c r="O136" s="281">
        <f>J136-C136</f>
        <v>213635</v>
      </c>
      <c r="Q136" s="37"/>
      <c r="R136" s="103"/>
      <c r="Z136" s="1" t="s">
        <v>181</v>
      </c>
      <c r="AE136"/>
    </row>
    <row r="137" spans="1:31" s="4" customFormat="1" x14ac:dyDescent="0.25">
      <c r="B137" s="288" t="s">
        <v>47</v>
      </c>
      <c r="C137" s="306">
        <v>68476</v>
      </c>
      <c r="D137" s="306">
        <v>126666</v>
      </c>
      <c r="E137" s="306">
        <v>86811</v>
      </c>
      <c r="F137" s="306">
        <v>75361</v>
      </c>
      <c r="G137" s="312">
        <f t="shared" ref="G137:G146" si="12">F137/E137-1</f>
        <v>-0.13189572749997125</v>
      </c>
      <c r="H137" s="320">
        <f t="shared" ref="H137:H146" si="13">F137-E137</f>
        <v>-11450</v>
      </c>
      <c r="I137" s="314">
        <f t="shared" ref="I137:K146" si="14">F137/F$136</f>
        <v>0.17512821883300528</v>
      </c>
      <c r="J137" s="306">
        <v>60679</v>
      </c>
      <c r="K137" s="314">
        <f t="shared" si="14"/>
        <v>-1.610181409084517</v>
      </c>
      <c r="L137" s="314">
        <f t="shared" ref="L137:L146" si="15">J137/F137-1</f>
        <v>-0.19482225554331811</v>
      </c>
      <c r="M137" s="313">
        <f t="shared" ref="M137:M146" si="16">J137-F137</f>
        <v>-14682</v>
      </c>
      <c r="N137" s="312">
        <f t="shared" ref="N137:N146" si="17">J137/C137-1</f>
        <v>-0.11386471172381563</v>
      </c>
      <c r="O137" s="306">
        <f t="shared" ref="O137:O146" si="18">J137-C137</f>
        <v>-7797</v>
      </c>
      <c r="Q137" s="37"/>
      <c r="R137" s="103"/>
      <c r="Z137" s="1" t="s">
        <v>183</v>
      </c>
    </row>
    <row r="138" spans="1:31" s="4" customFormat="1" x14ac:dyDescent="0.25">
      <c r="B138" s="288" t="s">
        <v>48</v>
      </c>
      <c r="C138" s="306">
        <v>24912</v>
      </c>
      <c r="D138" s="306">
        <v>43482</v>
      </c>
      <c r="E138" s="306">
        <v>48094</v>
      </c>
      <c r="F138" s="306">
        <v>52610</v>
      </c>
      <c r="G138" s="312">
        <f t="shared" si="12"/>
        <v>9.3899446916455354E-2</v>
      </c>
      <c r="H138" s="320">
        <f t="shared" si="13"/>
        <v>4516</v>
      </c>
      <c r="I138" s="314">
        <f t="shared" si="14"/>
        <v>0.1222581387296401</v>
      </c>
      <c r="J138" s="306">
        <v>50222</v>
      </c>
      <c r="K138" s="314">
        <f t="shared" si="14"/>
        <v>0.63507242300660949</v>
      </c>
      <c r="L138" s="314">
        <f t="shared" si="15"/>
        <v>-4.5390610150161548E-2</v>
      </c>
      <c r="M138" s="313">
        <f t="shared" si="16"/>
        <v>-2388</v>
      </c>
      <c r="N138" s="312">
        <f t="shared" si="17"/>
        <v>1.0159762363519591</v>
      </c>
      <c r="O138" s="306">
        <f t="shared" si="18"/>
        <v>25310</v>
      </c>
      <c r="Q138" s="37"/>
      <c r="R138" s="103"/>
      <c r="Z138" s="1"/>
    </row>
    <row r="139" spans="1:31" s="4" customFormat="1" x14ac:dyDescent="0.25">
      <c r="B139" s="288" t="s">
        <v>49</v>
      </c>
      <c r="C139" s="306">
        <v>1658</v>
      </c>
      <c r="D139" s="306">
        <v>2415</v>
      </c>
      <c r="E139" s="306">
        <v>3515</v>
      </c>
      <c r="F139" s="306">
        <v>14856</v>
      </c>
      <c r="G139" s="312">
        <f t="shared" si="12"/>
        <v>3.2264580369843525</v>
      </c>
      <c r="H139" s="321">
        <f t="shared" si="13"/>
        <v>11341</v>
      </c>
      <c r="I139" s="318">
        <f t="shared" si="14"/>
        <v>3.4523225792958245E-2</v>
      </c>
      <c r="J139" s="306">
        <v>7765</v>
      </c>
      <c r="K139" s="318">
        <f t="shared" si="14"/>
        <v>1.5948530445788216</v>
      </c>
      <c r="L139" s="314">
        <f t="shared" si="15"/>
        <v>-0.47731556273559506</v>
      </c>
      <c r="M139" s="313">
        <f t="shared" si="16"/>
        <v>-7091</v>
      </c>
      <c r="N139" s="312">
        <f t="shared" si="17"/>
        <v>3.6833534378769599</v>
      </c>
      <c r="O139" s="306">
        <f t="shared" si="18"/>
        <v>6107</v>
      </c>
      <c r="Q139" s="37"/>
      <c r="R139" s="103"/>
      <c r="Z139" s="1"/>
    </row>
    <row r="140" spans="1:31" s="4" customFormat="1" x14ac:dyDescent="0.25">
      <c r="B140" s="288" t="s">
        <v>51</v>
      </c>
      <c r="C140" s="306">
        <v>28320</v>
      </c>
      <c r="D140" s="306">
        <v>66989</v>
      </c>
      <c r="E140" s="306">
        <v>97391</v>
      </c>
      <c r="F140" s="306">
        <v>92865</v>
      </c>
      <c r="G140" s="312">
        <f t="shared" si="12"/>
        <v>-4.6472466655029687E-2</v>
      </c>
      <c r="H140" s="320">
        <f t="shared" si="13"/>
        <v>-4526</v>
      </c>
      <c r="I140" s="314">
        <f t="shared" si="14"/>
        <v>0.21580501906725011</v>
      </c>
      <c r="J140" s="306">
        <v>106402</v>
      </c>
      <c r="K140" s="314">
        <f t="shared" si="14"/>
        <v>-0.63647869497960907</v>
      </c>
      <c r="L140" s="314">
        <f t="shared" si="15"/>
        <v>0.14577074247563671</v>
      </c>
      <c r="M140" s="313">
        <f t="shared" si="16"/>
        <v>13537</v>
      </c>
      <c r="N140" s="312">
        <f t="shared" si="17"/>
        <v>2.7571327683615818</v>
      </c>
      <c r="O140" s="306">
        <f t="shared" si="18"/>
        <v>78082</v>
      </c>
      <c r="Q140" s="37"/>
      <c r="R140" s="103"/>
      <c r="Z140" s="1"/>
    </row>
    <row r="141" spans="1:31" s="4" customFormat="1" x14ac:dyDescent="0.25">
      <c r="B141" s="288" t="s">
        <v>53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4.5361696787731894E-2</v>
      </c>
      <c r="J141" s="306">
        <v>16099</v>
      </c>
      <c r="K141" s="318">
        <f t="shared" si="14"/>
        <v>0.44452257066516665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54</v>
      </c>
      <c r="C142" s="306">
        <v>27791</v>
      </c>
      <c r="D142" s="306">
        <v>53247</v>
      </c>
      <c r="E142" s="306">
        <v>69865</v>
      </c>
      <c r="F142" s="306">
        <v>67025</v>
      </c>
      <c r="G142" s="312">
        <f t="shared" si="12"/>
        <v>-4.0649824661847855E-2</v>
      </c>
      <c r="H142" s="320">
        <f t="shared" si="13"/>
        <v>-2840</v>
      </c>
      <c r="I142" s="314">
        <f t="shared" si="14"/>
        <v>0.15575654340152306</v>
      </c>
      <c r="J142" s="306">
        <v>75188</v>
      </c>
      <c r="K142" s="314">
        <f t="shared" si="14"/>
        <v>-0.39938124033188016</v>
      </c>
      <c r="L142" s="314">
        <f t="shared" si="15"/>
        <v>0.12179037672510251</v>
      </c>
      <c r="M142" s="313">
        <f t="shared" si="16"/>
        <v>8163</v>
      </c>
      <c r="N142" s="312">
        <f t="shared" si="17"/>
        <v>1.70548019142888</v>
      </c>
      <c r="O142" s="306">
        <f t="shared" si="18"/>
        <v>47397</v>
      </c>
      <c r="Q142" s="37"/>
      <c r="R142" s="103"/>
      <c r="Z142" s="1"/>
    </row>
    <row r="143" spans="1:31" s="4" customFormat="1" x14ac:dyDescent="0.25">
      <c r="B143" s="288" t="s">
        <v>52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2.7942061586869276E-2</v>
      </c>
      <c r="J143" s="306">
        <v>11877</v>
      </c>
      <c r="K143" s="318">
        <f t="shared" si="14"/>
        <v>-0.59977499648432009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55</v>
      </c>
      <c r="C144" s="306">
        <v>20058</v>
      </c>
      <c r="D144" s="306">
        <v>34195</v>
      </c>
      <c r="E144" s="306">
        <v>19943</v>
      </c>
      <c r="F144" s="306">
        <v>22352</v>
      </c>
      <c r="G144" s="312">
        <f t="shared" si="12"/>
        <v>0.12079426365140655</v>
      </c>
      <c r="H144" s="320">
        <f t="shared" si="13"/>
        <v>2409</v>
      </c>
      <c r="I144" s="314">
        <f t="shared" si="14"/>
        <v>5.1942860993820866E-2</v>
      </c>
      <c r="J144" s="306">
        <v>18376</v>
      </c>
      <c r="K144" s="314">
        <f t="shared" si="14"/>
        <v>0.33877091829559836</v>
      </c>
      <c r="L144" s="314">
        <f t="shared" si="15"/>
        <v>-0.17788117394416603</v>
      </c>
      <c r="M144" s="313">
        <f t="shared" si="16"/>
        <v>-3976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50</v>
      </c>
      <c r="C145" s="306">
        <v>8930</v>
      </c>
      <c r="D145" s="306">
        <v>21567</v>
      </c>
      <c r="E145" s="306">
        <v>23338</v>
      </c>
      <c r="F145" s="306">
        <v>29399</v>
      </c>
      <c r="G145" s="312">
        <f t="shared" si="12"/>
        <v>0.25970520181677959</v>
      </c>
      <c r="H145" s="321">
        <f t="shared" si="13"/>
        <v>6061</v>
      </c>
      <c r="I145" s="318">
        <f t="shared" si="14"/>
        <v>6.8319084214268952E-2</v>
      </c>
      <c r="J145" s="306">
        <v>37562</v>
      </c>
      <c r="K145" s="318">
        <f t="shared" si="14"/>
        <v>0.85234144283504432</v>
      </c>
      <c r="L145" s="314">
        <f t="shared" si="15"/>
        <v>0.27766250552739891</v>
      </c>
      <c r="M145" s="313">
        <f t="shared" si="16"/>
        <v>8163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209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44307</v>
      </c>
      <c r="G146" s="312">
        <f t="shared" si="12"/>
        <v>6.4995312838016517E-2</v>
      </c>
      <c r="H146" s="320">
        <f t="shared" si="13"/>
        <v>2704</v>
      </c>
      <c r="I146" s="314">
        <f t="shared" si="14"/>
        <v>0.10296315059293222</v>
      </c>
      <c r="J146" s="306">
        <f>J136-SUM(J137:J145)</f>
        <v>37854</v>
      </c>
      <c r="K146" s="314">
        <f t="shared" si="14"/>
        <v>0.38025594149908593</v>
      </c>
      <c r="L146" s="314">
        <f t="shared" si="15"/>
        <v>-0.14564290067032293</v>
      </c>
      <c r="M146" s="313">
        <f t="shared" si="16"/>
        <v>-6453</v>
      </c>
      <c r="N146" s="312">
        <f t="shared" si="17"/>
        <v>1.5932725902582723</v>
      </c>
      <c r="O146" s="306">
        <f t="shared" si="18"/>
        <v>23257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188</v>
      </c>
    </row>
    <row r="148" spans="2:31" s="4" customFormat="1" x14ac:dyDescent="0.25">
      <c r="B148" s="202" t="s">
        <v>189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DD7E-C883-4A97-8750-48F3A054AD30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325</v>
      </c>
      <c r="C4" s="12"/>
      <c r="D4" s="12"/>
      <c r="E4" s="1" t="s">
        <v>69</v>
      </c>
    </row>
    <row r="5" spans="1:5" ht="10.5" customHeight="1" thickBot="1" x14ac:dyDescent="0.3">
      <c r="B5" s="132"/>
      <c r="C5" s="133"/>
      <c r="D5" s="132"/>
      <c r="E5" s="1" t="s">
        <v>70</v>
      </c>
    </row>
    <row r="6" spans="1:5" ht="22.5" thickTop="1" thickBot="1" x14ac:dyDescent="0.3">
      <c r="B6" s="134" t="s">
        <v>33</v>
      </c>
      <c r="C6" s="135" t="s">
        <v>212</v>
      </c>
      <c r="D6" s="136"/>
    </row>
    <row r="7" spans="1:5" ht="16.5" thickTop="1" thickBot="1" x14ac:dyDescent="0.3">
      <c r="B7" s="109"/>
      <c r="C7" s="142" t="s">
        <v>141</v>
      </c>
      <c r="D7" s="143" t="s">
        <v>142</v>
      </c>
    </row>
    <row r="8" spans="1:5" x14ac:dyDescent="0.25">
      <c r="A8" s="1" t="s">
        <v>73</v>
      </c>
      <c r="B8" s="145">
        <v>2024</v>
      </c>
      <c r="C8" s="146">
        <v>29209</v>
      </c>
      <c r="D8" s="147">
        <f t="shared" ref="D8:D21" si="0">C8/C9-1</f>
        <v>-0.13251759674497343</v>
      </c>
    </row>
    <row r="9" spans="1:5" x14ac:dyDescent="0.25">
      <c r="A9" s="1"/>
      <c r="B9" s="145">
        <v>2023</v>
      </c>
      <c r="C9" s="146">
        <v>33671</v>
      </c>
      <c r="D9" s="147">
        <f t="shared" si="0"/>
        <v>0.15863184336395864</v>
      </c>
    </row>
    <row r="10" spans="1:5" x14ac:dyDescent="0.25">
      <c r="A10" s="1"/>
      <c r="B10" s="145">
        <v>2022</v>
      </c>
      <c r="C10" s="146">
        <v>29061</v>
      </c>
      <c r="D10" s="147">
        <f t="shared" si="0"/>
        <v>-0.35728503184713378</v>
      </c>
    </row>
    <row r="11" spans="1:5" x14ac:dyDescent="0.25">
      <c r="A11" s="1"/>
      <c r="B11" s="145">
        <v>2021</v>
      </c>
      <c r="C11" s="146">
        <v>45216</v>
      </c>
      <c r="D11" s="147">
        <f t="shared" si="0"/>
        <v>0.68471254517679503</v>
      </c>
    </row>
    <row r="12" spans="1:5" x14ac:dyDescent="0.25">
      <c r="A12" s="1" t="s">
        <v>75</v>
      </c>
      <c r="B12" s="145">
        <v>2020</v>
      </c>
      <c r="C12" s="146">
        <v>26839</v>
      </c>
      <c r="D12" s="147">
        <f t="shared" si="0"/>
        <v>-0.41112842003642192</v>
      </c>
    </row>
    <row r="13" spans="1:5" x14ac:dyDescent="0.25">
      <c r="A13" s="1" t="s">
        <v>77</v>
      </c>
      <c r="B13" s="145">
        <v>2019</v>
      </c>
      <c r="C13" s="146">
        <v>45577</v>
      </c>
      <c r="D13" s="147">
        <f t="shared" si="0"/>
        <v>-0.12297952586206895</v>
      </c>
    </row>
    <row r="14" spans="1:5" x14ac:dyDescent="0.25">
      <c r="A14" s="1" t="s">
        <v>79</v>
      </c>
      <c r="B14" s="145">
        <v>2018</v>
      </c>
      <c r="C14" s="146">
        <v>51968</v>
      </c>
      <c r="D14" s="147">
        <f t="shared" si="0"/>
        <v>0.26233968130586871</v>
      </c>
    </row>
    <row r="15" spans="1:5" x14ac:dyDescent="0.25">
      <c r="A15" s="1" t="s">
        <v>81</v>
      </c>
      <c r="B15" s="145">
        <v>2017</v>
      </c>
      <c r="C15" s="146">
        <v>41168</v>
      </c>
      <c r="D15" s="147">
        <f t="shared" si="0"/>
        <v>1.1424219345011366E-2</v>
      </c>
    </row>
    <row r="16" spans="1:5" x14ac:dyDescent="0.25">
      <c r="A16" s="1" t="s">
        <v>83</v>
      </c>
      <c r="B16" s="145">
        <v>2016</v>
      </c>
      <c r="C16" s="146">
        <v>40703</v>
      </c>
      <c r="D16" s="147">
        <f>C16/C17-1</f>
        <v>-7.3165378143063009E-3</v>
      </c>
    </row>
    <row r="17" spans="1:4" x14ac:dyDescent="0.25">
      <c r="A17" s="1" t="s">
        <v>85</v>
      </c>
      <c r="B17" s="145">
        <v>2015</v>
      </c>
      <c r="C17" s="146">
        <v>41003</v>
      </c>
      <c r="D17" s="147">
        <f t="shared" si="0"/>
        <v>-0.11377439643806597</v>
      </c>
    </row>
    <row r="18" spans="1:4" x14ac:dyDescent="0.25">
      <c r="A18" s="1" t="s">
        <v>87</v>
      </c>
      <c r="B18" s="145">
        <v>2014</v>
      </c>
      <c r="C18" s="146">
        <v>46267</v>
      </c>
      <c r="D18" s="147">
        <f t="shared" si="0"/>
        <v>0.20732216481394494</v>
      </c>
    </row>
    <row r="19" spans="1:4" x14ac:dyDescent="0.25">
      <c r="A19" s="1" t="s">
        <v>89</v>
      </c>
      <c r="B19" s="145">
        <v>2013</v>
      </c>
      <c r="C19" s="146">
        <v>38322</v>
      </c>
      <c r="D19" s="147">
        <f t="shared" si="0"/>
        <v>-7.4459606327738181E-2</v>
      </c>
    </row>
    <row r="20" spans="1:4" x14ac:dyDescent="0.25">
      <c r="A20" s="1" t="s">
        <v>91</v>
      </c>
      <c r="B20" s="145">
        <v>2012</v>
      </c>
      <c r="C20" s="146">
        <v>41405</v>
      </c>
      <c r="D20" s="147">
        <f>C20/C21-1</f>
        <v>9.1270887143534818E-2</v>
      </c>
    </row>
    <row r="21" spans="1:4" x14ac:dyDescent="0.25">
      <c r="A21" s="1" t="s">
        <v>93</v>
      </c>
      <c r="B21" s="145">
        <v>2011</v>
      </c>
      <c r="C21" s="146">
        <v>37942</v>
      </c>
      <c r="D21" s="147">
        <f t="shared" si="0"/>
        <v>-0.2925624149311058</v>
      </c>
    </row>
    <row r="22" spans="1:4" x14ac:dyDescent="0.25">
      <c r="A22" s="1" t="s">
        <v>95</v>
      </c>
      <c r="B22" s="145">
        <v>2010</v>
      </c>
      <c r="C22" s="146">
        <v>53633</v>
      </c>
      <c r="D22" s="147"/>
    </row>
    <row r="23" spans="1:4" ht="6" customHeight="1" x14ac:dyDescent="0.25"/>
    <row r="24" spans="1:4" x14ac:dyDescent="0.25">
      <c r="B24" s="131" t="s">
        <v>58</v>
      </c>
      <c r="C24" s="131"/>
      <c r="D24" s="131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E486-373F-47C1-83EC-084E5B80D60E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326</v>
      </c>
      <c r="C4" s="12"/>
      <c r="D4" s="12"/>
      <c r="E4" s="1" t="s">
        <v>69</v>
      </c>
    </row>
    <row r="5" spans="1:5" ht="10.5" customHeight="1" thickBot="1" x14ac:dyDescent="0.3">
      <c r="B5" s="132"/>
      <c r="C5" s="133"/>
      <c r="D5" s="132"/>
      <c r="E5" s="1" t="s">
        <v>70</v>
      </c>
    </row>
    <row r="6" spans="1:5" ht="22.5" thickTop="1" thickBot="1" x14ac:dyDescent="0.3">
      <c r="B6" s="134" t="s">
        <v>33</v>
      </c>
      <c r="C6" s="135" t="s">
        <v>213</v>
      </c>
      <c r="D6" s="136"/>
    </row>
    <row r="7" spans="1:5" ht="16.5" thickTop="1" thickBot="1" x14ac:dyDescent="0.3">
      <c r="B7" s="109"/>
      <c r="C7" s="142" t="s">
        <v>141</v>
      </c>
      <c r="D7" s="143" t="s">
        <v>142</v>
      </c>
    </row>
    <row r="8" spans="1:5" x14ac:dyDescent="0.25">
      <c r="A8" s="1" t="s">
        <v>73</v>
      </c>
      <c r="B8" s="145">
        <v>2024</v>
      </c>
      <c r="C8" s="146">
        <v>10833</v>
      </c>
      <c r="D8" s="147">
        <f t="shared" ref="D8:D21" si="0">C8/C9-1</f>
        <v>-4.2936655181553096E-2</v>
      </c>
    </row>
    <row r="9" spans="1:5" x14ac:dyDescent="0.25">
      <c r="A9" s="1"/>
      <c r="B9" s="145">
        <v>2023</v>
      </c>
      <c r="C9" s="146">
        <v>11319</v>
      </c>
      <c r="D9" s="147">
        <f t="shared" si="0"/>
        <v>0.24139065584558028</v>
      </c>
    </row>
    <row r="10" spans="1:5" x14ac:dyDescent="0.25">
      <c r="A10" s="1"/>
      <c r="B10" s="145">
        <v>2022</v>
      </c>
      <c r="C10" s="146">
        <v>9118</v>
      </c>
      <c r="D10" s="147">
        <f t="shared" si="0"/>
        <v>-0.17267035659196084</v>
      </c>
    </row>
    <row r="11" spans="1:5" x14ac:dyDescent="0.25">
      <c r="A11" s="1"/>
      <c r="B11" s="145">
        <v>2021</v>
      </c>
      <c r="C11" s="146">
        <v>11021</v>
      </c>
      <c r="D11" s="147">
        <f t="shared" si="0"/>
        <v>0.6252765078896918</v>
      </c>
    </row>
    <row r="12" spans="1:5" x14ac:dyDescent="0.25">
      <c r="A12" s="1" t="s">
        <v>75</v>
      </c>
      <c r="B12" s="145">
        <v>2020</v>
      </c>
      <c r="C12" s="146">
        <v>6781</v>
      </c>
      <c r="D12" s="147">
        <f t="shared" si="0"/>
        <v>-0.6722096002320298</v>
      </c>
    </row>
    <row r="13" spans="1:5" x14ac:dyDescent="0.25">
      <c r="A13" s="1" t="s">
        <v>77</v>
      </c>
      <c r="B13" s="145">
        <v>2019</v>
      </c>
      <c r="C13" s="146">
        <v>20687</v>
      </c>
      <c r="D13" s="147">
        <f t="shared" si="0"/>
        <v>0.35625778535370101</v>
      </c>
    </row>
    <row r="14" spans="1:5" x14ac:dyDescent="0.25">
      <c r="A14" s="1" t="s">
        <v>79</v>
      </c>
      <c r="B14" s="145">
        <v>2018</v>
      </c>
      <c r="C14" s="146">
        <v>15253</v>
      </c>
      <c r="D14" s="147">
        <f t="shared" si="0"/>
        <v>0.23656262667207129</v>
      </c>
    </row>
    <row r="15" spans="1:5" x14ac:dyDescent="0.25">
      <c r="A15" s="1" t="s">
        <v>81</v>
      </c>
      <c r="B15" s="145">
        <v>2017</v>
      </c>
      <c r="C15" s="146">
        <v>12335</v>
      </c>
      <c r="D15" s="147">
        <f>C15/C16-1</f>
        <v>0.10946213347724409</v>
      </c>
    </row>
    <row r="16" spans="1:5" x14ac:dyDescent="0.25">
      <c r="A16" s="1" t="s">
        <v>83</v>
      </c>
      <c r="B16" s="145">
        <v>2016</v>
      </c>
      <c r="C16" s="146">
        <v>11118</v>
      </c>
      <c r="D16" s="147">
        <f>C16/C17-1</f>
        <v>4.081632653061229E-2</v>
      </c>
    </row>
    <row r="17" spans="1:4" x14ac:dyDescent="0.25">
      <c r="A17" s="1" t="s">
        <v>85</v>
      </c>
      <c r="B17" s="145">
        <v>2015</v>
      </c>
      <c r="C17" s="146">
        <v>10682</v>
      </c>
      <c r="D17" s="147">
        <f t="shared" si="0"/>
        <v>-0.18638129332013098</v>
      </c>
    </row>
    <row r="18" spans="1:4" x14ac:dyDescent="0.25">
      <c r="A18" s="1" t="s">
        <v>87</v>
      </c>
      <c r="B18" s="145">
        <v>2014</v>
      </c>
      <c r="C18" s="146">
        <v>13129</v>
      </c>
      <c r="D18" s="147">
        <f t="shared" si="0"/>
        <v>0.17770003588087557</v>
      </c>
    </row>
    <row r="19" spans="1:4" x14ac:dyDescent="0.25">
      <c r="A19" s="1" t="s">
        <v>89</v>
      </c>
      <c r="B19" s="145">
        <v>2013</v>
      </c>
      <c r="C19" s="146">
        <v>11148</v>
      </c>
      <c r="D19" s="147">
        <f t="shared" si="0"/>
        <v>-0.50822709426970758</v>
      </c>
    </row>
    <row r="20" spans="1:4" x14ac:dyDescent="0.25">
      <c r="A20" s="1" t="s">
        <v>91</v>
      </c>
      <c r="B20" s="145">
        <v>2012</v>
      </c>
      <c r="C20" s="146">
        <v>22669</v>
      </c>
      <c r="D20" s="147">
        <f>C20/C21-1</f>
        <v>0.75919602669563857</v>
      </c>
    </row>
    <row r="21" spans="1:4" x14ac:dyDescent="0.25">
      <c r="A21" s="1" t="s">
        <v>93</v>
      </c>
      <c r="B21" s="145">
        <v>2011</v>
      </c>
      <c r="C21" s="146">
        <v>12886</v>
      </c>
      <c r="D21" s="147">
        <f t="shared" si="0"/>
        <v>0.97244757385580893</v>
      </c>
    </row>
    <row r="22" spans="1:4" x14ac:dyDescent="0.25">
      <c r="A22" s="1" t="s">
        <v>95</v>
      </c>
      <c r="B22" s="145">
        <v>2010</v>
      </c>
      <c r="C22" s="146">
        <v>6533</v>
      </c>
      <c r="D22" s="147"/>
    </row>
    <row r="23" spans="1:4" ht="6" customHeight="1" x14ac:dyDescent="0.25"/>
    <row r="24" spans="1:4" x14ac:dyDescent="0.25">
      <c r="B24" s="131" t="s">
        <v>58</v>
      </c>
      <c r="C24" s="131"/>
      <c r="D24" s="131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B68F-220F-4BFA-9F52-0962E6F78D4D}">
  <sheetPr>
    <tabColor rgb="FF92D050"/>
  </sheetPr>
  <dimension ref="B1:W54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61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62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2020</v>
      </c>
      <c r="D6" s="15">
        <v>2021</v>
      </c>
      <c r="E6" s="15">
        <v>2022</v>
      </c>
      <c r="F6" s="15">
        <v>2023</v>
      </c>
      <c r="G6" s="15">
        <v>2024</v>
      </c>
      <c r="H6" s="15">
        <v>2025</v>
      </c>
      <c r="I6" s="115" t="str">
        <f>CONCATENATE("var. ",RIGHT(H6,2),"/",RIGHT(G6,2))</f>
        <v>var. 25/24</v>
      </c>
      <c r="J6" s="115" t="str">
        <f>CONCATENATE("var. ",RIGHT(H6,2),"/",RIGHT(D6,2))</f>
        <v>var. 25/21</v>
      </c>
      <c r="K6" s="115" t="str">
        <f>CONCATENATE("dif. ",RIGHT(H6,2),"/",RIGHT(G6,2))</f>
        <v>dif. 25/24</v>
      </c>
      <c r="L6" s="115" t="str">
        <f>CONCATENATE("dif. ",RIGHT(H6,2),"/",RIGHT(D6,2))</f>
        <v>dif. 25/21</v>
      </c>
      <c r="M6" s="15" t="str">
        <f>CONCATENATE("cuota/ total isla ",RIGHT(H6,2))</f>
        <v>cuota/ total isla 25</v>
      </c>
      <c r="N6" s="116" t="s">
        <v>231</v>
      </c>
      <c r="O6" s="116" t="s">
        <v>232</v>
      </c>
      <c r="P6" s="116" t="s">
        <v>233</v>
      </c>
      <c r="Q6" s="116" t="s">
        <v>234</v>
      </c>
      <c r="R6" s="116" t="s">
        <v>235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46</v>
      </c>
      <c r="C7" s="118">
        <v>66601</v>
      </c>
      <c r="D7" s="118">
        <v>82456</v>
      </c>
      <c r="E7" s="118">
        <v>129725</v>
      </c>
      <c r="F7" s="118">
        <v>125536.00000000001</v>
      </c>
      <c r="G7" s="118">
        <v>135046</v>
      </c>
      <c r="H7" s="118">
        <v>125647</v>
      </c>
      <c r="I7" s="119">
        <f t="shared" ref="I7:I52" si="0">IFERROR(H7/G7-1,"-")</f>
        <v>-6.9598507175332891E-2</v>
      </c>
      <c r="J7" s="119">
        <f t="shared" ref="J7:J52" si="1">IFERROR(H7/D7-1,"-")</f>
        <v>0.52380663626661494</v>
      </c>
      <c r="K7" s="118">
        <f t="shared" ref="K7:K52" si="2">IFERROR(H7-G7,"-")</f>
        <v>-9399</v>
      </c>
      <c r="L7" s="118">
        <f t="shared" ref="L7:L52" si="3">IFERROR(H7-D7,"-")</f>
        <v>43191</v>
      </c>
      <c r="M7" s="119">
        <f>H7/H7</f>
        <v>1</v>
      </c>
      <c r="N7" s="118">
        <v>118692</v>
      </c>
      <c r="O7" s="118">
        <v>199699</v>
      </c>
      <c r="P7" s="118">
        <v>126466</v>
      </c>
      <c r="Q7" s="118">
        <v>128267</v>
      </c>
      <c r="R7" s="118">
        <v>127934</v>
      </c>
      <c r="S7" s="119">
        <f t="shared" ref="S7:S52" si="4">IFERROR(R7/Q7-1,"-")</f>
        <v>-2.5961470994098068E-3</v>
      </c>
      <c r="T7" s="119">
        <f t="shared" ref="T7:T52" si="5">IFERROR(R7/N7-1,"-")</f>
        <v>7.786539952145044E-2</v>
      </c>
      <c r="U7" s="118">
        <f t="shared" ref="U7:U52" si="6">IFERROR(R7-Q7,"-")</f>
        <v>-333</v>
      </c>
      <c r="V7" s="118">
        <f t="shared" ref="V7:V52" si="7">IFERROR(R7-N7,"-")</f>
        <v>9242</v>
      </c>
      <c r="W7" s="119">
        <f>R7/R7</f>
        <v>1</v>
      </c>
    </row>
    <row r="8" spans="2:23" x14ac:dyDescent="0.25">
      <c r="B8" s="120" t="s">
        <v>63</v>
      </c>
      <c r="C8" s="121">
        <v>44486.999999999993</v>
      </c>
      <c r="D8" s="121">
        <v>56791</v>
      </c>
      <c r="E8" s="121">
        <v>89503</v>
      </c>
      <c r="F8" s="121">
        <v>89318</v>
      </c>
      <c r="G8" s="121">
        <v>99213</v>
      </c>
      <c r="H8" s="121">
        <v>89677.999999999985</v>
      </c>
      <c r="I8" s="122">
        <f t="shared" si="0"/>
        <v>-9.610635702982484E-2</v>
      </c>
      <c r="J8" s="122">
        <f t="shared" si="1"/>
        <v>0.57908823581201219</v>
      </c>
      <c r="K8" s="121">
        <f t="shared" si="2"/>
        <v>-9535.0000000000146</v>
      </c>
      <c r="L8" s="121">
        <f t="shared" si="3"/>
        <v>32886.999999999985</v>
      </c>
      <c r="M8" s="122">
        <f>H8/H7</f>
        <v>0.71372973489219782</v>
      </c>
      <c r="N8" s="121">
        <v>86479</v>
      </c>
      <c r="O8" s="121">
        <v>91202</v>
      </c>
      <c r="P8" s="121">
        <v>90259</v>
      </c>
      <c r="Q8" s="121">
        <v>92267</v>
      </c>
      <c r="R8" s="121">
        <v>91865</v>
      </c>
      <c r="S8" s="122">
        <f t="shared" si="4"/>
        <v>-4.3569206758645729E-3</v>
      </c>
      <c r="T8" s="122">
        <f t="shared" si="5"/>
        <v>6.2281016200464778E-2</v>
      </c>
      <c r="U8" s="121">
        <f t="shared" si="6"/>
        <v>-402</v>
      </c>
      <c r="V8" s="121">
        <f t="shared" si="7"/>
        <v>5386</v>
      </c>
      <c r="W8" s="122">
        <f>R8/R7</f>
        <v>0.71806556505698249</v>
      </c>
    </row>
    <row r="9" spans="2:23" x14ac:dyDescent="0.25">
      <c r="B9" s="123" t="s">
        <v>64</v>
      </c>
      <c r="C9" s="72">
        <v>34865</v>
      </c>
      <c r="D9" s="72">
        <v>45244</v>
      </c>
      <c r="E9" s="72">
        <v>71471</v>
      </c>
      <c r="F9" s="72">
        <v>72829</v>
      </c>
      <c r="G9" s="72">
        <v>81170</v>
      </c>
      <c r="H9" s="72">
        <v>73859</v>
      </c>
      <c r="I9" s="124">
        <f t="shared" si="0"/>
        <v>-9.0070222988788973E-2</v>
      </c>
      <c r="J9" s="124">
        <f t="shared" si="1"/>
        <v>0.63245955264786491</v>
      </c>
      <c r="K9" s="72">
        <f t="shared" si="2"/>
        <v>-7311</v>
      </c>
      <c r="L9" s="72">
        <f t="shared" si="3"/>
        <v>28615</v>
      </c>
      <c r="M9" s="124">
        <f>H9/H7</f>
        <v>0.5878293950512149</v>
      </c>
      <c r="N9" s="72">
        <v>69355</v>
      </c>
      <c r="O9" s="72">
        <v>72715</v>
      </c>
      <c r="P9" s="72">
        <v>73997</v>
      </c>
      <c r="Q9" s="72">
        <v>75628</v>
      </c>
      <c r="R9" s="72">
        <v>76104</v>
      </c>
      <c r="S9" s="124">
        <f t="shared" si="4"/>
        <v>6.2939651980746802E-3</v>
      </c>
      <c r="T9" s="124">
        <f t="shared" si="5"/>
        <v>9.7310936486194155E-2</v>
      </c>
      <c r="U9" s="72">
        <f t="shared" si="6"/>
        <v>476</v>
      </c>
      <c r="V9" s="72">
        <f t="shared" si="7"/>
        <v>6749</v>
      </c>
      <c r="W9" s="124">
        <f>R9/R7</f>
        <v>0.59486922944643328</v>
      </c>
    </row>
    <row r="10" spans="2:23" x14ac:dyDescent="0.25">
      <c r="B10" s="123" t="s">
        <v>65</v>
      </c>
      <c r="C10" s="72">
        <v>9622</v>
      </c>
      <c r="D10" s="72">
        <v>11547</v>
      </c>
      <c r="E10" s="72">
        <v>18032</v>
      </c>
      <c r="F10" s="72">
        <v>16489</v>
      </c>
      <c r="G10" s="72">
        <v>18043</v>
      </c>
      <c r="H10" s="72">
        <v>15819</v>
      </c>
      <c r="I10" s="124">
        <f t="shared" si="0"/>
        <v>-0.12326109848694788</v>
      </c>
      <c r="J10" s="124">
        <f t="shared" si="1"/>
        <v>0.36996622499350473</v>
      </c>
      <c r="K10" s="72">
        <f t="shared" si="2"/>
        <v>-2224</v>
      </c>
      <c r="L10" s="72">
        <f t="shared" si="3"/>
        <v>4272</v>
      </c>
      <c r="M10" s="124">
        <f>H10/H7</f>
        <v>0.12590033984098306</v>
      </c>
      <c r="N10" s="72">
        <v>17124</v>
      </c>
      <c r="O10" s="72">
        <v>18487</v>
      </c>
      <c r="P10" s="72">
        <v>16262</v>
      </c>
      <c r="Q10" s="72">
        <v>16639</v>
      </c>
      <c r="R10" s="72">
        <v>15761</v>
      </c>
      <c r="S10" s="124">
        <f t="shared" si="4"/>
        <v>-5.2767594206382551E-2</v>
      </c>
      <c r="T10" s="124">
        <f t="shared" si="5"/>
        <v>-7.9595888811025417E-2</v>
      </c>
      <c r="U10" s="72">
        <f t="shared" si="6"/>
        <v>-878</v>
      </c>
      <c r="V10" s="72">
        <f t="shared" si="7"/>
        <v>-1363</v>
      </c>
      <c r="W10" s="124">
        <f>R10/R7</f>
        <v>0.12319633561054918</v>
      </c>
    </row>
    <row r="11" spans="2:23" x14ac:dyDescent="0.25">
      <c r="B11" s="120" t="s">
        <v>66</v>
      </c>
      <c r="C11" s="121">
        <v>22114</v>
      </c>
      <c r="D11" s="121">
        <v>25665.000000000004</v>
      </c>
      <c r="E11" s="121">
        <v>40223</v>
      </c>
      <c r="F11" s="121">
        <v>36218</v>
      </c>
      <c r="G11" s="121">
        <v>35833</v>
      </c>
      <c r="H11" s="121">
        <v>35968</v>
      </c>
      <c r="I11" s="122">
        <f t="shared" si="0"/>
        <v>3.7674769067619351E-3</v>
      </c>
      <c r="J11" s="122">
        <f t="shared" si="1"/>
        <v>0.40144165205532811</v>
      </c>
      <c r="K11" s="121">
        <f t="shared" si="2"/>
        <v>135</v>
      </c>
      <c r="L11" s="121">
        <f t="shared" si="3"/>
        <v>10302.999999999996</v>
      </c>
      <c r="M11" s="122">
        <f>H11/H7</f>
        <v>0.28626230630257787</v>
      </c>
      <c r="N11" s="121">
        <v>32213</v>
      </c>
      <c r="O11" s="121">
        <v>108497</v>
      </c>
      <c r="P11" s="121">
        <v>36207</v>
      </c>
      <c r="Q11" s="121">
        <v>36000</v>
      </c>
      <c r="R11" s="121">
        <v>36069</v>
      </c>
      <c r="S11" s="122">
        <f t="shared" si="4"/>
        <v>1.9166666666665666E-3</v>
      </c>
      <c r="T11" s="122">
        <f t="shared" si="5"/>
        <v>0.11970322540589207</v>
      </c>
      <c r="U11" s="121">
        <f t="shared" si="6"/>
        <v>69</v>
      </c>
      <c r="V11" s="121">
        <f t="shared" si="7"/>
        <v>3856</v>
      </c>
      <c r="W11" s="122">
        <f>R11/R7</f>
        <v>0.28193443494301751</v>
      </c>
    </row>
    <row r="12" spans="2:23" x14ac:dyDescent="0.25">
      <c r="B12" s="117" t="s">
        <v>47</v>
      </c>
      <c r="C12" s="125">
        <v>23742</v>
      </c>
      <c r="D12" s="125">
        <v>29697.000000000004</v>
      </c>
      <c r="E12" s="125">
        <v>46054</v>
      </c>
      <c r="F12" s="125">
        <v>45902</v>
      </c>
      <c r="G12" s="125">
        <v>49468</v>
      </c>
      <c r="H12" s="125">
        <v>45190.999999999993</v>
      </c>
      <c r="I12" s="126">
        <f t="shared" si="0"/>
        <v>-8.6459933694509772E-2</v>
      </c>
      <c r="J12" s="126">
        <f t="shared" si="1"/>
        <v>0.52173620230999718</v>
      </c>
      <c r="K12" s="125">
        <f t="shared" si="2"/>
        <v>-4277.0000000000073</v>
      </c>
      <c r="L12" s="125">
        <f t="shared" si="3"/>
        <v>15493.999999999989</v>
      </c>
      <c r="M12" s="119">
        <f>H12/H12</f>
        <v>1</v>
      </c>
      <c r="N12" s="125">
        <v>42803</v>
      </c>
      <c r="O12" s="125">
        <v>67766</v>
      </c>
      <c r="P12" s="125">
        <v>46660</v>
      </c>
      <c r="Q12" s="125">
        <v>47014.999999999993</v>
      </c>
      <c r="R12" s="125">
        <v>47690</v>
      </c>
      <c r="S12" s="126">
        <f t="shared" si="4"/>
        <v>1.4357120068063445E-2</v>
      </c>
      <c r="T12" s="126">
        <f t="shared" si="5"/>
        <v>0.11417424012335586</v>
      </c>
      <c r="U12" s="125">
        <f t="shared" si="6"/>
        <v>675.00000000000728</v>
      </c>
      <c r="V12" s="125">
        <f t="shared" si="7"/>
        <v>4887</v>
      </c>
      <c r="W12" s="119">
        <f>R12/R12</f>
        <v>1</v>
      </c>
    </row>
    <row r="13" spans="2:23" x14ac:dyDescent="0.25">
      <c r="B13" s="120" t="s">
        <v>63</v>
      </c>
      <c r="C13" s="121">
        <v>17566</v>
      </c>
      <c r="D13" s="121">
        <v>23340</v>
      </c>
      <c r="E13" s="121">
        <v>34827</v>
      </c>
      <c r="F13" s="121">
        <v>34946</v>
      </c>
      <c r="G13" s="121">
        <v>38139</v>
      </c>
      <c r="H13" s="121">
        <v>33613</v>
      </c>
      <c r="I13" s="122">
        <f t="shared" si="0"/>
        <v>-0.11867117648601166</v>
      </c>
      <c r="J13" s="122">
        <f t="shared" si="1"/>
        <v>0.44014567266495286</v>
      </c>
      <c r="K13" s="121">
        <f t="shared" si="2"/>
        <v>-4526</v>
      </c>
      <c r="L13" s="121">
        <f t="shared" si="3"/>
        <v>10273</v>
      </c>
      <c r="M13" s="122">
        <f>H13/H12</f>
        <v>0.74379854395786782</v>
      </c>
      <c r="N13" s="121">
        <v>34808</v>
      </c>
      <c r="O13" s="121">
        <v>35062</v>
      </c>
      <c r="P13" s="121">
        <v>35650</v>
      </c>
      <c r="Q13" s="121">
        <v>35398</v>
      </c>
      <c r="R13" s="121">
        <v>36020</v>
      </c>
      <c r="S13" s="122">
        <f t="shared" si="4"/>
        <v>1.757161421549247E-2</v>
      </c>
      <c r="T13" s="122">
        <f t="shared" si="5"/>
        <v>3.4819581705355152E-2</v>
      </c>
      <c r="U13" s="121">
        <f t="shared" si="6"/>
        <v>622</v>
      </c>
      <c r="V13" s="121">
        <f t="shared" si="7"/>
        <v>1212</v>
      </c>
      <c r="W13" s="122">
        <f>R13/R12</f>
        <v>0.75529461102956597</v>
      </c>
    </row>
    <row r="14" spans="2:23" x14ac:dyDescent="0.25">
      <c r="B14" s="123" t="s">
        <v>64</v>
      </c>
      <c r="C14" s="72">
        <v>14847</v>
      </c>
      <c r="D14" s="72">
        <v>20181</v>
      </c>
      <c r="E14" s="72">
        <v>29820</v>
      </c>
      <c r="F14" s="72">
        <v>30493</v>
      </c>
      <c r="G14" s="72">
        <v>33752</v>
      </c>
      <c r="H14" s="72">
        <v>29550</v>
      </c>
      <c r="I14" s="124">
        <f t="shared" si="0"/>
        <v>-0.12449632614363593</v>
      </c>
      <c r="J14" s="124">
        <f t="shared" si="1"/>
        <v>0.46424855061691694</v>
      </c>
      <c r="K14" s="72">
        <f t="shared" si="2"/>
        <v>-4202</v>
      </c>
      <c r="L14" s="72">
        <f t="shared" si="3"/>
        <v>9369</v>
      </c>
      <c r="M14" s="124">
        <f>H14/H12</f>
        <v>0.65389126153437638</v>
      </c>
      <c r="N14" s="72">
        <v>29997</v>
      </c>
      <c r="O14" s="72">
        <v>29852</v>
      </c>
      <c r="P14" s="72">
        <v>31325</v>
      </c>
      <c r="Q14" s="72">
        <v>31393.000000000004</v>
      </c>
      <c r="R14" s="72">
        <v>31869</v>
      </c>
      <c r="S14" s="124">
        <f t="shared" si="4"/>
        <v>1.5162615869779739E-2</v>
      </c>
      <c r="T14" s="124">
        <f t="shared" si="5"/>
        <v>6.2406240624062415E-2</v>
      </c>
      <c r="U14" s="72">
        <f t="shared" si="6"/>
        <v>475.99999999999636</v>
      </c>
      <c r="V14" s="72">
        <f t="shared" si="7"/>
        <v>1872</v>
      </c>
      <c r="W14" s="124">
        <f>R14/R12</f>
        <v>0.66825330257915705</v>
      </c>
    </row>
    <row r="15" spans="2:23" x14ac:dyDescent="0.25">
      <c r="B15" s="123" t="s">
        <v>65</v>
      </c>
      <c r="C15" s="72">
        <v>2720</v>
      </c>
      <c r="D15" s="72">
        <v>3159.0000000000005</v>
      </c>
      <c r="E15" s="72">
        <v>5006.0000000000009</v>
      </c>
      <c r="F15" s="72">
        <v>4453</v>
      </c>
      <c r="G15" s="72">
        <v>4387</v>
      </c>
      <c r="H15" s="72">
        <v>4063.0000000000005</v>
      </c>
      <c r="I15" s="124">
        <f t="shared" si="0"/>
        <v>-7.3854570321404078E-2</v>
      </c>
      <c r="J15" s="124">
        <f t="shared" si="1"/>
        <v>0.28616650838873059</v>
      </c>
      <c r="K15" s="72">
        <f t="shared" si="2"/>
        <v>-323.99999999999955</v>
      </c>
      <c r="L15" s="72">
        <f t="shared" si="3"/>
        <v>904</v>
      </c>
      <c r="M15" s="124">
        <f>H15/H12</f>
        <v>8.9907282423491428E-2</v>
      </c>
      <c r="N15" s="72">
        <v>4811</v>
      </c>
      <c r="O15" s="72">
        <v>5209.9999999999991</v>
      </c>
      <c r="P15" s="72">
        <v>4325</v>
      </c>
      <c r="Q15" s="72">
        <v>4004.9999999999995</v>
      </c>
      <c r="R15" s="72">
        <v>4151</v>
      </c>
      <c r="S15" s="124">
        <f t="shared" si="4"/>
        <v>3.645443196005016E-2</v>
      </c>
      <c r="T15" s="124">
        <f t="shared" si="5"/>
        <v>-0.13718561629598836</v>
      </c>
      <c r="U15" s="72">
        <f t="shared" si="6"/>
        <v>146.00000000000045</v>
      </c>
      <c r="V15" s="72">
        <f t="shared" si="7"/>
        <v>-660</v>
      </c>
      <c r="W15" s="124">
        <f>R15/R12</f>
        <v>8.7041308450408889E-2</v>
      </c>
    </row>
    <row r="16" spans="2:23" x14ac:dyDescent="0.25">
      <c r="B16" s="120" t="s">
        <v>66</v>
      </c>
      <c r="C16" s="121">
        <v>6176</v>
      </c>
      <c r="D16" s="121">
        <v>6357</v>
      </c>
      <c r="E16" s="121">
        <v>11227</v>
      </c>
      <c r="F16" s="121">
        <v>10956.000000000002</v>
      </c>
      <c r="G16" s="121">
        <v>11330</v>
      </c>
      <c r="H16" s="121">
        <v>11579</v>
      </c>
      <c r="I16" s="122">
        <f t="shared" si="0"/>
        <v>2.1977052074139358E-2</v>
      </c>
      <c r="J16" s="122">
        <f t="shared" si="1"/>
        <v>0.82145666194745948</v>
      </c>
      <c r="K16" s="121">
        <f t="shared" si="2"/>
        <v>249</v>
      </c>
      <c r="L16" s="121">
        <f t="shared" si="3"/>
        <v>5222</v>
      </c>
      <c r="M16" s="122">
        <f>H16/H12</f>
        <v>0.25622358434201503</v>
      </c>
      <c r="N16" s="121">
        <v>7995</v>
      </c>
      <c r="O16" s="121">
        <v>32704</v>
      </c>
      <c r="P16" s="121">
        <v>11010</v>
      </c>
      <c r="Q16" s="121">
        <v>11617</v>
      </c>
      <c r="R16" s="121">
        <v>11670</v>
      </c>
      <c r="S16" s="122">
        <f t="shared" si="4"/>
        <v>4.5622794180941728E-3</v>
      </c>
      <c r="T16" s="122">
        <f t="shared" si="5"/>
        <v>0.4596622889305817</v>
      </c>
      <c r="U16" s="121">
        <f t="shared" si="6"/>
        <v>53</v>
      </c>
      <c r="V16" s="121">
        <f t="shared" si="7"/>
        <v>3675</v>
      </c>
      <c r="W16" s="122">
        <f>R16/R12</f>
        <v>0.24470538897043406</v>
      </c>
    </row>
    <row r="17" spans="2:23" x14ac:dyDescent="0.25">
      <c r="B17" s="117" t="s">
        <v>55</v>
      </c>
      <c r="C17" s="125">
        <v>3786</v>
      </c>
      <c r="D17" s="125">
        <v>4393</v>
      </c>
      <c r="E17" s="125">
        <v>6689.9999999999991</v>
      </c>
      <c r="F17" s="125">
        <v>6356</v>
      </c>
      <c r="G17" s="125">
        <v>6825</v>
      </c>
      <c r="H17" s="125">
        <v>6497</v>
      </c>
      <c r="I17" s="126">
        <f t="shared" si="0"/>
        <v>-4.8058608058608066E-2</v>
      </c>
      <c r="J17" s="126">
        <f t="shared" si="1"/>
        <v>0.47894377418620526</v>
      </c>
      <c r="K17" s="125">
        <f t="shared" si="2"/>
        <v>-328</v>
      </c>
      <c r="L17" s="125">
        <f t="shared" si="3"/>
        <v>2104</v>
      </c>
      <c r="M17" s="119">
        <f>H17/H17</f>
        <v>1</v>
      </c>
      <c r="N17" s="125">
        <v>6412</v>
      </c>
      <c r="O17" s="125">
        <v>9735</v>
      </c>
      <c r="P17" s="125">
        <v>6415</v>
      </c>
      <c r="Q17" s="125">
        <v>6497</v>
      </c>
      <c r="R17" s="125">
        <v>6497</v>
      </c>
      <c r="S17" s="126">
        <f t="shared" si="4"/>
        <v>0</v>
      </c>
      <c r="T17" s="126">
        <f t="shared" si="5"/>
        <v>1.3256394260761084E-2</v>
      </c>
      <c r="U17" s="125">
        <f t="shared" si="6"/>
        <v>0</v>
      </c>
      <c r="V17" s="125">
        <f t="shared" si="7"/>
        <v>85</v>
      </c>
      <c r="W17" s="119">
        <f>R17/R17</f>
        <v>1</v>
      </c>
    </row>
    <row r="18" spans="2:23" x14ac:dyDescent="0.25">
      <c r="B18" s="120" t="s">
        <v>63</v>
      </c>
      <c r="C18" s="121">
        <v>2472</v>
      </c>
      <c r="D18" s="121">
        <v>2822</v>
      </c>
      <c r="E18" s="121">
        <v>4753</v>
      </c>
      <c r="F18" s="121">
        <v>4696</v>
      </c>
      <c r="G18" s="121">
        <v>5151</v>
      </c>
      <c r="H18" s="121">
        <v>4755</v>
      </c>
      <c r="I18" s="122">
        <f t="shared" si="0"/>
        <v>-7.687827606290043E-2</v>
      </c>
      <c r="J18" s="122"/>
      <c r="K18" s="121">
        <f t="shared" si="2"/>
        <v>-396</v>
      </c>
      <c r="L18" s="121">
        <f t="shared" si="3"/>
        <v>1933</v>
      </c>
      <c r="M18" s="122">
        <f>H18/H17</f>
        <v>0.73187625057718952</v>
      </c>
      <c r="N18" s="121">
        <v>4752</v>
      </c>
      <c r="O18" s="121">
        <v>4755</v>
      </c>
      <c r="P18" s="121">
        <v>4755</v>
      </c>
      <c r="Q18" s="121">
        <v>4755</v>
      </c>
      <c r="R18" s="121">
        <v>4755</v>
      </c>
      <c r="S18" s="122">
        <f t="shared" si="4"/>
        <v>0</v>
      </c>
      <c r="T18" s="122">
        <f t="shared" si="5"/>
        <v>6.3131313131314926E-4</v>
      </c>
      <c r="U18" s="121">
        <f t="shared" si="6"/>
        <v>0</v>
      </c>
      <c r="V18" s="121">
        <f t="shared" si="7"/>
        <v>3</v>
      </c>
      <c r="W18" s="122">
        <f>R18/R17</f>
        <v>0.73187625057718952</v>
      </c>
    </row>
    <row r="19" spans="2:23" x14ac:dyDescent="0.25">
      <c r="B19" s="123" t="s">
        <v>64</v>
      </c>
      <c r="C19" s="72">
        <v>0</v>
      </c>
      <c r="D19" s="72">
        <v>2173</v>
      </c>
      <c r="E19" s="72">
        <v>3692</v>
      </c>
      <c r="F19" s="72">
        <v>3635.0000000000005</v>
      </c>
      <c r="G19" s="72">
        <v>4002</v>
      </c>
      <c r="H19" s="72">
        <v>3694</v>
      </c>
      <c r="I19" s="124">
        <f t="shared" si="0"/>
        <v>-7.6961519240379861E-2</v>
      </c>
      <c r="J19" s="124">
        <f t="shared" si="1"/>
        <v>0.69995398067188219</v>
      </c>
      <c r="K19" s="72">
        <f t="shared" si="2"/>
        <v>-308</v>
      </c>
      <c r="L19" s="72">
        <f t="shared" si="3"/>
        <v>1521</v>
      </c>
      <c r="M19" s="124">
        <f>H19/H17</f>
        <v>0.56857010928120666</v>
      </c>
      <c r="N19" s="72">
        <v>3691.0000000000005</v>
      </c>
      <c r="O19" s="72">
        <v>3694</v>
      </c>
      <c r="P19" s="72">
        <v>3694</v>
      </c>
      <c r="Q19" s="72">
        <v>3694</v>
      </c>
      <c r="R19" s="72">
        <v>3694</v>
      </c>
      <c r="S19" s="124">
        <f t="shared" si="4"/>
        <v>0</v>
      </c>
      <c r="T19" s="124">
        <f t="shared" si="5"/>
        <v>8.127878623678253E-4</v>
      </c>
      <c r="U19" s="72">
        <f t="shared" si="6"/>
        <v>0</v>
      </c>
      <c r="V19" s="72">
        <f t="shared" si="7"/>
        <v>2.9999999999995453</v>
      </c>
      <c r="W19" s="124">
        <f>R19/R17</f>
        <v>0.56857010928120666</v>
      </c>
    </row>
    <row r="20" spans="2:23" x14ac:dyDescent="0.25">
      <c r="B20" s="123" t="s">
        <v>65</v>
      </c>
      <c r="C20" s="72">
        <v>0</v>
      </c>
      <c r="D20" s="72">
        <v>649</v>
      </c>
      <c r="E20" s="72">
        <v>1061</v>
      </c>
      <c r="F20" s="72">
        <v>1061</v>
      </c>
      <c r="G20" s="72">
        <v>1149</v>
      </c>
      <c r="H20" s="72">
        <v>1061</v>
      </c>
      <c r="I20" s="124">
        <f t="shared" si="0"/>
        <v>-7.6588337684943442E-2</v>
      </c>
      <c r="J20" s="124">
        <f t="shared" si="1"/>
        <v>0.6348228043143298</v>
      </c>
      <c r="K20" s="72">
        <f t="shared" si="2"/>
        <v>-88</v>
      </c>
      <c r="L20" s="72">
        <f t="shared" si="3"/>
        <v>412</v>
      </c>
      <c r="M20" s="124">
        <f>H20/H17</f>
        <v>0.16330614129598275</v>
      </c>
      <c r="N20" s="72">
        <v>1061</v>
      </c>
      <c r="O20" s="72">
        <v>1061</v>
      </c>
      <c r="P20" s="72">
        <v>1061</v>
      </c>
      <c r="Q20" s="72">
        <v>1061</v>
      </c>
      <c r="R20" s="72">
        <v>1061</v>
      </c>
      <c r="S20" s="124">
        <f t="shared" si="4"/>
        <v>0</v>
      </c>
      <c r="T20" s="124">
        <f t="shared" si="5"/>
        <v>0</v>
      </c>
      <c r="U20" s="72">
        <f t="shared" si="6"/>
        <v>0</v>
      </c>
      <c r="V20" s="72">
        <f t="shared" si="7"/>
        <v>0</v>
      </c>
      <c r="W20" s="124">
        <f>R20/R17</f>
        <v>0.16330614129598275</v>
      </c>
    </row>
    <row r="21" spans="2:23" x14ac:dyDescent="0.25">
      <c r="B21" s="120" t="s">
        <v>66</v>
      </c>
      <c r="C21" s="121">
        <v>1314</v>
      </c>
      <c r="D21" s="121">
        <v>1571</v>
      </c>
      <c r="E21" s="121">
        <v>1937</v>
      </c>
      <c r="F21" s="121">
        <v>1660</v>
      </c>
      <c r="G21" s="121">
        <v>1674</v>
      </c>
      <c r="H21" s="121">
        <v>1742</v>
      </c>
      <c r="I21" s="122">
        <f t="shared" si="0"/>
        <v>4.0621266427718128E-2</v>
      </c>
      <c r="J21" s="122">
        <f t="shared" si="1"/>
        <v>0.10884786760025467</v>
      </c>
      <c r="K21" s="121">
        <f t="shared" si="2"/>
        <v>68</v>
      </c>
      <c r="L21" s="121">
        <f t="shared" si="3"/>
        <v>171</v>
      </c>
      <c r="M21" s="122">
        <f>H21/H17</f>
        <v>0.26812374942281053</v>
      </c>
      <c r="N21" s="121">
        <v>1660</v>
      </c>
      <c r="O21" s="121">
        <v>4980</v>
      </c>
      <c r="P21" s="121">
        <v>1660</v>
      </c>
      <c r="Q21" s="121">
        <v>1742</v>
      </c>
      <c r="R21" s="121">
        <v>1742</v>
      </c>
      <c r="S21" s="122">
        <f t="shared" si="4"/>
        <v>0</v>
      </c>
      <c r="T21" s="122">
        <f t="shared" si="5"/>
        <v>4.9397590361445864E-2</v>
      </c>
      <c r="U21" s="121">
        <f t="shared" si="6"/>
        <v>0</v>
      </c>
      <c r="V21" s="121">
        <f t="shared" si="7"/>
        <v>82</v>
      </c>
      <c r="W21" s="122">
        <f>R21/R17</f>
        <v>0.26812374942281053</v>
      </c>
    </row>
    <row r="22" spans="2:23" x14ac:dyDescent="0.25">
      <c r="B22" s="117" t="s">
        <v>49</v>
      </c>
      <c r="C22" s="125">
        <v>437</v>
      </c>
      <c r="D22" s="125">
        <v>669</v>
      </c>
      <c r="E22" s="125">
        <v>860</v>
      </c>
      <c r="F22" s="125">
        <v>900</v>
      </c>
      <c r="G22" s="125">
        <v>975</v>
      </c>
      <c r="H22" s="125">
        <v>912</v>
      </c>
      <c r="I22" s="126">
        <f t="shared" si="0"/>
        <v>-6.461538461538463E-2</v>
      </c>
      <c r="J22" s="126">
        <f t="shared" si="1"/>
        <v>0.36322869955156944</v>
      </c>
      <c r="K22" s="125">
        <f t="shared" si="2"/>
        <v>-63</v>
      </c>
      <c r="L22" s="125">
        <f t="shared" si="3"/>
        <v>243</v>
      </c>
      <c r="M22" s="126">
        <f>H22/H22</f>
        <v>1</v>
      </c>
      <c r="N22" s="125">
        <v>802</v>
      </c>
      <c r="O22" s="125">
        <v>940</v>
      </c>
      <c r="P22" s="125">
        <v>912</v>
      </c>
      <c r="Q22" s="125">
        <v>912</v>
      </c>
      <c r="R22" s="125">
        <v>905</v>
      </c>
      <c r="S22" s="126">
        <f t="shared" si="4"/>
        <v>-7.6754385964912242E-3</v>
      </c>
      <c r="T22" s="126">
        <f t="shared" si="5"/>
        <v>0.12842892768079794</v>
      </c>
      <c r="U22" s="125">
        <f t="shared" si="6"/>
        <v>-7</v>
      </c>
      <c r="V22" s="125">
        <f t="shared" si="7"/>
        <v>103</v>
      </c>
      <c r="W22" s="126">
        <f>R22/R22</f>
        <v>1</v>
      </c>
    </row>
    <row r="23" spans="2:23" x14ac:dyDescent="0.25">
      <c r="B23" s="120" t="s">
        <v>63</v>
      </c>
      <c r="C23" s="121">
        <v>386</v>
      </c>
      <c r="D23" s="121">
        <v>669</v>
      </c>
      <c r="E23" s="121">
        <v>855</v>
      </c>
      <c r="F23" s="121">
        <v>886</v>
      </c>
      <c r="G23" s="121">
        <v>960</v>
      </c>
      <c r="H23" s="121">
        <v>894</v>
      </c>
      <c r="I23" s="122">
        <f t="shared" si="0"/>
        <v>-6.8749999999999978E-2</v>
      </c>
      <c r="J23" s="122">
        <f t="shared" si="1"/>
        <v>0.33632286995515703</v>
      </c>
      <c r="K23" s="121">
        <f t="shared" si="2"/>
        <v>-66</v>
      </c>
      <c r="L23" s="121">
        <f t="shared" si="3"/>
        <v>225</v>
      </c>
      <c r="M23" s="122">
        <f>H23/H22</f>
        <v>0.98026315789473684</v>
      </c>
      <c r="N23" s="121">
        <v>802</v>
      </c>
      <c r="O23" s="121">
        <v>898</v>
      </c>
      <c r="P23" s="121">
        <v>898</v>
      </c>
      <c r="Q23" s="121">
        <v>898</v>
      </c>
      <c r="R23" s="121">
        <v>887</v>
      </c>
      <c r="S23" s="122">
        <f t="shared" si="4"/>
        <v>-1.2249443207126953E-2</v>
      </c>
      <c r="T23" s="122">
        <f t="shared" si="5"/>
        <v>0.10598503740648368</v>
      </c>
      <c r="U23" s="121">
        <f t="shared" si="6"/>
        <v>-11</v>
      </c>
      <c r="V23" s="121">
        <f t="shared" si="7"/>
        <v>85</v>
      </c>
      <c r="W23" s="122">
        <f>R23/R22</f>
        <v>0.98011049723756904</v>
      </c>
    </row>
    <row r="24" spans="2:23" x14ac:dyDescent="0.25">
      <c r="B24" s="120" t="s">
        <v>66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50</v>
      </c>
      <c r="C25" s="125">
        <v>2900</v>
      </c>
      <c r="D25" s="125">
        <v>4012</v>
      </c>
      <c r="E25" s="125">
        <v>4679</v>
      </c>
      <c r="F25" s="125">
        <v>4395</v>
      </c>
      <c r="G25" s="125">
        <v>4748</v>
      </c>
      <c r="H25" s="125">
        <v>4616</v>
      </c>
      <c r="I25" s="126">
        <f t="shared" si="0"/>
        <v>-2.780117944397642E-2</v>
      </c>
      <c r="J25" s="126">
        <f t="shared" si="1"/>
        <v>0.15054835493519447</v>
      </c>
      <c r="K25" s="125">
        <f t="shared" si="2"/>
        <v>-132</v>
      </c>
      <c r="L25" s="125">
        <f t="shared" si="3"/>
        <v>604</v>
      </c>
      <c r="M25" s="119">
        <f>H25/H25</f>
        <v>1</v>
      </c>
      <c r="N25" s="125">
        <v>4562</v>
      </c>
      <c r="O25" s="125">
        <v>5961.9999999999991</v>
      </c>
      <c r="P25" s="125">
        <v>4562</v>
      </c>
      <c r="Q25" s="125">
        <v>4616</v>
      </c>
      <c r="R25" s="125">
        <v>4616</v>
      </c>
      <c r="S25" s="126">
        <f t="shared" si="4"/>
        <v>0</v>
      </c>
      <c r="T25" s="126">
        <f t="shared" si="5"/>
        <v>1.1836913634370783E-2</v>
      </c>
      <c r="U25" s="125">
        <f t="shared" si="6"/>
        <v>0</v>
      </c>
      <c r="V25" s="125">
        <f t="shared" si="7"/>
        <v>54</v>
      </c>
      <c r="W25" s="119">
        <f>R25/R25</f>
        <v>1</v>
      </c>
    </row>
    <row r="26" spans="2:23" x14ac:dyDescent="0.25">
      <c r="B26" s="120" t="s">
        <v>63</v>
      </c>
      <c r="C26" s="121">
        <v>2534</v>
      </c>
      <c r="D26" s="121">
        <v>3312</v>
      </c>
      <c r="E26" s="121">
        <v>3862</v>
      </c>
      <c r="F26" s="121">
        <v>3695.0000000000005</v>
      </c>
      <c r="G26" s="121">
        <v>4048</v>
      </c>
      <c r="H26" s="121">
        <v>3916</v>
      </c>
      <c r="I26" s="122">
        <f t="shared" si="0"/>
        <v>-3.2608695652173947E-2</v>
      </c>
      <c r="J26" s="122">
        <f t="shared" si="1"/>
        <v>0.18236714975845403</v>
      </c>
      <c r="K26" s="121">
        <f t="shared" si="2"/>
        <v>-132</v>
      </c>
      <c r="L26" s="121">
        <f t="shared" si="3"/>
        <v>604</v>
      </c>
      <c r="M26" s="122">
        <f>H26/H25</f>
        <v>0.84835355285961866</v>
      </c>
      <c r="N26" s="121">
        <v>3862</v>
      </c>
      <c r="O26" s="121">
        <v>3862</v>
      </c>
      <c r="P26" s="121">
        <v>3862</v>
      </c>
      <c r="Q26" s="121">
        <v>3916</v>
      </c>
      <c r="R26" s="121">
        <v>3916</v>
      </c>
      <c r="S26" s="122">
        <f t="shared" si="4"/>
        <v>0</v>
      </c>
      <c r="T26" s="122">
        <f t="shared" si="5"/>
        <v>1.3982392542724043E-2</v>
      </c>
      <c r="U26" s="121">
        <f t="shared" si="6"/>
        <v>0</v>
      </c>
      <c r="V26" s="121">
        <f t="shared" si="7"/>
        <v>54</v>
      </c>
      <c r="W26" s="122">
        <f>R26/R25</f>
        <v>0.84835355285961866</v>
      </c>
    </row>
    <row r="27" spans="2:23" x14ac:dyDescent="0.25">
      <c r="B27" s="123" t="s">
        <v>64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124" t="str">
        <f t="shared" si="0"/>
        <v>-</v>
      </c>
      <c r="J27" s="124" t="str">
        <f t="shared" si="1"/>
        <v>-</v>
      </c>
      <c r="K27" s="72">
        <f t="shared" si="2"/>
        <v>0</v>
      </c>
      <c r="L27" s="72">
        <f t="shared" si="3"/>
        <v>0</v>
      </c>
      <c r="M27" s="124">
        <f>H27/H25</f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124" t="str">
        <f t="shared" si="4"/>
        <v>-</v>
      </c>
      <c r="T27" s="124" t="str">
        <f t="shared" si="5"/>
        <v>-</v>
      </c>
      <c r="U27" s="72">
        <f t="shared" si="6"/>
        <v>0</v>
      </c>
      <c r="V27" s="72">
        <f t="shared" si="7"/>
        <v>0</v>
      </c>
      <c r="W27" s="124">
        <f>R27/R25</f>
        <v>0</v>
      </c>
    </row>
    <row r="28" spans="2:23" x14ac:dyDescent="0.25">
      <c r="B28" s="123" t="s">
        <v>65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124" t="str">
        <f t="shared" si="0"/>
        <v>-</v>
      </c>
      <c r="J28" s="124" t="str">
        <f t="shared" si="1"/>
        <v>-</v>
      </c>
      <c r="K28" s="72">
        <f t="shared" si="2"/>
        <v>0</v>
      </c>
      <c r="L28" s="72">
        <f t="shared" si="3"/>
        <v>0</v>
      </c>
      <c r="M28" s="124">
        <f>H28/H25</f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124" t="str">
        <f t="shared" si="4"/>
        <v>-</v>
      </c>
      <c r="T28" s="124" t="str">
        <f t="shared" si="5"/>
        <v>-</v>
      </c>
      <c r="U28" s="72">
        <f t="shared" si="6"/>
        <v>0</v>
      </c>
      <c r="V28" s="72">
        <f t="shared" si="7"/>
        <v>0</v>
      </c>
      <c r="W28" s="124">
        <f>R28/R25</f>
        <v>0</v>
      </c>
    </row>
    <row r="29" spans="2:23" x14ac:dyDescent="0.25">
      <c r="B29" s="117" t="s">
        <v>51</v>
      </c>
      <c r="C29" s="125">
        <v>9244</v>
      </c>
      <c r="D29" s="125">
        <v>11050</v>
      </c>
      <c r="E29" s="125">
        <v>19088</v>
      </c>
      <c r="F29" s="125">
        <v>19209</v>
      </c>
      <c r="G29" s="125">
        <v>21355</v>
      </c>
      <c r="H29" s="125">
        <v>20029</v>
      </c>
      <c r="I29" s="126">
        <f t="shared" si="0"/>
        <v>-6.2093186607351858E-2</v>
      </c>
      <c r="J29" s="126">
        <f t="shared" si="1"/>
        <v>0.8125791855203619</v>
      </c>
      <c r="K29" s="125">
        <f t="shared" si="2"/>
        <v>-1326</v>
      </c>
      <c r="L29" s="125">
        <f t="shared" si="3"/>
        <v>8979</v>
      </c>
      <c r="M29" s="119">
        <f>H29/H29</f>
        <v>1</v>
      </c>
      <c r="N29" s="125">
        <v>17263</v>
      </c>
      <c r="O29" s="125">
        <v>27757</v>
      </c>
      <c r="P29" s="125">
        <v>19434</v>
      </c>
      <c r="Q29" s="125">
        <v>19850</v>
      </c>
      <c r="R29" s="125">
        <v>20110.999999999996</v>
      </c>
      <c r="S29" s="126">
        <f t="shared" si="4"/>
        <v>1.3148614609571618E-2</v>
      </c>
      <c r="T29" s="126">
        <f t="shared" si="5"/>
        <v>0.16497711869315856</v>
      </c>
      <c r="U29" s="125">
        <f t="shared" si="6"/>
        <v>260.99999999999636</v>
      </c>
      <c r="V29" s="125">
        <f t="shared" si="7"/>
        <v>2847.9999999999964</v>
      </c>
      <c r="W29" s="119">
        <f>R29/R29</f>
        <v>1</v>
      </c>
    </row>
    <row r="30" spans="2:23" x14ac:dyDescent="0.25">
      <c r="B30" s="120" t="s">
        <v>63</v>
      </c>
      <c r="C30" s="121">
        <v>6499</v>
      </c>
      <c r="D30" s="121">
        <v>8111</v>
      </c>
      <c r="E30" s="121">
        <v>14162</v>
      </c>
      <c r="F30" s="121">
        <v>14862</v>
      </c>
      <c r="G30" s="121">
        <v>16965</v>
      </c>
      <c r="H30" s="121">
        <v>15578</v>
      </c>
      <c r="I30" s="122">
        <f t="shared" si="0"/>
        <v>-8.1756557618626546E-2</v>
      </c>
      <c r="J30" s="122">
        <f t="shared" si="1"/>
        <v>0.92060165207742561</v>
      </c>
      <c r="K30" s="121">
        <f t="shared" si="2"/>
        <v>-1387</v>
      </c>
      <c r="L30" s="121">
        <f t="shared" si="3"/>
        <v>7467</v>
      </c>
      <c r="M30" s="122">
        <f>H30/H29</f>
        <v>0.77777223026611408</v>
      </c>
      <c r="N30" s="121">
        <v>13346</v>
      </c>
      <c r="O30" s="121">
        <v>14712</v>
      </c>
      <c r="P30" s="121">
        <v>15087</v>
      </c>
      <c r="Q30" s="121">
        <v>15409</v>
      </c>
      <c r="R30" s="121">
        <v>15658</v>
      </c>
      <c r="S30" s="122">
        <f t="shared" si="4"/>
        <v>1.6159387371016853E-2</v>
      </c>
      <c r="T30" s="122">
        <f t="shared" si="5"/>
        <v>0.17323542634497224</v>
      </c>
      <c r="U30" s="121">
        <f t="shared" si="6"/>
        <v>249</v>
      </c>
      <c r="V30" s="121">
        <f t="shared" si="7"/>
        <v>2312</v>
      </c>
      <c r="W30" s="122">
        <f>R30/R29</f>
        <v>0.77857888717617241</v>
      </c>
    </row>
    <row r="31" spans="2:23" x14ac:dyDescent="0.25">
      <c r="B31" s="123" t="s">
        <v>64</v>
      </c>
      <c r="C31" s="72">
        <v>5381</v>
      </c>
      <c r="D31" s="72">
        <v>6550.0000000000009</v>
      </c>
      <c r="E31" s="72">
        <v>12095</v>
      </c>
      <c r="F31" s="72">
        <v>12793</v>
      </c>
      <c r="G31" s="72">
        <v>14687</v>
      </c>
      <c r="H31" s="72">
        <v>13443.999999999998</v>
      </c>
      <c r="I31" s="124">
        <f t="shared" si="0"/>
        <v>-8.463266834615657E-2</v>
      </c>
      <c r="J31" s="124">
        <f t="shared" si="1"/>
        <v>1.0525190839694649</v>
      </c>
      <c r="K31" s="72">
        <f t="shared" si="2"/>
        <v>-1243.0000000000018</v>
      </c>
      <c r="L31" s="72">
        <f t="shared" si="3"/>
        <v>6893.9999999999973</v>
      </c>
      <c r="M31" s="124">
        <f>H31/H29</f>
        <v>0.67122672125418137</v>
      </c>
      <c r="N31" s="72">
        <v>10997</v>
      </c>
      <c r="O31" s="72">
        <v>12807</v>
      </c>
      <c r="P31" s="72">
        <v>12988.000000000002</v>
      </c>
      <c r="Q31" s="72">
        <v>13306</v>
      </c>
      <c r="R31" s="72">
        <v>13498</v>
      </c>
      <c r="S31" s="124">
        <f t="shared" si="4"/>
        <v>1.4429580640312745E-2</v>
      </c>
      <c r="T31" s="124">
        <f t="shared" si="5"/>
        <v>0.22742566154405752</v>
      </c>
      <c r="U31" s="72">
        <f t="shared" si="6"/>
        <v>192</v>
      </c>
      <c r="V31" s="72">
        <f t="shared" si="7"/>
        <v>2501</v>
      </c>
      <c r="W31" s="124">
        <f>R31/R29</f>
        <v>0.67117497886728672</v>
      </c>
    </row>
    <row r="32" spans="2:23" x14ac:dyDescent="0.25">
      <c r="B32" s="123" t="s">
        <v>65</v>
      </c>
      <c r="C32" s="72">
        <v>1118</v>
      </c>
      <c r="D32" s="72">
        <v>1561</v>
      </c>
      <c r="E32" s="72">
        <v>2067</v>
      </c>
      <c r="F32" s="72">
        <v>2069</v>
      </c>
      <c r="G32" s="72">
        <v>2278</v>
      </c>
      <c r="H32" s="72">
        <v>2134</v>
      </c>
      <c r="I32" s="124">
        <f t="shared" si="0"/>
        <v>-6.3213345039508373E-2</v>
      </c>
      <c r="J32" s="124">
        <f t="shared" si="1"/>
        <v>0.36707238949391408</v>
      </c>
      <c r="K32" s="72">
        <f t="shared" si="2"/>
        <v>-144</v>
      </c>
      <c r="L32" s="72">
        <f t="shared" si="3"/>
        <v>573</v>
      </c>
      <c r="M32" s="124">
        <f>H32/H29</f>
        <v>0.1065455090119327</v>
      </c>
      <c r="N32" s="72">
        <v>2349</v>
      </c>
      <c r="O32" s="72">
        <v>1905</v>
      </c>
      <c r="P32" s="72">
        <v>2099</v>
      </c>
      <c r="Q32" s="72">
        <v>2103</v>
      </c>
      <c r="R32" s="72">
        <v>2160</v>
      </c>
      <c r="S32" s="124">
        <f t="shared" si="4"/>
        <v>2.7104136947218249E-2</v>
      </c>
      <c r="T32" s="124">
        <f t="shared" si="5"/>
        <v>-8.0459770114942541E-2</v>
      </c>
      <c r="U32" s="72">
        <f t="shared" si="6"/>
        <v>57</v>
      </c>
      <c r="V32" s="72">
        <f t="shared" si="7"/>
        <v>-189</v>
      </c>
      <c r="W32" s="124">
        <f>R32/R29</f>
        <v>0.1074039083088857</v>
      </c>
    </row>
    <row r="33" spans="2:23" x14ac:dyDescent="0.25">
      <c r="B33" s="120" t="s">
        <v>66</v>
      </c>
      <c r="C33" s="121">
        <v>2744.9999999999995</v>
      </c>
      <c r="D33" s="121">
        <v>2940</v>
      </c>
      <c r="E33" s="121">
        <v>4926.0000000000009</v>
      </c>
      <c r="F33" s="121">
        <v>4347</v>
      </c>
      <c r="G33" s="121">
        <v>4390</v>
      </c>
      <c r="H33" s="121">
        <v>4451</v>
      </c>
      <c r="I33" s="122">
        <f t="shared" si="0"/>
        <v>1.3895216400911181E-2</v>
      </c>
      <c r="J33" s="122">
        <f t="shared" si="1"/>
        <v>0.5139455782312925</v>
      </c>
      <c r="K33" s="121">
        <f t="shared" si="2"/>
        <v>61</v>
      </c>
      <c r="L33" s="121">
        <f t="shared" si="3"/>
        <v>1511</v>
      </c>
      <c r="M33" s="122">
        <f>H33/H29</f>
        <v>0.22222776973388586</v>
      </c>
      <c r="N33" s="121">
        <v>3916.9999999999995</v>
      </c>
      <c r="O33" s="121">
        <v>13045</v>
      </c>
      <c r="P33" s="121">
        <v>4347</v>
      </c>
      <c r="Q33" s="121">
        <v>4441</v>
      </c>
      <c r="R33" s="121">
        <v>4453</v>
      </c>
      <c r="S33" s="122">
        <f t="shared" si="4"/>
        <v>2.7020941229451978E-3</v>
      </c>
      <c r="T33" s="122">
        <f t="shared" si="5"/>
        <v>0.13683941792187904</v>
      </c>
      <c r="U33" s="121">
        <f t="shared" si="6"/>
        <v>12</v>
      </c>
      <c r="V33" s="121">
        <f t="shared" si="7"/>
        <v>536.00000000000045</v>
      </c>
      <c r="W33" s="122">
        <f>R33/R29</f>
        <v>0.22142111282382779</v>
      </c>
    </row>
    <row r="34" spans="2:23" x14ac:dyDescent="0.25">
      <c r="B34" s="117" t="s">
        <v>52</v>
      </c>
      <c r="C34" s="125">
        <v>339</v>
      </c>
      <c r="D34" s="125">
        <v>532</v>
      </c>
      <c r="E34" s="125">
        <v>654</v>
      </c>
      <c r="F34" s="125">
        <v>663</v>
      </c>
      <c r="G34" s="125">
        <v>729</v>
      </c>
      <c r="H34" s="125">
        <v>673</v>
      </c>
      <c r="I34" s="126">
        <f t="shared" si="0"/>
        <v>-7.6817558299039801E-2</v>
      </c>
      <c r="J34" s="126">
        <f t="shared" si="1"/>
        <v>0.26503759398496252</v>
      </c>
      <c r="K34" s="125">
        <f t="shared" si="2"/>
        <v>-56</v>
      </c>
      <c r="L34" s="125">
        <f t="shared" si="3"/>
        <v>141</v>
      </c>
      <c r="M34" s="119">
        <f>H34/H34</f>
        <v>1</v>
      </c>
      <c r="N34" s="125">
        <v>625</v>
      </c>
      <c r="O34" s="125">
        <v>663</v>
      </c>
      <c r="P34" s="125">
        <v>673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63</v>
      </c>
      <c r="C35" s="121">
        <v>339</v>
      </c>
      <c r="D35" s="121">
        <v>532</v>
      </c>
      <c r="E35" s="121">
        <v>654</v>
      </c>
      <c r="F35" s="121">
        <v>663</v>
      </c>
      <c r="G35" s="121">
        <v>729</v>
      </c>
      <c r="H35" s="121">
        <v>673</v>
      </c>
      <c r="I35" s="122">
        <f t="shared" si="0"/>
        <v>-7.6817558299039801E-2</v>
      </c>
      <c r="J35" s="122">
        <f t="shared" si="1"/>
        <v>0.26503759398496252</v>
      </c>
      <c r="K35" s="121">
        <f t="shared" si="2"/>
        <v>-56</v>
      </c>
      <c r="L35" s="121">
        <f t="shared" si="3"/>
        <v>141</v>
      </c>
      <c r="M35" s="122">
        <f>H35/H34</f>
        <v>1</v>
      </c>
      <c r="N35" s="121">
        <v>625</v>
      </c>
      <c r="O35" s="121">
        <v>663</v>
      </c>
      <c r="P35" s="121">
        <v>673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53</v>
      </c>
      <c r="C36" s="125">
        <v>2132</v>
      </c>
      <c r="D36" s="125">
        <v>2908</v>
      </c>
      <c r="E36" s="125">
        <v>4643</v>
      </c>
      <c r="F36" s="125">
        <v>4790.0000000000009</v>
      </c>
      <c r="G36" s="125">
        <v>5123</v>
      </c>
      <c r="H36" s="125">
        <v>4725</v>
      </c>
      <c r="I36" s="126">
        <f t="shared" si="0"/>
        <v>-7.7688854186999778E-2</v>
      </c>
      <c r="J36" s="126">
        <f t="shared" si="1"/>
        <v>0.62482806052269591</v>
      </c>
      <c r="K36" s="125">
        <f t="shared" si="2"/>
        <v>-398</v>
      </c>
      <c r="L36" s="125">
        <f t="shared" si="3"/>
        <v>1817</v>
      </c>
      <c r="M36" s="126">
        <f>H36/H36</f>
        <v>1</v>
      </c>
      <c r="N36" s="125">
        <v>4169</v>
      </c>
      <c r="O36" s="125">
        <v>6549</v>
      </c>
      <c r="P36" s="125">
        <v>4797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0.11177740465339414</v>
      </c>
      <c r="U36" s="125">
        <f t="shared" si="6"/>
        <v>-162</v>
      </c>
      <c r="V36" s="125">
        <f t="shared" si="7"/>
        <v>466</v>
      </c>
      <c r="W36" s="126">
        <f>R36/R36</f>
        <v>1</v>
      </c>
    </row>
    <row r="37" spans="2:23" x14ac:dyDescent="0.25">
      <c r="B37" s="120" t="s">
        <v>63</v>
      </c>
      <c r="C37" s="121">
        <v>1559</v>
      </c>
      <c r="D37" s="121">
        <v>2544.9999999999995</v>
      </c>
      <c r="E37" s="121">
        <v>3640</v>
      </c>
      <c r="F37" s="121">
        <v>3915.0000000000005</v>
      </c>
      <c r="G37" s="121">
        <v>4241</v>
      </c>
      <c r="H37" s="121">
        <v>3843.0000000000005</v>
      </c>
      <c r="I37" s="122">
        <f t="shared" si="0"/>
        <v>-9.3845791087007635E-2</v>
      </c>
      <c r="J37" s="122">
        <f t="shared" si="1"/>
        <v>0.51001964636542274</v>
      </c>
      <c r="K37" s="121">
        <f t="shared" si="2"/>
        <v>-397.99999999999955</v>
      </c>
      <c r="L37" s="121">
        <f t="shared" si="3"/>
        <v>1298.0000000000009</v>
      </c>
      <c r="M37" s="122">
        <f>H37/H36</f>
        <v>0.81333333333333346</v>
      </c>
      <c r="N37" s="121">
        <v>3324.9999999999995</v>
      </c>
      <c r="O37" s="121">
        <v>3915.0000000000005</v>
      </c>
      <c r="P37" s="121">
        <v>3915.0000000000005</v>
      </c>
      <c r="Q37" s="121">
        <v>3915.0000000000005</v>
      </c>
      <c r="R37" s="121">
        <v>3752.9999999999995</v>
      </c>
      <c r="S37" s="122">
        <f t="shared" si="4"/>
        <v>-4.137931034482778E-2</v>
      </c>
      <c r="T37" s="122">
        <f t="shared" si="5"/>
        <v>0.12872180451127813</v>
      </c>
      <c r="U37" s="121">
        <f t="shared" si="6"/>
        <v>-162.00000000000091</v>
      </c>
      <c r="V37" s="121">
        <f t="shared" si="7"/>
        <v>428</v>
      </c>
      <c r="W37" s="122">
        <f>R37/R36</f>
        <v>0.8097087378640776</v>
      </c>
    </row>
    <row r="38" spans="2:23" x14ac:dyDescent="0.25">
      <c r="B38" s="120" t="s">
        <v>66</v>
      </c>
      <c r="C38" s="121">
        <v>573</v>
      </c>
      <c r="D38" s="121">
        <v>363</v>
      </c>
      <c r="E38" s="121">
        <v>1004</v>
      </c>
      <c r="F38" s="121">
        <v>875</v>
      </c>
      <c r="G38" s="121">
        <v>882</v>
      </c>
      <c r="H38" s="121">
        <v>882</v>
      </c>
      <c r="I38" s="122">
        <f t="shared" si="0"/>
        <v>0</v>
      </c>
      <c r="J38" s="122">
        <f t="shared" si="1"/>
        <v>1.4297520661157024</v>
      </c>
      <c r="K38" s="121">
        <f t="shared" si="2"/>
        <v>0</v>
      </c>
      <c r="L38" s="121">
        <f t="shared" si="3"/>
        <v>519</v>
      </c>
      <c r="M38" s="122">
        <f>H38/H36</f>
        <v>0.18666666666666668</v>
      </c>
      <c r="N38" s="121">
        <v>844</v>
      </c>
      <c r="O38" s="121">
        <v>2634</v>
      </c>
      <c r="P38" s="121">
        <v>882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4.502369668246442E-2</v>
      </c>
      <c r="U38" s="121">
        <f t="shared" si="6"/>
        <v>0</v>
      </c>
      <c r="V38" s="121">
        <f t="shared" si="7"/>
        <v>38</v>
      </c>
      <c r="W38" s="122">
        <f>R38/R36</f>
        <v>0.19029126213592232</v>
      </c>
    </row>
    <row r="39" spans="2:23" x14ac:dyDescent="0.25">
      <c r="B39" s="117" t="s">
        <v>54</v>
      </c>
      <c r="C39" s="125">
        <v>1526</v>
      </c>
      <c r="D39" s="125">
        <v>2270</v>
      </c>
      <c r="E39" s="125">
        <v>2680</v>
      </c>
      <c r="F39" s="125">
        <v>2774</v>
      </c>
      <c r="G39" s="125">
        <v>2946</v>
      </c>
      <c r="H39" s="125">
        <v>2675.0000000000005</v>
      </c>
      <c r="I39" s="126">
        <f t="shared" si="0"/>
        <v>-9.1989137813984878E-2</v>
      </c>
      <c r="J39" s="126">
        <f t="shared" si="1"/>
        <v>0.17841409691629972</v>
      </c>
      <c r="K39" s="125">
        <f t="shared" si="2"/>
        <v>-270.99999999999955</v>
      </c>
      <c r="L39" s="125">
        <f t="shared" si="3"/>
        <v>405.00000000000045</v>
      </c>
      <c r="M39" s="119">
        <f>H39/H39</f>
        <v>1</v>
      </c>
      <c r="N39" s="125">
        <v>2492.9999999999995</v>
      </c>
      <c r="O39" s="125">
        <v>2832</v>
      </c>
      <c r="P39" s="125">
        <v>2758</v>
      </c>
      <c r="Q39" s="125">
        <v>2679.0000000000005</v>
      </c>
      <c r="R39" s="125">
        <v>2679.0000000000005</v>
      </c>
      <c r="S39" s="126">
        <f t="shared" si="4"/>
        <v>0</v>
      </c>
      <c r="T39" s="126">
        <f t="shared" si="5"/>
        <v>7.4608904933815001E-2</v>
      </c>
      <c r="U39" s="125">
        <f t="shared" si="6"/>
        <v>0</v>
      </c>
      <c r="V39" s="125">
        <f t="shared" si="7"/>
        <v>186.00000000000091</v>
      </c>
      <c r="W39" s="119">
        <f>R39/R39</f>
        <v>1</v>
      </c>
    </row>
    <row r="40" spans="2:23" x14ac:dyDescent="0.25">
      <c r="B40" s="120" t="s">
        <v>63</v>
      </c>
      <c r="C40" s="121">
        <v>1526</v>
      </c>
      <c r="D40" s="121">
        <v>2270</v>
      </c>
      <c r="E40" s="121">
        <v>2680</v>
      </c>
      <c r="F40" s="121">
        <v>2774</v>
      </c>
      <c r="G40" s="121">
        <v>2946</v>
      </c>
      <c r="H40" s="121">
        <v>2675.0000000000005</v>
      </c>
      <c r="I40" s="122">
        <f t="shared" si="0"/>
        <v>-9.1989137813984878E-2</v>
      </c>
      <c r="J40" s="122">
        <f t="shared" si="1"/>
        <v>0.17841409691629972</v>
      </c>
      <c r="K40" s="121">
        <f t="shared" si="2"/>
        <v>-270.99999999999955</v>
      </c>
      <c r="L40" s="121">
        <f t="shared" si="3"/>
        <v>405.00000000000045</v>
      </c>
      <c r="M40" s="122">
        <f>H40/H39</f>
        <v>1</v>
      </c>
      <c r="N40" s="121">
        <v>2492.9999999999995</v>
      </c>
      <c r="O40" s="121">
        <v>2832</v>
      </c>
      <c r="P40" s="121">
        <v>2758</v>
      </c>
      <c r="Q40" s="121">
        <v>2679.0000000000005</v>
      </c>
      <c r="R40" s="121">
        <v>2679.0000000000005</v>
      </c>
      <c r="S40" s="122">
        <f t="shared" si="4"/>
        <v>0</v>
      </c>
      <c r="T40" s="122">
        <f t="shared" si="5"/>
        <v>7.4608904933815001E-2</v>
      </c>
      <c r="U40" s="121">
        <f t="shared" si="6"/>
        <v>0</v>
      </c>
      <c r="V40" s="121">
        <f t="shared" si="7"/>
        <v>186.00000000000091</v>
      </c>
      <c r="W40" s="122">
        <f>R40/R39</f>
        <v>1</v>
      </c>
    </row>
    <row r="41" spans="2:23" x14ac:dyDescent="0.25">
      <c r="B41" s="123" t="s">
        <v>64</v>
      </c>
      <c r="C41" s="72">
        <v>846</v>
      </c>
      <c r="D41" s="72">
        <v>1514</v>
      </c>
      <c r="E41" s="72">
        <v>1660</v>
      </c>
      <c r="F41" s="72">
        <v>1674</v>
      </c>
      <c r="G41" s="72">
        <v>1852</v>
      </c>
      <c r="H41" s="72">
        <v>1836</v>
      </c>
      <c r="I41" s="124">
        <f t="shared" si="0"/>
        <v>-8.6393088552916275E-3</v>
      </c>
      <c r="J41" s="124">
        <f t="shared" si="1"/>
        <v>0.21268163804491413</v>
      </c>
      <c r="K41" s="72">
        <f t="shared" si="2"/>
        <v>-16</v>
      </c>
      <c r="L41" s="72">
        <f t="shared" si="3"/>
        <v>322</v>
      </c>
      <c r="M41" s="124">
        <f>H41/H39</f>
        <v>0.68635514018691579</v>
      </c>
      <c r="N41" s="72">
        <v>1666</v>
      </c>
      <c r="O41" s="72">
        <v>1674</v>
      </c>
      <c r="P41" s="72">
        <v>1674</v>
      </c>
      <c r="Q41" s="72">
        <v>1847</v>
      </c>
      <c r="R41" s="72">
        <v>1847</v>
      </c>
      <c r="S41" s="124">
        <f t="shared" si="4"/>
        <v>0</v>
      </c>
      <c r="T41" s="124">
        <f t="shared" si="5"/>
        <v>0.10864345738295311</v>
      </c>
      <c r="U41" s="72">
        <f t="shared" si="6"/>
        <v>0</v>
      </c>
      <c r="V41" s="72">
        <f t="shared" si="7"/>
        <v>181</v>
      </c>
      <c r="W41" s="124">
        <f>R41/R39</f>
        <v>0.68943635684957061</v>
      </c>
    </row>
    <row r="42" spans="2:23" x14ac:dyDescent="0.25">
      <c r="B42" s="123" t="s">
        <v>65</v>
      </c>
      <c r="C42" s="72">
        <v>680</v>
      </c>
      <c r="D42" s="72">
        <v>756</v>
      </c>
      <c r="E42" s="72">
        <v>1020</v>
      </c>
      <c r="F42" s="72">
        <v>1100</v>
      </c>
      <c r="G42" s="72">
        <v>1094</v>
      </c>
      <c r="H42" s="72">
        <v>839</v>
      </c>
      <c r="I42" s="124">
        <f t="shared" si="0"/>
        <v>-0.23308957952468012</v>
      </c>
      <c r="J42" s="124">
        <f t="shared" si="1"/>
        <v>0.10978835978835977</v>
      </c>
      <c r="K42" s="72">
        <f t="shared" si="2"/>
        <v>-255</v>
      </c>
      <c r="L42" s="72">
        <f t="shared" si="3"/>
        <v>83</v>
      </c>
      <c r="M42" s="124">
        <f>H42/H39</f>
        <v>0.31364485981308404</v>
      </c>
      <c r="N42" s="72">
        <v>827</v>
      </c>
      <c r="O42" s="72">
        <v>1158</v>
      </c>
      <c r="P42" s="72">
        <v>1084</v>
      </c>
      <c r="Q42" s="72">
        <v>832</v>
      </c>
      <c r="R42" s="72">
        <v>832</v>
      </c>
      <c r="S42" s="124">
        <f t="shared" si="4"/>
        <v>0</v>
      </c>
      <c r="T42" s="124">
        <f t="shared" si="5"/>
        <v>6.0459492140265692E-3</v>
      </c>
      <c r="U42" s="72">
        <f t="shared" si="6"/>
        <v>0</v>
      </c>
      <c r="V42" s="72">
        <f t="shared" si="7"/>
        <v>5</v>
      </c>
      <c r="W42" s="124">
        <f>R42/R39</f>
        <v>0.31056364315042922</v>
      </c>
    </row>
    <row r="43" spans="2:23" x14ac:dyDescent="0.25">
      <c r="B43" s="117" t="s">
        <v>55</v>
      </c>
      <c r="C43" s="125">
        <v>3786</v>
      </c>
      <c r="D43" s="125">
        <v>4393</v>
      </c>
      <c r="E43" s="125">
        <v>6689.9999999999991</v>
      </c>
      <c r="F43" s="125">
        <v>6356</v>
      </c>
      <c r="G43" s="125">
        <v>6825</v>
      </c>
      <c r="H43" s="125">
        <v>6497</v>
      </c>
      <c r="I43" s="126">
        <f t="shared" si="0"/>
        <v>-4.8058608058608066E-2</v>
      </c>
      <c r="J43" s="126">
        <f t="shared" si="1"/>
        <v>0.47894377418620526</v>
      </c>
      <c r="K43" s="125">
        <f t="shared" si="2"/>
        <v>-328</v>
      </c>
      <c r="L43" s="125">
        <f t="shared" si="3"/>
        <v>2104</v>
      </c>
      <c r="M43" s="119">
        <f>H43/H43</f>
        <v>1</v>
      </c>
      <c r="N43" s="125">
        <v>6412</v>
      </c>
      <c r="O43" s="125">
        <v>9735</v>
      </c>
      <c r="P43" s="125">
        <v>6415</v>
      </c>
      <c r="Q43" s="125">
        <v>6497</v>
      </c>
      <c r="R43" s="125">
        <v>6497</v>
      </c>
      <c r="S43" s="126">
        <f t="shared" si="4"/>
        <v>0</v>
      </c>
      <c r="T43" s="126">
        <f t="shared" si="5"/>
        <v>1.3256394260761084E-2</v>
      </c>
      <c r="U43" s="125">
        <f t="shared" si="6"/>
        <v>0</v>
      </c>
      <c r="V43" s="125">
        <f t="shared" si="7"/>
        <v>85</v>
      </c>
      <c r="W43" s="119">
        <f>R43/R43</f>
        <v>1</v>
      </c>
    </row>
    <row r="44" spans="2:23" x14ac:dyDescent="0.25">
      <c r="B44" s="120" t="s">
        <v>63</v>
      </c>
      <c r="C44" s="121">
        <v>2472</v>
      </c>
      <c r="D44" s="121">
        <v>2822</v>
      </c>
      <c r="E44" s="121">
        <v>4753</v>
      </c>
      <c r="F44" s="121">
        <v>4696</v>
      </c>
      <c r="G44" s="121">
        <v>5151</v>
      </c>
      <c r="H44" s="121">
        <v>4755</v>
      </c>
      <c r="I44" s="122">
        <f t="shared" si="0"/>
        <v>-7.687827606290043E-2</v>
      </c>
      <c r="J44" s="122">
        <f t="shared" si="1"/>
        <v>0.68497519489723602</v>
      </c>
      <c r="K44" s="121">
        <f t="shared" si="2"/>
        <v>-396</v>
      </c>
      <c r="L44" s="121">
        <f t="shared" si="3"/>
        <v>1933</v>
      </c>
      <c r="M44" s="122">
        <f>H44/H43</f>
        <v>0.73187625057718952</v>
      </c>
      <c r="N44" s="121">
        <v>4752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6.3131313131314926E-4</v>
      </c>
      <c r="U44" s="121">
        <f t="shared" si="6"/>
        <v>0</v>
      </c>
      <c r="V44" s="121">
        <f t="shared" si="7"/>
        <v>3</v>
      </c>
      <c r="W44" s="122">
        <f>R44/R43</f>
        <v>0.73187625057718952</v>
      </c>
    </row>
    <row r="45" spans="2:23" x14ac:dyDescent="0.25">
      <c r="B45" s="123" t="s">
        <v>64</v>
      </c>
      <c r="C45" s="72">
        <v>0</v>
      </c>
      <c r="D45" s="72">
        <v>2173</v>
      </c>
      <c r="E45" s="72">
        <v>3692</v>
      </c>
      <c r="F45" s="72">
        <v>3635.0000000000005</v>
      </c>
      <c r="G45" s="72">
        <v>4002</v>
      </c>
      <c r="H45" s="72">
        <v>3694</v>
      </c>
      <c r="I45" s="124">
        <f t="shared" si="0"/>
        <v>-7.6961519240379861E-2</v>
      </c>
      <c r="J45" s="124">
        <f t="shared" si="1"/>
        <v>0.69995398067188219</v>
      </c>
      <c r="K45" s="72">
        <f t="shared" si="2"/>
        <v>-308</v>
      </c>
      <c r="L45" s="72">
        <f t="shared" si="3"/>
        <v>1521</v>
      </c>
      <c r="M45" s="124">
        <f>H45/H43</f>
        <v>0.56857010928120666</v>
      </c>
      <c r="N45" s="72">
        <v>3691.0000000000005</v>
      </c>
      <c r="O45" s="72">
        <v>3694</v>
      </c>
      <c r="P45" s="72">
        <v>3694</v>
      </c>
      <c r="Q45" s="72">
        <v>3694</v>
      </c>
      <c r="R45" s="72">
        <v>3694</v>
      </c>
      <c r="S45" s="124">
        <f t="shared" si="4"/>
        <v>0</v>
      </c>
      <c r="T45" s="124">
        <f t="shared" si="5"/>
        <v>8.127878623678253E-4</v>
      </c>
      <c r="U45" s="72">
        <f t="shared" si="6"/>
        <v>0</v>
      </c>
      <c r="V45" s="72">
        <f t="shared" si="7"/>
        <v>2.9999999999995453</v>
      </c>
      <c r="W45" s="124">
        <f>R45/R43</f>
        <v>0.56857010928120666</v>
      </c>
    </row>
    <row r="46" spans="2:23" x14ac:dyDescent="0.25">
      <c r="B46" s="123" t="s">
        <v>65</v>
      </c>
      <c r="C46" s="72">
        <v>0</v>
      </c>
      <c r="D46" s="72">
        <v>649</v>
      </c>
      <c r="E46" s="72">
        <v>1061</v>
      </c>
      <c r="F46" s="72">
        <v>1061</v>
      </c>
      <c r="G46" s="72">
        <v>1149</v>
      </c>
      <c r="H46" s="72">
        <v>1061</v>
      </c>
      <c r="I46" s="124">
        <f t="shared" si="0"/>
        <v>-7.6588337684943442E-2</v>
      </c>
      <c r="J46" s="124">
        <f t="shared" si="1"/>
        <v>0.6348228043143298</v>
      </c>
      <c r="K46" s="72">
        <f t="shared" si="2"/>
        <v>-88</v>
      </c>
      <c r="L46" s="72">
        <f t="shared" si="3"/>
        <v>412</v>
      </c>
      <c r="M46" s="124">
        <f>H46/H43</f>
        <v>0.16330614129598275</v>
      </c>
      <c r="N46" s="72">
        <v>1061</v>
      </c>
      <c r="O46" s="72">
        <v>1061</v>
      </c>
      <c r="P46" s="72">
        <v>1061</v>
      </c>
      <c r="Q46" s="72">
        <v>1061</v>
      </c>
      <c r="R46" s="72">
        <v>1061</v>
      </c>
      <c r="S46" s="124">
        <f t="shared" si="4"/>
        <v>0</v>
      </c>
      <c r="T46" s="124">
        <f t="shared" si="5"/>
        <v>0</v>
      </c>
      <c r="U46" s="72">
        <f t="shared" si="6"/>
        <v>0</v>
      </c>
      <c r="V46" s="72">
        <f t="shared" si="7"/>
        <v>0</v>
      </c>
      <c r="W46" s="124">
        <f>R46/R43</f>
        <v>0.16330614129598275</v>
      </c>
    </row>
    <row r="47" spans="2:23" x14ac:dyDescent="0.25">
      <c r="B47" s="120" t="s">
        <v>66</v>
      </c>
      <c r="C47" s="121">
        <v>1314</v>
      </c>
      <c r="D47" s="121">
        <v>1571</v>
      </c>
      <c r="E47" s="121">
        <v>1937</v>
      </c>
      <c r="F47" s="121">
        <v>1660</v>
      </c>
      <c r="G47" s="121">
        <v>1674</v>
      </c>
      <c r="H47" s="121">
        <v>1742</v>
      </c>
      <c r="I47" s="122">
        <f t="shared" si="0"/>
        <v>4.0621266427718128E-2</v>
      </c>
      <c r="J47" s="122">
        <f t="shared" si="1"/>
        <v>0.10884786760025467</v>
      </c>
      <c r="K47" s="121">
        <f t="shared" si="2"/>
        <v>68</v>
      </c>
      <c r="L47" s="121">
        <f t="shared" si="3"/>
        <v>171</v>
      </c>
      <c r="M47" s="122">
        <f>H47/H43</f>
        <v>0.26812374942281053</v>
      </c>
      <c r="N47" s="121">
        <v>1660</v>
      </c>
      <c r="O47" s="121">
        <v>4980</v>
      </c>
      <c r="P47" s="121">
        <v>1660</v>
      </c>
      <c r="Q47" s="121">
        <v>1742</v>
      </c>
      <c r="R47" s="121">
        <v>1742</v>
      </c>
      <c r="S47" s="122">
        <f t="shared" si="4"/>
        <v>0</v>
      </c>
      <c r="T47" s="122">
        <f t="shared" si="5"/>
        <v>4.9397590361445864E-2</v>
      </c>
      <c r="U47" s="121">
        <f t="shared" si="6"/>
        <v>0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56</v>
      </c>
      <c r="C48" s="125">
        <v>2158</v>
      </c>
      <c r="D48" s="125">
        <v>2862</v>
      </c>
      <c r="E48" s="125">
        <v>3259.0000000000005</v>
      </c>
      <c r="F48" s="125">
        <v>3072</v>
      </c>
      <c r="G48" s="125">
        <v>3320</v>
      </c>
      <c r="H48" s="125">
        <v>3104.9999999999995</v>
      </c>
      <c r="I48" s="126">
        <f t="shared" si="0"/>
        <v>-6.4759036144578452E-2</v>
      </c>
      <c r="J48" s="126">
        <f t="shared" si="1"/>
        <v>8.4905660377358361E-2</v>
      </c>
      <c r="K48" s="125">
        <f t="shared" si="2"/>
        <v>-215.00000000000045</v>
      </c>
      <c r="L48" s="125">
        <f t="shared" si="3"/>
        <v>242.99999999999955</v>
      </c>
      <c r="M48" s="119">
        <f>H48/H48</f>
        <v>1</v>
      </c>
      <c r="N48" s="125">
        <v>3464.9999999999995</v>
      </c>
      <c r="O48" s="125">
        <v>3644.9999999999995</v>
      </c>
      <c r="P48" s="125">
        <v>3052</v>
      </c>
      <c r="Q48" s="125">
        <v>3112.9999999999995</v>
      </c>
      <c r="R48" s="125">
        <v>3112.9999999999995</v>
      </c>
      <c r="S48" s="126">
        <f t="shared" si="4"/>
        <v>0</v>
      </c>
      <c r="T48" s="126">
        <f t="shared" si="5"/>
        <v>-0.10158730158730156</v>
      </c>
      <c r="U48" s="125">
        <f t="shared" si="6"/>
        <v>0</v>
      </c>
      <c r="V48" s="125">
        <f t="shared" si="7"/>
        <v>-352</v>
      </c>
      <c r="W48" s="119">
        <f>R48/R48</f>
        <v>1</v>
      </c>
    </row>
    <row r="49" spans="2:23" x14ac:dyDescent="0.25">
      <c r="B49" s="120" t="s">
        <v>63</v>
      </c>
      <c r="C49" s="121">
        <v>2065</v>
      </c>
      <c r="D49" s="121">
        <v>2788.9999999999995</v>
      </c>
      <c r="E49" s="121">
        <v>3008</v>
      </c>
      <c r="F49" s="121">
        <v>2663.0000000000005</v>
      </c>
      <c r="G49" s="121">
        <v>2935.0000000000005</v>
      </c>
      <c r="H49" s="121">
        <v>2716.9999999999995</v>
      </c>
      <c r="I49" s="122">
        <f t="shared" si="0"/>
        <v>-7.4275979557070104E-2</v>
      </c>
      <c r="J49" s="122">
        <f t="shared" si="1"/>
        <v>-2.5815704553603491E-2</v>
      </c>
      <c r="K49" s="121">
        <f t="shared" si="2"/>
        <v>-218.00000000000091</v>
      </c>
      <c r="L49" s="121">
        <f t="shared" si="3"/>
        <v>-72</v>
      </c>
      <c r="M49" s="122">
        <f>H49/H48</f>
        <v>0.87504025764895332</v>
      </c>
      <c r="N49" s="121">
        <v>3260.9999999999995</v>
      </c>
      <c r="O49" s="121">
        <v>2876.9999999999995</v>
      </c>
      <c r="P49" s="121">
        <v>2692</v>
      </c>
      <c r="Q49" s="121">
        <v>2724.9999999999995</v>
      </c>
      <c r="R49" s="121">
        <v>2724.9999999999995</v>
      </c>
      <c r="S49" s="122">
        <f t="shared" si="4"/>
        <v>0</v>
      </c>
      <c r="T49" s="122">
        <f t="shared" si="5"/>
        <v>-0.16436675866298689</v>
      </c>
      <c r="U49" s="121">
        <f t="shared" si="6"/>
        <v>0</v>
      </c>
      <c r="V49" s="121">
        <f t="shared" si="7"/>
        <v>-536</v>
      </c>
      <c r="W49" s="122">
        <f>R49/R48</f>
        <v>0.87536138772887884</v>
      </c>
    </row>
    <row r="50" spans="2:23" x14ac:dyDescent="0.25">
      <c r="B50" s="123" t="s">
        <v>64</v>
      </c>
      <c r="C50" s="72">
        <v>1643</v>
      </c>
      <c r="D50" s="72">
        <v>2193</v>
      </c>
      <c r="E50" s="72">
        <v>2189</v>
      </c>
      <c r="F50" s="72">
        <v>2050</v>
      </c>
      <c r="G50" s="72">
        <v>2224</v>
      </c>
      <c r="H50" s="72">
        <v>2053</v>
      </c>
      <c r="I50" s="124">
        <f t="shared" si="0"/>
        <v>-7.6888489208633115E-2</v>
      </c>
      <c r="J50" s="124">
        <f t="shared" si="1"/>
        <v>-6.3839489284085782E-2</v>
      </c>
      <c r="K50" s="72">
        <f t="shared" si="2"/>
        <v>-171</v>
      </c>
      <c r="L50" s="72">
        <f t="shared" si="3"/>
        <v>-140</v>
      </c>
      <c r="M50" s="124">
        <f>H50/H48</f>
        <v>0.66119162640901785</v>
      </c>
      <c r="N50" s="72">
        <v>2464.9999999999995</v>
      </c>
      <c r="O50" s="72">
        <v>2053</v>
      </c>
      <c r="P50" s="72">
        <v>2053</v>
      </c>
      <c r="Q50" s="72">
        <v>2053</v>
      </c>
      <c r="R50" s="72">
        <v>2053</v>
      </c>
      <c r="S50" s="124">
        <f t="shared" si="4"/>
        <v>0</v>
      </c>
      <c r="T50" s="124">
        <f t="shared" si="5"/>
        <v>-0.16713995943204851</v>
      </c>
      <c r="U50" s="72">
        <f t="shared" si="6"/>
        <v>0</v>
      </c>
      <c r="V50" s="72">
        <f t="shared" si="7"/>
        <v>-411.99999999999955</v>
      </c>
      <c r="W50" s="124">
        <f>R50/R48</f>
        <v>0.65949245101188569</v>
      </c>
    </row>
    <row r="51" spans="2:23" x14ac:dyDescent="0.25">
      <c r="B51" s="123" t="s">
        <v>65</v>
      </c>
      <c r="C51" s="72">
        <v>422</v>
      </c>
      <c r="D51" s="72">
        <v>596</v>
      </c>
      <c r="E51" s="72">
        <v>819</v>
      </c>
      <c r="F51" s="72">
        <v>613</v>
      </c>
      <c r="G51" s="72">
        <v>711</v>
      </c>
      <c r="H51" s="72">
        <v>664</v>
      </c>
      <c r="I51" s="124">
        <f t="shared" si="0"/>
        <v>-6.6104078762306617E-2</v>
      </c>
      <c r="J51" s="124">
        <f t="shared" si="1"/>
        <v>0.11409395973154357</v>
      </c>
      <c r="K51" s="72">
        <f t="shared" si="2"/>
        <v>-47</v>
      </c>
      <c r="L51" s="72">
        <f t="shared" si="3"/>
        <v>68</v>
      </c>
      <c r="M51" s="124">
        <f>H51/H48</f>
        <v>0.21384863123993561</v>
      </c>
      <c r="N51" s="72">
        <v>796</v>
      </c>
      <c r="O51" s="72">
        <v>824</v>
      </c>
      <c r="P51" s="72">
        <v>639</v>
      </c>
      <c r="Q51" s="72">
        <v>672</v>
      </c>
      <c r="R51" s="72">
        <v>672</v>
      </c>
      <c r="S51" s="124">
        <f t="shared" si="4"/>
        <v>0</v>
      </c>
      <c r="T51" s="124">
        <f t="shared" si="5"/>
        <v>-0.15577889447236182</v>
      </c>
      <c r="U51" s="72">
        <f t="shared" si="6"/>
        <v>0</v>
      </c>
      <c r="V51" s="72">
        <f t="shared" si="7"/>
        <v>-124</v>
      </c>
      <c r="W51" s="124">
        <f>R51/R48</f>
        <v>0.21586893671699328</v>
      </c>
    </row>
    <row r="52" spans="2:23" x14ac:dyDescent="0.25">
      <c r="B52" s="120" t="s">
        <v>66</v>
      </c>
      <c r="C52" s="121">
        <v>460</v>
      </c>
      <c r="D52" s="121">
        <v>774</v>
      </c>
      <c r="E52" s="121">
        <v>1068</v>
      </c>
      <c r="F52" s="121">
        <v>1110</v>
      </c>
      <c r="G52" s="121">
        <v>1086</v>
      </c>
      <c r="H52" s="121">
        <v>1088</v>
      </c>
      <c r="I52" s="122">
        <f t="shared" si="0"/>
        <v>1.8416206261511192E-3</v>
      </c>
      <c r="J52" s="122">
        <f t="shared" si="1"/>
        <v>0.40568475452196373</v>
      </c>
      <c r="K52" s="121">
        <f t="shared" si="2"/>
        <v>2</v>
      </c>
      <c r="L52" s="121">
        <f t="shared" si="3"/>
        <v>314</v>
      </c>
      <c r="M52" s="122">
        <f>H52/H48</f>
        <v>0.35040257648953305</v>
      </c>
      <c r="N52" s="121">
        <v>904</v>
      </c>
      <c r="O52" s="121">
        <v>2868</v>
      </c>
      <c r="P52" s="121">
        <v>1060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0.20353982300884965</v>
      </c>
      <c r="U52" s="121">
        <f t="shared" si="6"/>
        <v>0</v>
      </c>
      <c r="V52" s="121">
        <f t="shared" si="7"/>
        <v>184</v>
      </c>
      <c r="W52" s="122">
        <f>R52/R48</f>
        <v>0.34950208801798915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58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F756-85D4-46A3-B13C-43489CAA85AA}">
  <sheetPr>
    <tabColor theme="4" tint="0.39997558519241921"/>
  </sheetPr>
  <dimension ref="A4:E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327</v>
      </c>
      <c r="C4" s="12"/>
      <c r="D4" s="12"/>
      <c r="E4" s="1" t="s">
        <v>69</v>
      </c>
    </row>
    <row r="5" spans="1:5" ht="10.5" customHeight="1" thickBot="1" x14ac:dyDescent="0.3">
      <c r="B5" s="132"/>
      <c r="C5" s="133"/>
      <c r="D5" s="132"/>
      <c r="E5" s="1" t="s">
        <v>70</v>
      </c>
    </row>
    <row r="6" spans="1:5" ht="22.5" thickTop="1" thickBot="1" x14ac:dyDescent="0.3">
      <c r="B6" s="134" t="s">
        <v>33</v>
      </c>
      <c r="C6" s="135" t="s">
        <v>214</v>
      </c>
      <c r="D6" s="136"/>
    </row>
    <row r="7" spans="1:5" ht="16.5" thickTop="1" thickBot="1" x14ac:dyDescent="0.3">
      <c r="B7" s="109"/>
      <c r="C7" s="142" t="s">
        <v>141</v>
      </c>
      <c r="D7" s="143" t="s">
        <v>142</v>
      </c>
    </row>
    <row r="8" spans="1:5" x14ac:dyDescent="0.25">
      <c r="A8" s="1" t="s">
        <v>73</v>
      </c>
      <c r="B8" s="145">
        <v>2024</v>
      </c>
      <c r="C8" s="146">
        <v>18376</v>
      </c>
      <c r="D8" s="147">
        <f t="shared" ref="D8:D21" si="0">C8/C9-1</f>
        <v>-0.17788117394416603</v>
      </c>
    </row>
    <row r="9" spans="1:5" x14ac:dyDescent="0.25">
      <c r="A9" s="1"/>
      <c r="B9" s="145">
        <v>2023</v>
      </c>
      <c r="C9" s="146">
        <v>22352</v>
      </c>
      <c r="D9" s="147">
        <f t="shared" si="0"/>
        <v>0.12079426365140655</v>
      </c>
    </row>
    <row r="10" spans="1:5" x14ac:dyDescent="0.25">
      <c r="A10" s="1"/>
      <c r="B10" s="145">
        <v>2022</v>
      </c>
      <c r="C10" s="146">
        <v>19943</v>
      </c>
      <c r="D10" s="147">
        <f t="shared" si="0"/>
        <v>-0.41678607983623339</v>
      </c>
    </row>
    <row r="11" spans="1:5" x14ac:dyDescent="0.25">
      <c r="A11" s="1"/>
      <c r="B11" s="145">
        <v>2021</v>
      </c>
      <c r="C11" s="146">
        <v>34195</v>
      </c>
      <c r="D11" s="147">
        <f t="shared" si="0"/>
        <v>0.70480606241898491</v>
      </c>
    </row>
    <row r="12" spans="1:5" x14ac:dyDescent="0.25">
      <c r="A12" s="1" t="s">
        <v>75</v>
      </c>
      <c r="B12" s="145">
        <v>2020</v>
      </c>
      <c r="C12" s="146">
        <v>20058</v>
      </c>
      <c r="D12" s="147">
        <f t="shared" si="0"/>
        <v>-0.1941341904379269</v>
      </c>
    </row>
    <row r="13" spans="1:5" x14ac:dyDescent="0.25">
      <c r="A13" s="1" t="s">
        <v>77</v>
      </c>
      <c r="B13" s="145">
        <v>2019</v>
      </c>
      <c r="C13" s="146">
        <v>24890</v>
      </c>
      <c r="D13" s="147">
        <f t="shared" si="0"/>
        <v>-0.32207544600299609</v>
      </c>
    </row>
    <row r="14" spans="1:5" x14ac:dyDescent="0.25">
      <c r="A14" s="1" t="s">
        <v>79</v>
      </c>
      <c r="B14" s="145">
        <v>2018</v>
      </c>
      <c r="C14" s="146">
        <v>36715</v>
      </c>
      <c r="D14" s="147">
        <f t="shared" si="0"/>
        <v>0.27336732216557413</v>
      </c>
    </row>
    <row r="15" spans="1:5" x14ac:dyDescent="0.25">
      <c r="A15" s="1" t="s">
        <v>81</v>
      </c>
      <c r="B15" s="145">
        <v>2017</v>
      </c>
      <c r="C15" s="146">
        <v>28833</v>
      </c>
      <c r="D15" s="147">
        <f>C15/C16-1</f>
        <v>-2.5418286293729886E-2</v>
      </c>
    </row>
    <row r="16" spans="1:5" x14ac:dyDescent="0.25">
      <c r="A16" s="1" t="s">
        <v>83</v>
      </c>
      <c r="B16" s="145">
        <v>2016</v>
      </c>
      <c r="C16" s="146">
        <v>29585</v>
      </c>
      <c r="D16" s="147">
        <f>C16/C17-1</f>
        <v>-2.4273605751789162E-2</v>
      </c>
    </row>
    <row r="17" spans="1:4" x14ac:dyDescent="0.25">
      <c r="A17" s="1" t="s">
        <v>85</v>
      </c>
      <c r="B17" s="145">
        <v>2015</v>
      </c>
      <c r="C17" s="146">
        <v>30321</v>
      </c>
      <c r="D17" s="147">
        <f t="shared" si="0"/>
        <v>-8.5008147745790352E-2</v>
      </c>
    </row>
    <row r="18" spans="1:4" x14ac:dyDescent="0.25">
      <c r="A18" s="1" t="s">
        <v>87</v>
      </c>
      <c r="B18" s="145">
        <v>2014</v>
      </c>
      <c r="C18" s="146">
        <v>33138</v>
      </c>
      <c r="D18" s="147">
        <f t="shared" si="0"/>
        <v>0.21947449768160743</v>
      </c>
    </row>
    <row r="19" spans="1:4" x14ac:dyDescent="0.25">
      <c r="A19" s="1" t="s">
        <v>89</v>
      </c>
      <c r="B19" s="145">
        <v>2013</v>
      </c>
      <c r="C19" s="146">
        <v>27174</v>
      </c>
      <c r="D19" s="147">
        <f t="shared" si="0"/>
        <v>0.45036293766011948</v>
      </c>
    </row>
    <row r="20" spans="1:4" x14ac:dyDescent="0.25">
      <c r="A20" s="1" t="s">
        <v>91</v>
      </c>
      <c r="B20" s="145">
        <v>2012</v>
      </c>
      <c r="C20" s="146">
        <v>18736</v>
      </c>
      <c r="D20" s="147">
        <f>C20/C21-1</f>
        <v>-0.2522349936143039</v>
      </c>
    </row>
    <row r="21" spans="1:4" x14ac:dyDescent="0.25">
      <c r="A21" s="1" t="s">
        <v>93</v>
      </c>
      <c r="B21" s="145">
        <v>2011</v>
      </c>
      <c r="C21" s="146">
        <v>25056</v>
      </c>
      <c r="D21" s="147">
        <f t="shared" si="0"/>
        <v>-0.46802547770700642</v>
      </c>
    </row>
    <row r="22" spans="1:4" x14ac:dyDescent="0.25">
      <c r="A22" s="1" t="s">
        <v>95</v>
      </c>
      <c r="B22" s="145">
        <v>2010</v>
      </c>
      <c r="C22" s="146">
        <v>47100</v>
      </c>
      <c r="D22" s="147"/>
    </row>
    <row r="23" spans="1:4" ht="6" customHeight="1" x14ac:dyDescent="0.25"/>
    <row r="24" spans="1:4" x14ac:dyDescent="0.25">
      <c r="B24" s="131" t="s">
        <v>58</v>
      </c>
      <c r="C24" s="131"/>
      <c r="D24" s="131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E703-869A-45C8-9318-864599DFA7EE}">
  <sheetPr>
    <tabColor rgb="FF92D050"/>
  </sheetPr>
  <dimension ref="B1:S54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67</v>
      </c>
      <c r="D5" s="110"/>
      <c r="E5" s="110"/>
      <c r="F5" s="110"/>
      <c r="G5" s="110"/>
      <c r="H5" s="110"/>
      <c r="I5" s="111"/>
      <c r="J5" s="111"/>
      <c r="K5" s="112"/>
      <c r="L5" s="113" t="s">
        <v>68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2020</v>
      </c>
      <c r="D6" s="15">
        <v>2021</v>
      </c>
      <c r="E6" s="15">
        <v>2022</v>
      </c>
      <c r="F6" s="15">
        <v>2023</v>
      </c>
      <c r="G6" s="15">
        <v>2024</v>
      </c>
      <c r="H6" s="15">
        <v>2025</v>
      </c>
      <c r="I6" s="115" t="str">
        <f>CONCATENATE("var. ",RIGHT(H6,2),"/",RIGHT(G6,2))</f>
        <v>var. 25/24</v>
      </c>
      <c r="J6" s="115" t="str">
        <f>CONCATENATE("dif. ",RIGHT(H6,2),"/",RIGHT(G6,2))</f>
        <v>dif. 25/24</v>
      </c>
      <c r="K6" s="15" t="str">
        <f>CONCATENATE("cuota/ total isla ",RIGHT(H6,2))</f>
        <v>cuota/ total isla 25</v>
      </c>
      <c r="L6" s="116" t="s">
        <v>231</v>
      </c>
      <c r="M6" s="116" t="s">
        <v>232</v>
      </c>
      <c r="N6" s="116" t="s">
        <v>233</v>
      </c>
      <c r="O6" s="116" t="s">
        <v>234</v>
      </c>
      <c r="P6" s="116" t="s">
        <v>235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46</v>
      </c>
      <c r="C7" s="118">
        <v>173</v>
      </c>
      <c r="D7" s="118">
        <v>195</v>
      </c>
      <c r="E7" s="118">
        <v>312</v>
      </c>
      <c r="F7" s="118">
        <v>308</v>
      </c>
      <c r="G7" s="118">
        <v>339</v>
      </c>
      <c r="H7" s="118">
        <v>324</v>
      </c>
      <c r="I7" s="119">
        <f>IFERROR(H7/G7-1,"-")</f>
        <v>-4.4247787610619427E-2</v>
      </c>
      <c r="J7" s="118">
        <f>IFERROR(H7-G7,"-")</f>
        <v>-15</v>
      </c>
      <c r="K7" s="119">
        <f>H7/H7</f>
        <v>1</v>
      </c>
      <c r="L7" s="118">
        <v>276</v>
      </c>
      <c r="M7" s="118">
        <v>527</v>
      </c>
      <c r="N7" s="118">
        <v>316</v>
      </c>
      <c r="O7" s="118">
        <v>325</v>
      </c>
      <c r="P7" s="118">
        <v>329</v>
      </c>
      <c r="Q7" s="119">
        <f t="shared" ref="Q7:Q52" si="0">IFERROR(P7/O7-1,"-")</f>
        <v>1.2307692307692353E-2</v>
      </c>
      <c r="R7" s="118">
        <f t="shared" ref="R7:R52" si="1">IFERROR(P7-O7,"-")</f>
        <v>4</v>
      </c>
      <c r="S7" s="119">
        <f>P7/P7</f>
        <v>1</v>
      </c>
    </row>
    <row r="8" spans="2:19" x14ac:dyDescent="0.25">
      <c r="B8" s="120" t="s">
        <v>63</v>
      </c>
      <c r="C8" s="121">
        <v>104</v>
      </c>
      <c r="D8" s="121">
        <v>124</v>
      </c>
      <c r="E8" s="121">
        <v>194</v>
      </c>
      <c r="F8" s="121">
        <v>199</v>
      </c>
      <c r="G8" s="121">
        <v>228</v>
      </c>
      <c r="H8" s="121">
        <v>211</v>
      </c>
      <c r="I8" s="122">
        <f t="shared" ref="I8:I52" si="2">IFERROR(H8/G8-1,"-")</f>
        <v>-7.456140350877194E-2</v>
      </c>
      <c r="J8" s="121">
        <f t="shared" ref="J8:J52" si="3">IFERROR(H8-G8,"-")</f>
        <v>-17</v>
      </c>
      <c r="K8" s="122">
        <f>H8/H7</f>
        <v>0.65123456790123457</v>
      </c>
      <c r="L8" s="121">
        <v>182</v>
      </c>
      <c r="M8" s="121">
        <v>201</v>
      </c>
      <c r="N8" s="121">
        <v>206</v>
      </c>
      <c r="O8" s="121">
        <v>213</v>
      </c>
      <c r="P8" s="121">
        <v>216</v>
      </c>
      <c r="Q8" s="122">
        <f t="shared" si="0"/>
        <v>1.4084507042253502E-2</v>
      </c>
      <c r="R8" s="121">
        <f t="shared" si="1"/>
        <v>3</v>
      </c>
      <c r="S8" s="122">
        <f>P8/P7</f>
        <v>0.65653495440729481</v>
      </c>
    </row>
    <row r="9" spans="2:19" x14ac:dyDescent="0.25">
      <c r="B9" s="123" t="s">
        <v>64</v>
      </c>
      <c r="C9" s="72">
        <v>63</v>
      </c>
      <c r="D9" s="72">
        <v>84</v>
      </c>
      <c r="E9" s="72">
        <v>128</v>
      </c>
      <c r="F9" s="72">
        <v>131</v>
      </c>
      <c r="G9" s="72">
        <v>147</v>
      </c>
      <c r="H9" s="72">
        <v>137</v>
      </c>
      <c r="I9" s="124">
        <f t="shared" si="2"/>
        <v>-6.8027210884353706E-2</v>
      </c>
      <c r="J9" s="72">
        <f t="shared" si="3"/>
        <v>-10</v>
      </c>
      <c r="K9" s="124">
        <f>H9/H7</f>
        <v>0.4228395061728395</v>
      </c>
      <c r="L9" s="72">
        <v>125</v>
      </c>
      <c r="M9" s="72">
        <v>131</v>
      </c>
      <c r="N9" s="72">
        <v>134</v>
      </c>
      <c r="O9" s="72">
        <v>138</v>
      </c>
      <c r="P9" s="72">
        <v>140</v>
      </c>
      <c r="Q9" s="124">
        <f t="shared" si="0"/>
        <v>1.449275362318847E-2</v>
      </c>
      <c r="R9" s="72">
        <f t="shared" si="1"/>
        <v>2</v>
      </c>
      <c r="S9" s="124">
        <f>P9/P7</f>
        <v>0.42553191489361702</v>
      </c>
    </row>
    <row r="10" spans="2:19" x14ac:dyDescent="0.25">
      <c r="B10" s="123" t="s">
        <v>65</v>
      </c>
      <c r="C10" s="72">
        <v>41</v>
      </c>
      <c r="D10" s="72">
        <v>40</v>
      </c>
      <c r="E10" s="72">
        <v>65</v>
      </c>
      <c r="F10" s="72">
        <v>68</v>
      </c>
      <c r="G10" s="72">
        <v>81</v>
      </c>
      <c r="H10" s="72">
        <v>75</v>
      </c>
      <c r="I10" s="124">
        <f t="shared" si="2"/>
        <v>-7.407407407407407E-2</v>
      </c>
      <c r="J10" s="72">
        <f t="shared" si="3"/>
        <v>-6</v>
      </c>
      <c r="K10" s="124">
        <f>H10/H7</f>
        <v>0.23148148148148148</v>
      </c>
      <c r="L10" s="72">
        <v>57</v>
      </c>
      <c r="M10" s="72">
        <v>70</v>
      </c>
      <c r="N10" s="72">
        <v>72</v>
      </c>
      <c r="O10" s="72">
        <v>75</v>
      </c>
      <c r="P10" s="72">
        <v>76</v>
      </c>
      <c r="Q10" s="124">
        <f t="shared" si="0"/>
        <v>1.3333333333333419E-2</v>
      </c>
      <c r="R10" s="72">
        <f t="shared" si="1"/>
        <v>1</v>
      </c>
      <c r="S10" s="124">
        <f>P10/P7</f>
        <v>0.23100303951367782</v>
      </c>
    </row>
    <row r="11" spans="2:19" x14ac:dyDescent="0.25">
      <c r="B11" s="120" t="s">
        <v>66</v>
      </c>
      <c r="C11" s="121">
        <v>70</v>
      </c>
      <c r="D11" s="121">
        <v>71</v>
      </c>
      <c r="E11" s="121">
        <v>118</v>
      </c>
      <c r="F11" s="121">
        <v>109</v>
      </c>
      <c r="G11" s="121">
        <v>111</v>
      </c>
      <c r="H11" s="121">
        <v>113</v>
      </c>
      <c r="I11" s="122">
        <f t="shared" si="2"/>
        <v>1.8018018018018056E-2</v>
      </c>
      <c r="J11" s="121">
        <f t="shared" si="3"/>
        <v>2</v>
      </c>
      <c r="K11" s="122">
        <f>H11/H7</f>
        <v>0.34876543209876543</v>
      </c>
      <c r="L11" s="121">
        <v>94</v>
      </c>
      <c r="M11" s="121">
        <v>326</v>
      </c>
      <c r="N11" s="121">
        <v>110</v>
      </c>
      <c r="O11" s="121">
        <v>112</v>
      </c>
      <c r="P11" s="121">
        <v>113</v>
      </c>
      <c r="Q11" s="122">
        <f t="shared" si="0"/>
        <v>8.9285714285713969E-3</v>
      </c>
      <c r="R11" s="121">
        <f t="shared" si="1"/>
        <v>1</v>
      </c>
      <c r="S11" s="122">
        <f>P11/P7</f>
        <v>0.34346504559270519</v>
      </c>
    </row>
    <row r="12" spans="2:19" x14ac:dyDescent="0.25">
      <c r="B12" s="117" t="s">
        <v>47</v>
      </c>
      <c r="C12" s="125">
        <v>49</v>
      </c>
      <c r="D12" s="125">
        <v>57</v>
      </c>
      <c r="E12" s="125">
        <v>89</v>
      </c>
      <c r="F12" s="125">
        <v>90</v>
      </c>
      <c r="G12" s="125">
        <v>99</v>
      </c>
      <c r="H12" s="125">
        <v>93</v>
      </c>
      <c r="I12" s="126">
        <f t="shared" si="2"/>
        <v>-6.0606060606060552E-2</v>
      </c>
      <c r="J12" s="125">
        <f t="shared" si="3"/>
        <v>-6</v>
      </c>
      <c r="K12" s="119">
        <f>H12/H12</f>
        <v>1</v>
      </c>
      <c r="L12" s="125">
        <v>79</v>
      </c>
      <c r="M12" s="125">
        <v>147</v>
      </c>
      <c r="N12" s="125">
        <v>92</v>
      </c>
      <c r="O12" s="125">
        <v>95</v>
      </c>
      <c r="P12" s="125">
        <v>96</v>
      </c>
      <c r="Q12" s="126">
        <f t="shared" si="0"/>
        <v>1.0526315789473717E-2</v>
      </c>
      <c r="R12" s="125">
        <f t="shared" si="1"/>
        <v>1</v>
      </c>
      <c r="S12" s="119">
        <f>P12/P12</f>
        <v>1</v>
      </c>
    </row>
    <row r="13" spans="2:19" ht="15" customHeight="1" x14ac:dyDescent="0.25">
      <c r="B13" s="120" t="s">
        <v>63</v>
      </c>
      <c r="C13" s="121">
        <v>31</v>
      </c>
      <c r="D13" s="121">
        <v>40</v>
      </c>
      <c r="E13" s="121">
        <v>60</v>
      </c>
      <c r="F13" s="121">
        <v>62</v>
      </c>
      <c r="G13" s="121">
        <v>68</v>
      </c>
      <c r="H13" s="121">
        <v>61</v>
      </c>
      <c r="I13" s="122">
        <f t="shared" si="2"/>
        <v>-0.1029411764705882</v>
      </c>
      <c r="J13" s="121">
        <f t="shared" si="3"/>
        <v>-7</v>
      </c>
      <c r="K13" s="122">
        <f>H13/H12</f>
        <v>0.65591397849462363</v>
      </c>
      <c r="L13" s="121">
        <v>58</v>
      </c>
      <c r="M13" s="121">
        <v>62</v>
      </c>
      <c r="N13" s="121">
        <v>63</v>
      </c>
      <c r="O13" s="121">
        <v>63</v>
      </c>
      <c r="P13" s="121">
        <v>64</v>
      </c>
      <c r="Q13" s="122">
        <f t="shared" si="0"/>
        <v>1.5873015873015817E-2</v>
      </c>
      <c r="R13" s="121">
        <f t="shared" si="1"/>
        <v>1</v>
      </c>
      <c r="S13" s="122">
        <f>P13/P12</f>
        <v>0.66666666666666663</v>
      </c>
    </row>
    <row r="14" spans="2:19" x14ac:dyDescent="0.25">
      <c r="B14" s="123" t="s">
        <v>64</v>
      </c>
      <c r="C14" s="72">
        <v>25</v>
      </c>
      <c r="D14" s="72">
        <v>33</v>
      </c>
      <c r="E14" s="72">
        <v>48</v>
      </c>
      <c r="F14" s="72">
        <v>50</v>
      </c>
      <c r="G14" s="72">
        <v>56</v>
      </c>
      <c r="H14" s="72">
        <v>50</v>
      </c>
      <c r="I14" s="124">
        <f t="shared" si="2"/>
        <v>-0.1071428571428571</v>
      </c>
      <c r="J14" s="72">
        <f t="shared" si="3"/>
        <v>-6</v>
      </c>
      <c r="K14" s="124">
        <f>H14/H12</f>
        <v>0.5376344086021505</v>
      </c>
      <c r="L14" s="72">
        <v>48</v>
      </c>
      <c r="M14" s="72">
        <v>49</v>
      </c>
      <c r="N14" s="72">
        <v>52</v>
      </c>
      <c r="O14" s="72">
        <v>52</v>
      </c>
      <c r="P14" s="72">
        <v>53</v>
      </c>
      <c r="Q14" s="124">
        <f t="shared" si="0"/>
        <v>1.9230769230769162E-2</v>
      </c>
      <c r="R14" s="72">
        <f t="shared" si="1"/>
        <v>1</v>
      </c>
      <c r="S14" s="124">
        <f>P14/P12</f>
        <v>0.55208333333333337</v>
      </c>
    </row>
    <row r="15" spans="2:19" x14ac:dyDescent="0.25">
      <c r="B15" s="123" t="s">
        <v>65</v>
      </c>
      <c r="C15" s="72">
        <v>6</v>
      </c>
      <c r="D15" s="72">
        <v>7</v>
      </c>
      <c r="E15" s="72">
        <v>12</v>
      </c>
      <c r="F15" s="72">
        <v>11</v>
      </c>
      <c r="G15" s="72">
        <v>12</v>
      </c>
      <c r="H15" s="72">
        <v>11</v>
      </c>
      <c r="I15" s="124">
        <f t="shared" si="2"/>
        <v>-8.333333333333337E-2</v>
      </c>
      <c r="J15" s="72">
        <f t="shared" si="3"/>
        <v>-1</v>
      </c>
      <c r="K15" s="124">
        <f>H15/H12</f>
        <v>0.11827956989247312</v>
      </c>
      <c r="L15" s="72">
        <v>10</v>
      </c>
      <c r="M15" s="72">
        <v>13</v>
      </c>
      <c r="N15" s="72">
        <v>11</v>
      </c>
      <c r="O15" s="72">
        <v>11</v>
      </c>
      <c r="P15" s="72">
        <v>11</v>
      </c>
      <c r="Q15" s="124">
        <f t="shared" si="0"/>
        <v>0</v>
      </c>
      <c r="R15" s="72">
        <f t="shared" si="1"/>
        <v>0</v>
      </c>
      <c r="S15" s="124">
        <f>P15/P12</f>
        <v>0.11458333333333333</v>
      </c>
    </row>
    <row r="16" spans="2:19" x14ac:dyDescent="0.25">
      <c r="B16" s="120" t="s">
        <v>66</v>
      </c>
      <c r="C16" s="121">
        <v>18</v>
      </c>
      <c r="D16" s="121">
        <v>17</v>
      </c>
      <c r="E16" s="121">
        <v>28</v>
      </c>
      <c r="F16" s="121">
        <v>29</v>
      </c>
      <c r="G16" s="121">
        <v>31</v>
      </c>
      <c r="H16" s="121">
        <v>32</v>
      </c>
      <c r="I16" s="122">
        <f t="shared" si="2"/>
        <v>3.2258064516129004E-2</v>
      </c>
      <c r="J16" s="121">
        <f t="shared" si="3"/>
        <v>1</v>
      </c>
      <c r="K16" s="122">
        <f>H16/H12</f>
        <v>0.34408602150537637</v>
      </c>
      <c r="L16" s="121">
        <v>21</v>
      </c>
      <c r="M16" s="121">
        <v>85</v>
      </c>
      <c r="N16" s="121">
        <v>29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0.33333333333333331</v>
      </c>
    </row>
    <row r="17" spans="2:19" x14ac:dyDescent="0.25">
      <c r="B17" s="117" t="s">
        <v>55</v>
      </c>
      <c r="C17" s="125">
        <v>9</v>
      </c>
      <c r="D17" s="125">
        <v>11</v>
      </c>
      <c r="E17" s="125">
        <v>15</v>
      </c>
      <c r="F17" s="125">
        <v>14</v>
      </c>
      <c r="G17" s="125">
        <v>15</v>
      </c>
      <c r="H17" s="125">
        <v>15</v>
      </c>
      <c r="I17" s="126">
        <f t="shared" si="2"/>
        <v>0</v>
      </c>
      <c r="J17" s="125">
        <f t="shared" si="3"/>
        <v>0</v>
      </c>
      <c r="K17" s="119">
        <f>H17/H17</f>
        <v>1</v>
      </c>
      <c r="L17" s="125">
        <v>14</v>
      </c>
      <c r="M17" s="125">
        <v>26</v>
      </c>
      <c r="N17" s="125">
        <v>14</v>
      </c>
      <c r="O17" s="125">
        <v>15</v>
      </c>
      <c r="P17" s="125">
        <v>15</v>
      </c>
      <c r="Q17" s="126">
        <f t="shared" si="0"/>
        <v>0</v>
      </c>
      <c r="R17" s="125">
        <f t="shared" si="1"/>
        <v>0</v>
      </c>
      <c r="S17" s="119">
        <f>P17/P17</f>
        <v>1</v>
      </c>
    </row>
    <row r="18" spans="2:19" x14ac:dyDescent="0.25">
      <c r="B18" s="120" t="s">
        <v>63</v>
      </c>
      <c r="C18" s="121">
        <v>4</v>
      </c>
      <c r="D18" s="121">
        <v>5</v>
      </c>
      <c r="E18" s="121">
        <v>8</v>
      </c>
      <c r="F18" s="121">
        <v>8</v>
      </c>
      <c r="G18" s="121">
        <v>9</v>
      </c>
      <c r="H18" s="121">
        <v>8</v>
      </c>
      <c r="I18" s="122">
        <f t="shared" si="2"/>
        <v>-0.11111111111111116</v>
      </c>
      <c r="J18" s="121"/>
      <c r="K18" s="122">
        <f>H18/H17</f>
        <v>0.53333333333333333</v>
      </c>
      <c r="L18" s="121">
        <v>8</v>
      </c>
      <c r="M18" s="121">
        <v>8</v>
      </c>
      <c r="N18" s="121">
        <v>8</v>
      </c>
      <c r="O18" s="121">
        <v>8</v>
      </c>
      <c r="P18" s="121">
        <v>8</v>
      </c>
      <c r="Q18" s="122">
        <f t="shared" si="0"/>
        <v>0</v>
      </c>
      <c r="R18" s="121">
        <f t="shared" si="1"/>
        <v>0</v>
      </c>
      <c r="S18" s="122">
        <f>P18/P17</f>
        <v>0.53333333333333333</v>
      </c>
    </row>
    <row r="19" spans="2:19" x14ac:dyDescent="0.25">
      <c r="B19" s="123" t="s">
        <v>64</v>
      </c>
      <c r="C19" s="72">
        <v>0</v>
      </c>
      <c r="D19" s="72">
        <v>4</v>
      </c>
      <c r="E19" s="72">
        <v>6</v>
      </c>
      <c r="F19" s="72">
        <v>6</v>
      </c>
      <c r="G19" s="72">
        <v>7</v>
      </c>
      <c r="H19" s="72">
        <v>6</v>
      </c>
      <c r="I19" s="124">
        <f t="shared" si="2"/>
        <v>-0.1428571428571429</v>
      </c>
      <c r="J19" s="72">
        <f t="shared" si="3"/>
        <v>-1</v>
      </c>
      <c r="K19" s="124">
        <f>H19/H17</f>
        <v>0.4</v>
      </c>
      <c r="L19" s="72">
        <v>6</v>
      </c>
      <c r="M19" s="72">
        <v>6</v>
      </c>
      <c r="N19" s="72">
        <v>6</v>
      </c>
      <c r="O19" s="72">
        <v>6</v>
      </c>
      <c r="P19" s="72">
        <v>6</v>
      </c>
      <c r="Q19" s="124">
        <f t="shared" si="0"/>
        <v>0</v>
      </c>
      <c r="R19" s="72">
        <f t="shared" si="1"/>
        <v>0</v>
      </c>
      <c r="S19" s="124">
        <f>P19/P17</f>
        <v>0.4</v>
      </c>
    </row>
    <row r="20" spans="2:19" x14ac:dyDescent="0.25">
      <c r="B20" s="123" t="s">
        <v>65</v>
      </c>
      <c r="C20" s="72">
        <v>0</v>
      </c>
      <c r="D20" s="72">
        <v>2</v>
      </c>
      <c r="E20" s="72">
        <v>2</v>
      </c>
      <c r="F20" s="72">
        <v>2</v>
      </c>
      <c r="G20" s="72">
        <v>2</v>
      </c>
      <c r="H20" s="72">
        <v>2</v>
      </c>
      <c r="I20" s="124">
        <f t="shared" si="2"/>
        <v>0</v>
      </c>
      <c r="J20" s="72">
        <f t="shared" si="3"/>
        <v>0</v>
      </c>
      <c r="K20" s="124">
        <f>H20/H17</f>
        <v>0.13333333333333333</v>
      </c>
      <c r="L20" s="72">
        <v>2</v>
      </c>
      <c r="M20" s="72">
        <v>2</v>
      </c>
      <c r="N20" s="72">
        <v>2</v>
      </c>
      <c r="O20" s="72">
        <v>2</v>
      </c>
      <c r="P20" s="72">
        <v>2</v>
      </c>
      <c r="Q20" s="124">
        <f t="shared" si="0"/>
        <v>0</v>
      </c>
      <c r="R20" s="72">
        <f t="shared" si="1"/>
        <v>0</v>
      </c>
      <c r="S20" s="124">
        <f>P20/P17</f>
        <v>0.13333333333333333</v>
      </c>
    </row>
    <row r="21" spans="2:19" x14ac:dyDescent="0.25">
      <c r="B21" s="120" t="s">
        <v>66</v>
      </c>
      <c r="C21" s="121">
        <v>5</v>
      </c>
      <c r="D21" s="121">
        <v>6</v>
      </c>
      <c r="E21" s="121">
        <v>7</v>
      </c>
      <c r="F21" s="121">
        <v>6</v>
      </c>
      <c r="G21" s="121">
        <v>6</v>
      </c>
      <c r="H21" s="121">
        <v>7</v>
      </c>
      <c r="I21" s="122">
        <f t="shared" si="2"/>
        <v>0.16666666666666674</v>
      </c>
      <c r="J21" s="121">
        <f t="shared" si="3"/>
        <v>1</v>
      </c>
      <c r="K21" s="122">
        <f>H21/H17</f>
        <v>0.46666666666666667</v>
      </c>
      <c r="L21" s="121">
        <v>6</v>
      </c>
      <c r="M21" s="121">
        <v>18</v>
      </c>
      <c r="N21" s="121">
        <v>6</v>
      </c>
      <c r="O21" s="121">
        <v>7</v>
      </c>
      <c r="P21" s="121">
        <v>7</v>
      </c>
      <c r="Q21" s="122">
        <f t="shared" si="0"/>
        <v>0</v>
      </c>
      <c r="R21" s="121">
        <f t="shared" si="1"/>
        <v>0</v>
      </c>
      <c r="S21" s="122">
        <f>P21/P17</f>
        <v>0.46666666666666667</v>
      </c>
    </row>
    <row r="22" spans="2:19" x14ac:dyDescent="0.25">
      <c r="B22" s="117" t="s">
        <v>49</v>
      </c>
      <c r="C22" s="125">
        <v>4</v>
      </c>
      <c r="D22" s="125">
        <v>4</v>
      </c>
      <c r="E22" s="125">
        <v>6</v>
      </c>
      <c r="F22" s="125">
        <v>7</v>
      </c>
      <c r="G22" s="125">
        <v>8</v>
      </c>
      <c r="H22" s="125">
        <v>8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9</v>
      </c>
      <c r="N22" s="125">
        <v>7</v>
      </c>
      <c r="O22" s="125">
        <v>7</v>
      </c>
      <c r="P22" s="125">
        <v>8</v>
      </c>
      <c r="Q22" s="126">
        <f t="shared" si="0"/>
        <v>0.14285714285714279</v>
      </c>
      <c r="R22" s="125">
        <f t="shared" si="1"/>
        <v>1</v>
      </c>
      <c r="S22" s="126">
        <f>P22/P22</f>
        <v>1</v>
      </c>
    </row>
    <row r="23" spans="2:19" x14ac:dyDescent="0.25">
      <c r="B23" s="120" t="s">
        <v>63</v>
      </c>
      <c r="C23" s="121">
        <v>3</v>
      </c>
      <c r="D23" s="121">
        <v>4</v>
      </c>
      <c r="E23" s="121">
        <v>5</v>
      </c>
      <c r="F23" s="121">
        <v>6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0.75</v>
      </c>
      <c r="L23" s="121">
        <v>4</v>
      </c>
      <c r="M23" s="121">
        <v>6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66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50</v>
      </c>
      <c r="C25" s="125">
        <v>3</v>
      </c>
      <c r="D25" s="125">
        <v>4</v>
      </c>
      <c r="E25" s="125">
        <v>5</v>
      </c>
      <c r="F25" s="125">
        <v>4</v>
      </c>
      <c r="G25" s="125">
        <v>6</v>
      </c>
      <c r="H25" s="125">
        <v>6</v>
      </c>
      <c r="I25" s="126">
        <f t="shared" si="2"/>
        <v>0</v>
      </c>
      <c r="J25" s="125">
        <f t="shared" si="3"/>
        <v>0</v>
      </c>
      <c r="K25" s="119">
        <f>H25/H25</f>
        <v>1</v>
      </c>
      <c r="L25" s="125">
        <v>5</v>
      </c>
      <c r="M25" s="125">
        <v>7</v>
      </c>
      <c r="N25" s="125">
        <v>5</v>
      </c>
      <c r="O25" s="125">
        <v>6</v>
      </c>
      <c r="P25" s="125">
        <v>6</v>
      </c>
      <c r="Q25" s="126">
        <f t="shared" si="0"/>
        <v>0</v>
      </c>
      <c r="R25" s="125">
        <f t="shared" si="1"/>
        <v>0</v>
      </c>
      <c r="S25" s="119">
        <f>P25/P25</f>
        <v>1</v>
      </c>
    </row>
    <row r="26" spans="2:19" x14ac:dyDescent="0.25">
      <c r="B26" s="120" t="s">
        <v>63</v>
      </c>
      <c r="C26" s="121">
        <v>2</v>
      </c>
      <c r="D26" s="121">
        <v>3</v>
      </c>
      <c r="E26" s="121">
        <v>4</v>
      </c>
      <c r="F26" s="121">
        <v>3</v>
      </c>
      <c r="G26" s="121">
        <v>5</v>
      </c>
      <c r="H26" s="121">
        <v>5</v>
      </c>
      <c r="I26" s="122">
        <f t="shared" si="2"/>
        <v>0</v>
      </c>
      <c r="J26" s="121">
        <f t="shared" si="3"/>
        <v>0</v>
      </c>
      <c r="K26" s="122">
        <f>H26/H25</f>
        <v>0.83333333333333337</v>
      </c>
      <c r="L26" s="121">
        <v>4</v>
      </c>
      <c r="M26" s="121">
        <v>4</v>
      </c>
      <c r="N26" s="121">
        <v>4</v>
      </c>
      <c r="O26" s="121">
        <v>5</v>
      </c>
      <c r="P26" s="121">
        <v>5</v>
      </c>
      <c r="Q26" s="122">
        <f t="shared" si="0"/>
        <v>0</v>
      </c>
      <c r="R26" s="121">
        <f t="shared" si="1"/>
        <v>0</v>
      </c>
      <c r="S26" s="122">
        <f>P26/P25</f>
        <v>0.83333333333333337</v>
      </c>
    </row>
    <row r="27" spans="2:19" x14ac:dyDescent="0.25">
      <c r="B27" s="123" t="s">
        <v>64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124" t="str">
        <f t="shared" si="2"/>
        <v>-</v>
      </c>
      <c r="J27" s="72">
        <f t="shared" si="3"/>
        <v>0</v>
      </c>
      <c r="K27" s="124">
        <f>H27/H25</f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124" t="str">
        <f t="shared" si="0"/>
        <v>-</v>
      </c>
      <c r="R27" s="72">
        <f t="shared" si="1"/>
        <v>0</v>
      </c>
      <c r="S27" s="124">
        <f>P27/P25</f>
        <v>0</v>
      </c>
    </row>
    <row r="28" spans="2:19" x14ac:dyDescent="0.25">
      <c r="B28" s="123" t="s">
        <v>65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124" t="str">
        <f t="shared" si="2"/>
        <v>-</v>
      </c>
      <c r="J28" s="72">
        <f t="shared" si="3"/>
        <v>0</v>
      </c>
      <c r="K28" s="124">
        <f>H28/H25</f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124" t="str">
        <f t="shared" si="0"/>
        <v>-</v>
      </c>
      <c r="R28" s="72">
        <f t="shared" si="1"/>
        <v>0</v>
      </c>
      <c r="S28" s="124">
        <f>P28/P25</f>
        <v>0</v>
      </c>
    </row>
    <row r="29" spans="2:19" x14ac:dyDescent="0.25">
      <c r="B29" s="117" t="s">
        <v>51</v>
      </c>
      <c r="C29" s="125">
        <v>33</v>
      </c>
      <c r="D29" s="125">
        <v>37</v>
      </c>
      <c r="E29" s="125">
        <v>62</v>
      </c>
      <c r="F29" s="125">
        <v>62</v>
      </c>
      <c r="G29" s="125">
        <v>68</v>
      </c>
      <c r="H29" s="125">
        <v>65</v>
      </c>
      <c r="I29" s="126">
        <f t="shared" si="2"/>
        <v>-4.4117647058823484E-2</v>
      </c>
      <c r="J29" s="125">
        <f t="shared" si="3"/>
        <v>-3</v>
      </c>
      <c r="K29" s="119">
        <f>H29/H29</f>
        <v>1</v>
      </c>
      <c r="L29" s="125">
        <v>56</v>
      </c>
      <c r="M29" s="125">
        <v>99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63</v>
      </c>
      <c r="C30" s="121">
        <v>21</v>
      </c>
      <c r="D30" s="121">
        <v>25</v>
      </c>
      <c r="E30" s="121">
        <v>41</v>
      </c>
      <c r="F30" s="121">
        <v>43</v>
      </c>
      <c r="G30" s="121">
        <v>49</v>
      </c>
      <c r="H30" s="121">
        <v>46</v>
      </c>
      <c r="I30" s="122">
        <f t="shared" si="2"/>
        <v>-6.1224489795918324E-2</v>
      </c>
      <c r="J30" s="121">
        <f t="shared" si="3"/>
        <v>-3</v>
      </c>
      <c r="K30" s="122">
        <f>H30/H29</f>
        <v>0.70769230769230773</v>
      </c>
      <c r="L30" s="121">
        <v>39</v>
      </c>
      <c r="M30" s="121">
        <v>42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64</v>
      </c>
      <c r="C31" s="72">
        <v>11</v>
      </c>
      <c r="D31" s="72">
        <v>14</v>
      </c>
      <c r="E31" s="72">
        <v>25</v>
      </c>
      <c r="F31" s="72">
        <v>26</v>
      </c>
      <c r="G31" s="72">
        <v>30</v>
      </c>
      <c r="H31" s="72">
        <v>29</v>
      </c>
      <c r="I31" s="124">
        <f t="shared" si="2"/>
        <v>-3.3333333333333326E-2</v>
      </c>
      <c r="J31" s="72">
        <f t="shared" si="3"/>
        <v>-1</v>
      </c>
      <c r="K31" s="124">
        <f>H31/H29</f>
        <v>0.44615384615384618</v>
      </c>
      <c r="L31" s="72">
        <v>23</v>
      </c>
      <c r="M31" s="72">
        <v>26</v>
      </c>
      <c r="N31" s="72">
        <v>26</v>
      </c>
      <c r="O31" s="72">
        <v>28</v>
      </c>
      <c r="P31" s="72">
        <v>29</v>
      </c>
      <c r="Q31" s="124">
        <f t="shared" si="0"/>
        <v>3.5714285714285809E-2</v>
      </c>
      <c r="R31" s="72">
        <f t="shared" si="1"/>
        <v>1</v>
      </c>
      <c r="S31" s="124">
        <f>P31/P29</f>
        <v>0.43939393939393939</v>
      </c>
    </row>
    <row r="32" spans="2:19" x14ac:dyDescent="0.25">
      <c r="B32" s="123" t="s">
        <v>65</v>
      </c>
      <c r="C32" s="72">
        <v>10</v>
      </c>
      <c r="D32" s="72">
        <v>11</v>
      </c>
      <c r="E32" s="72">
        <v>16</v>
      </c>
      <c r="F32" s="72">
        <v>17</v>
      </c>
      <c r="G32" s="72">
        <v>18</v>
      </c>
      <c r="H32" s="72">
        <v>18</v>
      </c>
      <c r="I32" s="124">
        <f t="shared" si="2"/>
        <v>0</v>
      </c>
      <c r="J32" s="72">
        <f t="shared" si="3"/>
        <v>0</v>
      </c>
      <c r="K32" s="124">
        <f>H32/H29</f>
        <v>0.27692307692307694</v>
      </c>
      <c r="L32" s="72">
        <v>16</v>
      </c>
      <c r="M32" s="72">
        <v>16</v>
      </c>
      <c r="N32" s="72">
        <v>17</v>
      </c>
      <c r="O32" s="72">
        <v>17</v>
      </c>
      <c r="P32" s="72">
        <v>18</v>
      </c>
      <c r="Q32" s="124">
        <f t="shared" si="0"/>
        <v>5.8823529411764719E-2</v>
      </c>
      <c r="R32" s="72">
        <f t="shared" si="1"/>
        <v>1</v>
      </c>
      <c r="S32" s="124">
        <f>P32/P29</f>
        <v>0.27272727272727271</v>
      </c>
    </row>
    <row r="33" spans="2:19" x14ac:dyDescent="0.25">
      <c r="B33" s="120" t="s">
        <v>66</v>
      </c>
      <c r="C33" s="121">
        <v>12</v>
      </c>
      <c r="D33" s="121">
        <v>12</v>
      </c>
      <c r="E33" s="121">
        <v>22</v>
      </c>
      <c r="F33" s="121">
        <v>19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0.29230769230769232</v>
      </c>
      <c r="L33" s="121">
        <v>17</v>
      </c>
      <c r="M33" s="121">
        <v>57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52</v>
      </c>
      <c r="C34" s="125">
        <v>4</v>
      </c>
      <c r="D34" s="125">
        <v>3</v>
      </c>
      <c r="E34" s="125">
        <v>5</v>
      </c>
      <c r="F34" s="125">
        <v>5</v>
      </c>
      <c r="G34" s="125">
        <v>7</v>
      </c>
      <c r="H34" s="125">
        <v>6</v>
      </c>
      <c r="I34" s="126">
        <f t="shared" si="2"/>
        <v>-0.1428571428571429</v>
      </c>
      <c r="J34" s="125">
        <f t="shared" si="3"/>
        <v>-1</v>
      </c>
      <c r="K34" s="119">
        <f>H34/H34</f>
        <v>1</v>
      </c>
      <c r="L34" s="125">
        <v>4</v>
      </c>
      <c r="M34" s="125">
        <v>5</v>
      </c>
      <c r="N34" s="125">
        <v>6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63</v>
      </c>
      <c r="C35" s="121">
        <v>4</v>
      </c>
      <c r="D35" s="121">
        <v>3</v>
      </c>
      <c r="E35" s="121">
        <v>5</v>
      </c>
      <c r="F35" s="121">
        <v>5</v>
      </c>
      <c r="G35" s="121">
        <v>7</v>
      </c>
      <c r="H35" s="121">
        <v>6</v>
      </c>
      <c r="I35" s="122">
        <f t="shared" si="2"/>
        <v>-0.1428571428571429</v>
      </c>
      <c r="J35" s="121">
        <f t="shared" si="3"/>
        <v>-1</v>
      </c>
      <c r="K35" s="122">
        <f>H35/H34</f>
        <v>1</v>
      </c>
      <c r="L35" s="121">
        <v>4</v>
      </c>
      <c r="M35" s="121">
        <v>5</v>
      </c>
      <c r="N35" s="121">
        <v>6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53</v>
      </c>
      <c r="C36" s="125">
        <v>6</v>
      </c>
      <c r="D36" s="125">
        <v>7</v>
      </c>
      <c r="E36" s="125">
        <v>12</v>
      </c>
      <c r="F36" s="125">
        <v>12</v>
      </c>
      <c r="G36" s="125">
        <v>13</v>
      </c>
      <c r="H36" s="125">
        <v>13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10</v>
      </c>
      <c r="M36" s="125">
        <v>24</v>
      </c>
      <c r="N36" s="125">
        <v>12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63</v>
      </c>
      <c r="C37" s="121">
        <v>2</v>
      </c>
      <c r="D37" s="121">
        <v>3</v>
      </c>
      <c r="E37" s="121">
        <v>6</v>
      </c>
      <c r="F37" s="121">
        <v>6</v>
      </c>
      <c r="G37" s="121">
        <v>7</v>
      </c>
      <c r="H37" s="121">
        <v>7</v>
      </c>
      <c r="I37" s="122">
        <f t="shared" si="2"/>
        <v>0</v>
      </c>
      <c r="J37" s="121">
        <f t="shared" si="3"/>
        <v>0</v>
      </c>
      <c r="K37" s="122">
        <f>H37/H36</f>
        <v>0.53846153846153844</v>
      </c>
      <c r="L37" s="121">
        <v>5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66</v>
      </c>
      <c r="C38" s="121">
        <v>3</v>
      </c>
      <c r="D38" s="121">
        <v>3</v>
      </c>
      <c r="E38" s="121">
        <v>6</v>
      </c>
      <c r="F38" s="121">
        <v>6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0.46153846153846156</v>
      </c>
      <c r="L38" s="121">
        <v>5</v>
      </c>
      <c r="M38" s="121">
        <v>18</v>
      </c>
      <c r="N38" s="121">
        <v>6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54</v>
      </c>
      <c r="C39" s="125">
        <v>11</v>
      </c>
      <c r="D39" s="125">
        <v>12</v>
      </c>
      <c r="E39" s="125">
        <v>17</v>
      </c>
      <c r="F39" s="125">
        <v>19</v>
      </c>
      <c r="G39" s="125">
        <v>21</v>
      </c>
      <c r="H39" s="125">
        <v>20</v>
      </c>
      <c r="I39" s="126">
        <f t="shared" si="2"/>
        <v>-4.7619047619047672E-2</v>
      </c>
      <c r="J39" s="125">
        <f t="shared" si="3"/>
        <v>-1</v>
      </c>
      <c r="K39" s="119">
        <f>H39/H39</f>
        <v>1</v>
      </c>
      <c r="L39" s="125">
        <v>14</v>
      </c>
      <c r="M39" s="125">
        <v>19</v>
      </c>
      <c r="N39" s="125">
        <v>20</v>
      </c>
      <c r="O39" s="125">
        <v>20</v>
      </c>
      <c r="P39" s="125">
        <v>20</v>
      </c>
      <c r="Q39" s="126">
        <f t="shared" si="0"/>
        <v>0</v>
      </c>
      <c r="R39" s="125">
        <f t="shared" si="1"/>
        <v>0</v>
      </c>
      <c r="S39" s="119">
        <f>P39/P39</f>
        <v>1</v>
      </c>
    </row>
    <row r="40" spans="2:19" x14ac:dyDescent="0.25">
      <c r="B40" s="120" t="s">
        <v>63</v>
      </c>
      <c r="C40" s="121">
        <v>11</v>
      </c>
      <c r="D40" s="121">
        <v>12</v>
      </c>
      <c r="E40" s="121">
        <v>17</v>
      </c>
      <c r="F40" s="121">
        <v>19</v>
      </c>
      <c r="G40" s="121">
        <v>21</v>
      </c>
      <c r="H40" s="121">
        <v>20</v>
      </c>
      <c r="I40" s="122">
        <f t="shared" si="2"/>
        <v>-4.7619047619047672E-2</v>
      </c>
      <c r="J40" s="121">
        <f t="shared" si="3"/>
        <v>-1</v>
      </c>
      <c r="K40" s="122">
        <f>H40/H39</f>
        <v>1</v>
      </c>
      <c r="L40" s="121">
        <v>14</v>
      </c>
      <c r="M40" s="121">
        <v>19</v>
      </c>
      <c r="N40" s="121">
        <v>20</v>
      </c>
      <c r="O40" s="121">
        <v>20</v>
      </c>
      <c r="P40" s="121">
        <v>20</v>
      </c>
      <c r="Q40" s="122">
        <f t="shared" si="0"/>
        <v>0</v>
      </c>
      <c r="R40" s="121">
        <f t="shared" si="1"/>
        <v>0</v>
      </c>
      <c r="S40" s="122">
        <f>P40/P39</f>
        <v>1</v>
      </c>
    </row>
    <row r="41" spans="2:19" x14ac:dyDescent="0.25">
      <c r="B41" s="123" t="s">
        <v>64</v>
      </c>
      <c r="C41" s="72">
        <v>4</v>
      </c>
      <c r="D41" s="72">
        <v>7</v>
      </c>
      <c r="E41" s="72">
        <v>7</v>
      </c>
      <c r="F41" s="72">
        <v>7</v>
      </c>
      <c r="G41" s="72">
        <v>8</v>
      </c>
      <c r="H41" s="72">
        <v>8</v>
      </c>
      <c r="I41" s="124">
        <f t="shared" si="2"/>
        <v>0</v>
      </c>
      <c r="J41" s="72">
        <f t="shared" si="3"/>
        <v>0</v>
      </c>
      <c r="K41" s="124">
        <f>H41/H39</f>
        <v>0.4</v>
      </c>
      <c r="L41" s="72">
        <v>7</v>
      </c>
      <c r="M41" s="72">
        <v>7</v>
      </c>
      <c r="N41" s="72">
        <v>7</v>
      </c>
      <c r="O41" s="72">
        <v>8</v>
      </c>
      <c r="P41" s="72">
        <v>8</v>
      </c>
      <c r="Q41" s="124">
        <f t="shared" si="0"/>
        <v>0</v>
      </c>
      <c r="R41" s="72">
        <f t="shared" si="1"/>
        <v>0</v>
      </c>
      <c r="S41" s="124">
        <f>P41/P39</f>
        <v>0.4</v>
      </c>
    </row>
    <row r="42" spans="2:19" x14ac:dyDescent="0.25">
      <c r="B42" s="123" t="s">
        <v>65</v>
      </c>
      <c r="C42" s="72">
        <v>7</v>
      </c>
      <c r="D42" s="72">
        <v>6</v>
      </c>
      <c r="E42" s="72">
        <v>10</v>
      </c>
      <c r="F42" s="72">
        <v>12</v>
      </c>
      <c r="G42" s="72">
        <v>14</v>
      </c>
      <c r="H42" s="72">
        <v>12</v>
      </c>
      <c r="I42" s="124">
        <f t="shared" si="2"/>
        <v>-0.1428571428571429</v>
      </c>
      <c r="J42" s="72">
        <f t="shared" si="3"/>
        <v>-2</v>
      </c>
      <c r="K42" s="124">
        <f>H42/H39</f>
        <v>0.6</v>
      </c>
      <c r="L42" s="72">
        <v>7</v>
      </c>
      <c r="M42" s="72">
        <v>12</v>
      </c>
      <c r="N42" s="72">
        <v>13</v>
      </c>
      <c r="O42" s="72">
        <v>12</v>
      </c>
      <c r="P42" s="72">
        <v>12</v>
      </c>
      <c r="Q42" s="124">
        <f t="shared" si="0"/>
        <v>0</v>
      </c>
      <c r="R42" s="72">
        <f t="shared" si="1"/>
        <v>0</v>
      </c>
      <c r="S42" s="124">
        <f>P42/P39</f>
        <v>0.6</v>
      </c>
    </row>
    <row r="43" spans="2:19" x14ac:dyDescent="0.25">
      <c r="B43" s="117" t="s">
        <v>55</v>
      </c>
      <c r="C43" s="125">
        <v>9</v>
      </c>
      <c r="D43" s="125">
        <v>11</v>
      </c>
      <c r="E43" s="125">
        <v>15</v>
      </c>
      <c r="F43" s="125">
        <v>14</v>
      </c>
      <c r="G43" s="125">
        <v>15</v>
      </c>
      <c r="H43" s="125">
        <v>15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14</v>
      </c>
      <c r="M43" s="125">
        <v>26</v>
      </c>
      <c r="N43" s="125">
        <v>14</v>
      </c>
      <c r="O43" s="125">
        <v>15</v>
      </c>
      <c r="P43" s="125">
        <v>15</v>
      </c>
      <c r="Q43" s="126">
        <f t="shared" si="0"/>
        <v>0</v>
      </c>
      <c r="R43" s="125">
        <f t="shared" si="1"/>
        <v>0</v>
      </c>
      <c r="S43" s="119">
        <f>P43/P43</f>
        <v>1</v>
      </c>
    </row>
    <row r="44" spans="2:19" x14ac:dyDescent="0.25">
      <c r="B44" s="120" t="s">
        <v>63</v>
      </c>
      <c r="C44" s="121">
        <v>4</v>
      </c>
      <c r="D44" s="121">
        <v>5</v>
      </c>
      <c r="E44" s="121">
        <v>8</v>
      </c>
      <c r="F44" s="121">
        <v>8</v>
      </c>
      <c r="G44" s="121">
        <v>9</v>
      </c>
      <c r="H44" s="121">
        <v>8</v>
      </c>
      <c r="I44" s="122">
        <f t="shared" si="2"/>
        <v>-0.11111111111111116</v>
      </c>
      <c r="J44" s="121">
        <f t="shared" si="3"/>
        <v>-1</v>
      </c>
      <c r="K44" s="122">
        <f>H44/H43</f>
        <v>0.53333333333333333</v>
      </c>
      <c r="L44" s="121">
        <v>8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64</v>
      </c>
      <c r="C45" s="72">
        <v>0</v>
      </c>
      <c r="D45" s="72">
        <v>4</v>
      </c>
      <c r="E45" s="72">
        <v>6</v>
      </c>
      <c r="F45" s="72">
        <v>6</v>
      </c>
      <c r="G45" s="72">
        <v>7</v>
      </c>
      <c r="H45" s="72">
        <v>6</v>
      </c>
      <c r="I45" s="124">
        <f t="shared" si="2"/>
        <v>-0.1428571428571429</v>
      </c>
      <c r="J45" s="72">
        <f t="shared" si="3"/>
        <v>-1</v>
      </c>
      <c r="K45" s="124">
        <f>H45/H43</f>
        <v>0.4</v>
      </c>
      <c r="L45" s="72">
        <v>6</v>
      </c>
      <c r="M45" s="72">
        <v>6</v>
      </c>
      <c r="N45" s="72">
        <v>6</v>
      </c>
      <c r="O45" s="72">
        <v>6</v>
      </c>
      <c r="P45" s="72">
        <v>6</v>
      </c>
      <c r="Q45" s="124">
        <f t="shared" si="0"/>
        <v>0</v>
      </c>
      <c r="R45" s="72">
        <f t="shared" si="1"/>
        <v>0</v>
      </c>
      <c r="S45" s="124">
        <f>P45/P43</f>
        <v>0.4</v>
      </c>
    </row>
    <row r="46" spans="2:19" x14ac:dyDescent="0.25">
      <c r="B46" s="123" t="s">
        <v>65</v>
      </c>
      <c r="C46" s="72">
        <v>0</v>
      </c>
      <c r="D46" s="72">
        <v>2</v>
      </c>
      <c r="E46" s="72">
        <v>2</v>
      </c>
      <c r="F46" s="72">
        <v>2</v>
      </c>
      <c r="G46" s="72">
        <v>2</v>
      </c>
      <c r="H46" s="72">
        <v>2</v>
      </c>
      <c r="I46" s="124">
        <f t="shared" si="2"/>
        <v>0</v>
      </c>
      <c r="J46" s="72">
        <f t="shared" si="3"/>
        <v>0</v>
      </c>
      <c r="K46" s="124">
        <f>H46/H43</f>
        <v>0.13333333333333333</v>
      </c>
      <c r="L46" s="72">
        <v>2</v>
      </c>
      <c r="M46" s="72">
        <v>2</v>
      </c>
      <c r="N46" s="72">
        <v>2</v>
      </c>
      <c r="O46" s="72">
        <v>2</v>
      </c>
      <c r="P46" s="72">
        <v>2</v>
      </c>
      <c r="Q46" s="124">
        <f t="shared" si="0"/>
        <v>0</v>
      </c>
      <c r="R46" s="72">
        <f t="shared" si="1"/>
        <v>0</v>
      </c>
      <c r="S46" s="124">
        <f>P46/P43</f>
        <v>0.13333333333333333</v>
      </c>
    </row>
    <row r="47" spans="2:19" x14ac:dyDescent="0.25">
      <c r="B47" s="120" t="s">
        <v>66</v>
      </c>
      <c r="C47" s="121">
        <v>5</v>
      </c>
      <c r="D47" s="121">
        <v>6</v>
      </c>
      <c r="E47" s="121">
        <v>7</v>
      </c>
      <c r="F47" s="121">
        <v>6</v>
      </c>
      <c r="G47" s="121">
        <v>6</v>
      </c>
      <c r="H47" s="121">
        <v>7</v>
      </c>
      <c r="I47" s="122">
        <f t="shared" si="2"/>
        <v>0.16666666666666674</v>
      </c>
      <c r="J47" s="121">
        <f t="shared" si="3"/>
        <v>1</v>
      </c>
      <c r="K47" s="122">
        <f>H47/H43</f>
        <v>0.46666666666666667</v>
      </c>
      <c r="L47" s="121">
        <v>6</v>
      </c>
      <c r="M47" s="121">
        <v>18</v>
      </c>
      <c r="N47" s="121">
        <v>6</v>
      </c>
      <c r="O47" s="121">
        <v>7</v>
      </c>
      <c r="P47" s="121">
        <v>7</v>
      </c>
      <c r="Q47" s="122">
        <f t="shared" si="0"/>
        <v>0</v>
      </c>
      <c r="R47" s="121">
        <f t="shared" si="1"/>
        <v>0</v>
      </c>
      <c r="S47" s="122">
        <f>P47/P43</f>
        <v>0.46666666666666667</v>
      </c>
    </row>
    <row r="48" spans="2:19" x14ac:dyDescent="0.25">
      <c r="B48" s="117" t="s">
        <v>56</v>
      </c>
      <c r="C48" s="125">
        <v>11</v>
      </c>
      <c r="D48" s="125">
        <v>13</v>
      </c>
      <c r="E48" s="125">
        <v>17</v>
      </c>
      <c r="F48" s="125">
        <v>16</v>
      </c>
      <c r="G48" s="125">
        <v>20</v>
      </c>
      <c r="H48" s="125">
        <v>19</v>
      </c>
      <c r="I48" s="126">
        <f t="shared" si="2"/>
        <v>-5.0000000000000044E-2</v>
      </c>
      <c r="J48" s="125">
        <f t="shared" si="3"/>
        <v>-1</v>
      </c>
      <c r="K48" s="119">
        <f>H48/H48</f>
        <v>1</v>
      </c>
      <c r="L48" s="125">
        <v>16</v>
      </c>
      <c r="M48" s="125">
        <v>21</v>
      </c>
      <c r="N48" s="125">
        <v>18</v>
      </c>
      <c r="O48" s="125">
        <v>19</v>
      </c>
      <c r="P48" s="125">
        <v>19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63</v>
      </c>
      <c r="C49" s="121">
        <v>9</v>
      </c>
      <c r="D49" s="121">
        <v>12</v>
      </c>
      <c r="E49" s="121">
        <v>14</v>
      </c>
      <c r="F49" s="121">
        <v>13</v>
      </c>
      <c r="G49" s="121">
        <v>17</v>
      </c>
      <c r="H49" s="121">
        <v>16</v>
      </c>
      <c r="I49" s="122">
        <f t="shared" si="2"/>
        <v>-5.8823529411764719E-2</v>
      </c>
      <c r="J49" s="121">
        <f t="shared" si="3"/>
        <v>-1</v>
      </c>
      <c r="K49" s="122">
        <f>H49/H48</f>
        <v>0.84210526315789469</v>
      </c>
      <c r="L49" s="121">
        <v>14</v>
      </c>
      <c r="M49" s="121">
        <v>14</v>
      </c>
      <c r="N49" s="121">
        <v>15</v>
      </c>
      <c r="O49" s="121">
        <v>16</v>
      </c>
      <c r="P49" s="121">
        <v>16</v>
      </c>
      <c r="Q49" s="122">
        <f t="shared" si="0"/>
        <v>0</v>
      </c>
      <c r="R49" s="121">
        <f t="shared" si="1"/>
        <v>0</v>
      </c>
      <c r="S49" s="122">
        <f>P49/P48</f>
        <v>0.84210526315789469</v>
      </c>
    </row>
    <row r="50" spans="2:19" x14ac:dyDescent="0.25">
      <c r="B50" s="123" t="s">
        <v>64</v>
      </c>
      <c r="C50" s="72">
        <v>5</v>
      </c>
      <c r="D50" s="72">
        <v>8</v>
      </c>
      <c r="E50" s="72">
        <v>8</v>
      </c>
      <c r="F50" s="72">
        <v>8</v>
      </c>
      <c r="G50" s="72">
        <v>9</v>
      </c>
      <c r="H50" s="72">
        <v>8</v>
      </c>
      <c r="I50" s="124">
        <f t="shared" si="2"/>
        <v>-0.11111111111111116</v>
      </c>
      <c r="J50" s="72">
        <f t="shared" si="3"/>
        <v>-1</v>
      </c>
      <c r="K50" s="124">
        <f>H50/H48</f>
        <v>0.42105263157894735</v>
      </c>
      <c r="L50" s="72">
        <v>9</v>
      </c>
      <c r="M50" s="72">
        <v>8</v>
      </c>
      <c r="N50" s="72">
        <v>8</v>
      </c>
      <c r="O50" s="72">
        <v>8</v>
      </c>
      <c r="P50" s="72">
        <v>8</v>
      </c>
      <c r="Q50" s="124">
        <f t="shared" si="0"/>
        <v>0</v>
      </c>
      <c r="R50" s="72">
        <f t="shared" si="1"/>
        <v>0</v>
      </c>
      <c r="S50" s="124">
        <f>P50/P48</f>
        <v>0.42105263157894735</v>
      </c>
    </row>
    <row r="51" spans="2:19" x14ac:dyDescent="0.25">
      <c r="B51" s="123" t="s">
        <v>65</v>
      </c>
      <c r="C51" s="72">
        <v>4</v>
      </c>
      <c r="D51" s="72">
        <v>4</v>
      </c>
      <c r="E51" s="72">
        <v>6</v>
      </c>
      <c r="F51" s="72">
        <v>5</v>
      </c>
      <c r="G51" s="72">
        <v>8</v>
      </c>
      <c r="H51" s="72">
        <v>8</v>
      </c>
      <c r="I51" s="124">
        <f t="shared" si="2"/>
        <v>0</v>
      </c>
      <c r="J51" s="72">
        <f t="shared" si="3"/>
        <v>0</v>
      </c>
      <c r="K51" s="124">
        <f>H51/H48</f>
        <v>0.42105263157894735</v>
      </c>
      <c r="L51" s="72">
        <v>5</v>
      </c>
      <c r="M51" s="72">
        <v>6</v>
      </c>
      <c r="N51" s="72">
        <v>7</v>
      </c>
      <c r="O51" s="72">
        <v>8</v>
      </c>
      <c r="P51" s="72">
        <v>8</v>
      </c>
      <c r="Q51" s="124">
        <f t="shared" si="0"/>
        <v>0</v>
      </c>
      <c r="R51" s="72">
        <f t="shared" si="1"/>
        <v>0</v>
      </c>
      <c r="S51" s="124">
        <f>P51/P48</f>
        <v>0.42105263157894735</v>
      </c>
    </row>
    <row r="52" spans="2:19" x14ac:dyDescent="0.25">
      <c r="B52" s="120" t="s">
        <v>66</v>
      </c>
      <c r="C52" s="121">
        <v>2</v>
      </c>
      <c r="D52" s="121">
        <v>2</v>
      </c>
      <c r="E52" s="121">
        <v>4</v>
      </c>
      <c r="F52" s="121">
        <v>4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0.21052631578947367</v>
      </c>
      <c r="L52" s="121">
        <v>3</v>
      </c>
      <c r="M52" s="121">
        <v>10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0.21052631578947367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58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A705-E22F-4919-8DF5-3FB4E2E8B051}">
  <sheetPr>
    <tabColor theme="7"/>
  </sheetPr>
  <dimension ref="B4:B25"/>
  <sheetViews>
    <sheetView showGridLines="0" workbookViewId="0">
      <selection activeCell="I11" sqref="I11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7B26E-D9CC-4682-8C77-417F846E81BF}">
  <sheetPr>
    <tabColor theme="7" tint="0.79998168889431442"/>
  </sheetPr>
  <dimension ref="A4:O290"/>
  <sheetViews>
    <sheetView showGridLines="0" topLeftCell="I1" zoomScaleNormal="100" workbookViewId="0">
      <selection activeCell="AA2" sqref="AA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241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69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70</v>
      </c>
    </row>
    <row r="6" spans="1:15" ht="22.5" thickTop="1" thickBot="1" x14ac:dyDescent="0.3">
      <c r="B6" s="134" t="s">
        <v>33</v>
      </c>
      <c r="C6" s="135" t="s">
        <v>71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72</v>
      </c>
      <c r="D8" s="143" t="str">
        <f>CONCATENATE("var ",RIGHT(C7,2),"/",RIGHT(C7-1,2))</f>
        <v>var 20/19</v>
      </c>
      <c r="E8" s="144" t="s">
        <v>72</v>
      </c>
      <c r="F8" s="143" t="str">
        <f>CONCATENATE("var ",RIGHT(E7,2),"/",RIGHT(E7-1,2))</f>
        <v>var 21/20</v>
      </c>
      <c r="G8" s="144" t="s">
        <v>72</v>
      </c>
      <c r="H8" s="143" t="str">
        <f>CONCATENATE("var ",RIGHT(G7,2),"/",RIGHT(G7-1,2))</f>
        <v>var 22/21</v>
      </c>
      <c r="I8" s="144" t="s">
        <v>72</v>
      </c>
      <c r="J8" s="143" t="str">
        <f>CONCATENATE("var ",RIGHT(I7,2),"/",RIGHT(I7-1,2))</f>
        <v>var 23/22</v>
      </c>
      <c r="K8" s="144" t="s">
        <v>72</v>
      </c>
      <c r="L8" s="143" t="str">
        <f>CONCATENATE("var ",RIGHT(K7,2),"/",RIGHT(K7-1,2))</f>
        <v>var 24/23</v>
      </c>
      <c r="M8" s="144" t="s">
        <v>72</v>
      </c>
      <c r="N8" s="143" t="str">
        <f>CONCATENATE("var ",RIGHT(M7,2),"/",RIGHT(M7-1,2))</f>
        <v>var 25/24</v>
      </c>
    </row>
    <row r="9" spans="1:15" x14ac:dyDescent="0.25">
      <c r="A9" s="1" t="s">
        <v>73</v>
      </c>
      <c r="B9" s="145" t="s">
        <v>74</v>
      </c>
      <c r="C9" s="146">
        <v>21031</v>
      </c>
      <c r="D9" s="147">
        <v>6.5400202634245286E-2</v>
      </c>
      <c r="E9" s="146">
        <v>6223</v>
      </c>
      <c r="F9" s="147">
        <f t="shared" ref="F9:L21" si="0">IFERROR(E9/C9-1,"-")</f>
        <v>-0.70410346631163523</v>
      </c>
      <c r="G9" s="146">
        <v>15598</v>
      </c>
      <c r="H9" s="147">
        <f>IFERROR(G9/E9-1,"-")</f>
        <v>1.5065081150570463</v>
      </c>
      <c r="I9" s="146">
        <v>22490</v>
      </c>
      <c r="J9" s="147">
        <f t="shared" si="0"/>
        <v>0.44185151942556744</v>
      </c>
      <c r="K9" s="146">
        <v>23190</v>
      </c>
      <c r="L9" s="147">
        <f t="shared" si="0"/>
        <v>3.1124944419742118E-2</v>
      </c>
      <c r="M9" s="146">
        <v>22528</v>
      </c>
      <c r="N9" s="147">
        <f t="shared" ref="N9:N20" si="1">IFERROR(M9/K9-1,"-")</f>
        <v>-2.8546787408365693E-2</v>
      </c>
    </row>
    <row r="10" spans="1:15" x14ac:dyDescent="0.25">
      <c r="A10" s="1" t="s">
        <v>75</v>
      </c>
      <c r="B10" s="145" t="s">
        <v>76</v>
      </c>
      <c r="C10" s="146">
        <v>22403</v>
      </c>
      <c r="D10" s="147">
        <v>0.16542683244030587</v>
      </c>
      <c r="E10" s="146">
        <v>5135</v>
      </c>
      <c r="F10" s="147">
        <f t="shared" si="0"/>
        <v>-0.7707896263893228</v>
      </c>
      <c r="G10" s="146">
        <v>21666</v>
      </c>
      <c r="H10" s="147">
        <f t="shared" si="0"/>
        <v>3.2192794547224928</v>
      </c>
      <c r="I10" s="146">
        <v>23086</v>
      </c>
      <c r="J10" s="147">
        <f t="shared" si="0"/>
        <v>6.5540478168559124E-2</v>
      </c>
      <c r="K10" s="146">
        <v>23921</v>
      </c>
      <c r="L10" s="147">
        <f t="shared" si="0"/>
        <v>3.6169106817985019E-2</v>
      </c>
      <c r="M10" s="146">
        <v>23285</v>
      </c>
      <c r="N10" s="147">
        <f t="shared" si="1"/>
        <v>-2.6587517244262338E-2</v>
      </c>
    </row>
    <row r="11" spans="1:15" x14ac:dyDescent="0.25">
      <c r="A11" s="1" t="s">
        <v>77</v>
      </c>
      <c r="B11" s="145" t="s">
        <v>78</v>
      </c>
      <c r="C11" s="146">
        <v>8865</v>
      </c>
      <c r="D11" s="147">
        <v>-0.59655031174623407</v>
      </c>
      <c r="E11" s="146">
        <v>5413</v>
      </c>
      <c r="F11" s="147">
        <f t="shared" si="0"/>
        <v>-0.38939650310208684</v>
      </c>
      <c r="G11" s="146">
        <v>22231</v>
      </c>
      <c r="H11" s="147">
        <f t="shared" si="0"/>
        <v>3.1069647145760211</v>
      </c>
      <c r="I11" s="146">
        <v>21689</v>
      </c>
      <c r="J11" s="147">
        <f t="shared" si="0"/>
        <v>-2.4380369753947195E-2</v>
      </c>
      <c r="K11" s="146">
        <v>27356</v>
      </c>
      <c r="L11" s="147">
        <f t="shared" si="0"/>
        <v>0.26128452210798092</v>
      </c>
      <c r="M11" s="146">
        <v>24054</v>
      </c>
      <c r="N11" s="147">
        <f t="shared" si="1"/>
        <v>-0.12070478140078955</v>
      </c>
    </row>
    <row r="12" spans="1:15" x14ac:dyDescent="0.25">
      <c r="A12" s="1" t="s">
        <v>79</v>
      </c>
      <c r="B12" s="145" t="s">
        <v>80</v>
      </c>
      <c r="C12" s="146">
        <v>0</v>
      </c>
      <c r="D12" s="147">
        <v>-1</v>
      </c>
      <c r="E12" s="146">
        <v>6463</v>
      </c>
      <c r="F12" s="147" t="str">
        <f t="shared" si="0"/>
        <v>-</v>
      </c>
      <c r="G12" s="146">
        <v>23894</v>
      </c>
      <c r="H12" s="147">
        <f t="shared" si="0"/>
        <v>2.6970447160761255</v>
      </c>
      <c r="I12" s="146">
        <v>23484</v>
      </c>
      <c r="J12" s="147">
        <f t="shared" si="0"/>
        <v>-1.715911944421189E-2</v>
      </c>
      <c r="K12" s="146">
        <v>22205</v>
      </c>
      <c r="L12" s="147">
        <f t="shared" si="0"/>
        <v>-5.4462612842786529E-2</v>
      </c>
      <c r="M12" s="146">
        <v>23503</v>
      </c>
      <c r="N12" s="147">
        <f t="shared" si="1"/>
        <v>5.845530285971634E-2</v>
      </c>
    </row>
    <row r="13" spans="1:15" x14ac:dyDescent="0.25">
      <c r="A13" s="1" t="s">
        <v>81</v>
      </c>
      <c r="B13" s="145" t="s">
        <v>82</v>
      </c>
      <c r="C13" s="146">
        <v>0</v>
      </c>
      <c r="D13" s="147">
        <v>-1</v>
      </c>
      <c r="E13" s="146">
        <v>6823</v>
      </c>
      <c r="F13" s="147" t="str">
        <f t="shared" si="0"/>
        <v>-</v>
      </c>
      <c r="G13" s="146">
        <v>20251</v>
      </c>
      <c r="H13" s="147">
        <f t="shared" si="0"/>
        <v>1.9680492452000586</v>
      </c>
      <c r="I13" s="146">
        <v>21547</v>
      </c>
      <c r="J13" s="147">
        <f t="shared" si="0"/>
        <v>6.3996839662238791E-2</v>
      </c>
      <c r="K13" s="146">
        <v>23449</v>
      </c>
      <c r="L13" s="147">
        <f t="shared" si="0"/>
        <v>8.8272149255116616E-2</v>
      </c>
      <c r="M13" s="146">
        <v>19536</v>
      </c>
      <c r="N13" s="147">
        <f t="shared" si="1"/>
        <v>-0.16687278775214298</v>
      </c>
    </row>
    <row r="14" spans="1:15" x14ac:dyDescent="0.25">
      <c r="A14" s="1" t="s">
        <v>83</v>
      </c>
      <c r="B14" s="145" t="s">
        <v>84</v>
      </c>
      <c r="C14" s="146">
        <v>0</v>
      </c>
      <c r="D14" s="147">
        <v>-1</v>
      </c>
      <c r="E14" s="146">
        <v>3802</v>
      </c>
      <c r="F14" s="147" t="str">
        <f t="shared" si="0"/>
        <v>-</v>
      </c>
      <c r="G14" s="146">
        <v>18886</v>
      </c>
      <c r="H14" s="147">
        <f t="shared" si="0"/>
        <v>3.9673855865334033</v>
      </c>
      <c r="I14" s="146">
        <v>21065</v>
      </c>
      <c r="J14" s="147">
        <f t="shared" si="0"/>
        <v>0.11537646934237</v>
      </c>
      <c r="K14" s="146">
        <v>22841</v>
      </c>
      <c r="L14" s="147">
        <f t="shared" si="0"/>
        <v>8.4310467600284822E-2</v>
      </c>
      <c r="M14" s="146">
        <v>23159</v>
      </c>
      <c r="N14" s="147">
        <f t="shared" si="1"/>
        <v>1.3922332647432256E-2</v>
      </c>
    </row>
    <row r="15" spans="1:15" x14ac:dyDescent="0.25">
      <c r="A15" s="1" t="s">
        <v>85</v>
      </c>
      <c r="B15" s="145" t="s">
        <v>86</v>
      </c>
      <c r="C15" s="146">
        <v>0</v>
      </c>
      <c r="D15" s="147">
        <v>-1</v>
      </c>
      <c r="E15" s="146">
        <v>10219</v>
      </c>
      <c r="F15" s="147" t="str">
        <f t="shared" si="0"/>
        <v>-</v>
      </c>
      <c r="G15" s="146">
        <v>23111</v>
      </c>
      <c r="H15" s="147">
        <f t="shared" si="0"/>
        <v>1.2615715823466092</v>
      </c>
      <c r="I15" s="146">
        <v>26451</v>
      </c>
      <c r="J15" s="147">
        <f t="shared" si="0"/>
        <v>0.14451992557656523</v>
      </c>
      <c r="K15" s="146">
        <v>24893</v>
      </c>
      <c r="L15" s="147">
        <f t="shared" si="0"/>
        <v>-5.8901364787720678E-2</v>
      </c>
      <c r="M15" s="146">
        <v>27952</v>
      </c>
      <c r="N15" s="147">
        <f t="shared" si="1"/>
        <v>0.12288595187402085</v>
      </c>
    </row>
    <row r="16" spans="1:15" x14ac:dyDescent="0.25">
      <c r="A16" s="1" t="s">
        <v>87</v>
      </c>
      <c r="B16" s="145" t="s">
        <v>88</v>
      </c>
      <c r="C16" s="146">
        <v>13295</v>
      </c>
      <c r="D16" s="147">
        <v>-0.46193694605204583</v>
      </c>
      <c r="E16" s="146">
        <v>18239</v>
      </c>
      <c r="F16" s="147">
        <f t="shared" si="0"/>
        <v>0.37186912373072589</v>
      </c>
      <c r="G16" s="146">
        <v>24659</v>
      </c>
      <c r="H16" s="147">
        <f t="shared" si="0"/>
        <v>0.35199298207138541</v>
      </c>
      <c r="I16" s="146">
        <v>25495</v>
      </c>
      <c r="J16" s="147">
        <f t="shared" si="0"/>
        <v>3.3902429133379375E-2</v>
      </c>
      <c r="K16" s="146">
        <v>25319</v>
      </c>
      <c r="L16" s="147">
        <f t="shared" si="0"/>
        <v>-6.9033143753677306E-3</v>
      </c>
      <c r="M16" s="146">
        <v>25459</v>
      </c>
      <c r="N16" s="147">
        <f t="shared" si="1"/>
        <v>5.5294442908486729E-3</v>
      </c>
    </row>
    <row r="17" spans="1:15" x14ac:dyDescent="0.25">
      <c r="A17" s="1" t="s">
        <v>89</v>
      </c>
      <c r="B17" s="145" t="s">
        <v>90</v>
      </c>
      <c r="C17" s="146">
        <v>5725</v>
      </c>
      <c r="D17" s="147">
        <v>-0.74152331933721616</v>
      </c>
      <c r="E17" s="146">
        <v>15267</v>
      </c>
      <c r="F17" s="147">
        <f t="shared" si="0"/>
        <v>1.6667248908296943</v>
      </c>
      <c r="G17" s="146">
        <v>20130</v>
      </c>
      <c r="H17" s="147">
        <f t="shared" si="0"/>
        <v>0.31853016309687554</v>
      </c>
      <c r="I17" s="146">
        <v>22106</v>
      </c>
      <c r="J17" s="147">
        <f t="shared" si="0"/>
        <v>9.8161947342275235E-2</v>
      </c>
      <c r="K17" s="146">
        <v>21182</v>
      </c>
      <c r="L17" s="147">
        <f t="shared" si="0"/>
        <v>-4.1798606713109532E-2</v>
      </c>
      <c r="M17" s="146">
        <v>24257</v>
      </c>
      <c r="N17" s="147">
        <f t="shared" si="1"/>
        <v>0.14517042772165056</v>
      </c>
    </row>
    <row r="18" spans="1:15" x14ac:dyDescent="0.25">
      <c r="A18" s="1" t="s">
        <v>91</v>
      </c>
      <c r="B18" s="145" t="s">
        <v>92</v>
      </c>
      <c r="C18" s="146">
        <v>6665</v>
      </c>
      <c r="D18" s="147">
        <v>-0.70771389729421563</v>
      </c>
      <c r="E18" s="146">
        <v>23140</v>
      </c>
      <c r="F18" s="147">
        <f t="shared" si="0"/>
        <v>2.471867966991748</v>
      </c>
      <c r="G18" s="146">
        <v>22327</v>
      </c>
      <c r="H18" s="147">
        <f t="shared" si="0"/>
        <v>-3.5133967156439017E-2</v>
      </c>
      <c r="I18" s="146">
        <v>25007</v>
      </c>
      <c r="J18" s="147"/>
      <c r="K18" s="146">
        <v>27341</v>
      </c>
      <c r="L18" s="147">
        <f t="shared" si="0"/>
        <v>9.3333866517375075E-2</v>
      </c>
      <c r="M18" s="146">
        <v>26482</v>
      </c>
      <c r="N18" s="147">
        <f t="shared" si="1"/>
        <v>-3.1418016897699408E-2</v>
      </c>
    </row>
    <row r="19" spans="1:15" x14ac:dyDescent="0.25">
      <c r="A19" s="1" t="s">
        <v>93</v>
      </c>
      <c r="B19" s="145" t="s">
        <v>94</v>
      </c>
      <c r="C19" s="146">
        <v>4928</v>
      </c>
      <c r="D19" s="147">
        <v>-0.74807013956341706</v>
      </c>
      <c r="E19" s="146">
        <v>19838</v>
      </c>
      <c r="F19" s="147">
        <f t="shared" si="0"/>
        <v>3.0255681818181817</v>
      </c>
      <c r="G19" s="146">
        <v>21079</v>
      </c>
      <c r="H19" s="147">
        <f t="shared" si="0"/>
        <v>6.2556709345700234E-2</v>
      </c>
      <c r="I19" s="146">
        <v>24207</v>
      </c>
      <c r="J19" s="147">
        <f t="shared" si="0"/>
        <v>0.14839413634422893</v>
      </c>
      <c r="K19" s="146">
        <v>23363</v>
      </c>
      <c r="L19" s="147">
        <f t="shared" si="0"/>
        <v>-3.4865947866319691E-2</v>
      </c>
      <c r="M19" s="146">
        <v>23375</v>
      </c>
      <c r="N19" s="147">
        <f t="shared" si="1"/>
        <v>5.1363266703763344E-4</v>
      </c>
    </row>
    <row r="20" spans="1:15" x14ac:dyDescent="0.25">
      <c r="A20" s="1" t="s">
        <v>95</v>
      </c>
      <c r="B20" s="145" t="s">
        <v>96</v>
      </c>
      <c r="C20" s="146">
        <v>6261</v>
      </c>
      <c r="D20" s="147">
        <v>-0.70148755602174118</v>
      </c>
      <c r="E20" s="146">
        <v>19784</v>
      </c>
      <c r="F20" s="147">
        <f t="shared" si="0"/>
        <v>2.1598786136399934</v>
      </c>
      <c r="G20" s="146">
        <v>23285</v>
      </c>
      <c r="H20" s="147">
        <f t="shared" si="0"/>
        <v>0.17696118075212297</v>
      </c>
      <c r="I20" s="146">
        <v>24142</v>
      </c>
      <c r="J20" s="147">
        <f t="shared" si="0"/>
        <v>3.6804809963495888E-2</v>
      </c>
      <c r="K20" s="146">
        <v>23290</v>
      </c>
      <c r="L20" s="147">
        <f t="shared" si="0"/>
        <v>-3.5291193770193074E-2</v>
      </c>
      <c r="M20" s="146">
        <v>24074</v>
      </c>
      <c r="N20" s="147">
        <f t="shared" si="1"/>
        <v>3.3662516101331086E-2</v>
      </c>
    </row>
    <row r="21" spans="1:15" ht="15.75" x14ac:dyDescent="0.25">
      <c r="A21" s="1" t="s">
        <v>0</v>
      </c>
      <c r="B21" s="148" t="s">
        <v>33</v>
      </c>
      <c r="C21" s="149">
        <v>96681</v>
      </c>
      <c r="D21" s="150">
        <v>-0.61362219451371569</v>
      </c>
      <c r="E21" s="149">
        <v>140346</v>
      </c>
      <c r="F21" s="150">
        <f t="shared" si="0"/>
        <v>0.45163992925186958</v>
      </c>
      <c r="G21" s="149">
        <v>257117</v>
      </c>
      <c r="H21" s="150">
        <f t="shared" si="0"/>
        <v>0.83202228777450027</v>
      </c>
      <c r="I21" s="149">
        <v>280769</v>
      </c>
      <c r="J21" s="150">
        <f t="shared" si="0"/>
        <v>9.1989250030142022E-2</v>
      </c>
      <c r="K21" s="149">
        <v>288350</v>
      </c>
      <c r="L21" s="150">
        <f t="shared" si="0"/>
        <v>2.7000844110282918E-2</v>
      </c>
      <c r="M21" s="149">
        <v>287664</v>
      </c>
      <c r="N21" s="150">
        <v>-2.3790532339170722E-3</v>
      </c>
    </row>
    <row r="22" spans="1:15" ht="6" customHeight="1" x14ac:dyDescent="0.25"/>
    <row r="23" spans="1:15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5" spans="1:15" x14ac:dyDescent="0.25">
      <c r="B25" t="s">
        <v>12</v>
      </c>
    </row>
    <row r="26" spans="1:15" ht="48.75" customHeight="1" thickBot="1" x14ac:dyDescent="0.3">
      <c r="B26" s="12" t="s">
        <v>242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97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98</v>
      </c>
    </row>
    <row r="28" spans="1:15" ht="22.5" thickTop="1" thickBot="1" x14ac:dyDescent="0.3">
      <c r="B28" s="152" t="s">
        <v>99</v>
      </c>
      <c r="C28" s="135" t="s">
        <v>100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72</v>
      </c>
      <c r="D30" s="143" t="str">
        <f>CONCATENATE("var ",RIGHT(C29,2),"/",RIGHT(C29-1,2))</f>
        <v>var 20/19</v>
      </c>
      <c r="E30" s="144" t="s">
        <v>72</v>
      </c>
      <c r="F30" s="143" t="str">
        <f>CONCATENATE("var ",RIGHT(E29,2),"/",RIGHT(E29-1,2))</f>
        <v>var 21/20</v>
      </c>
      <c r="G30" s="144" t="s">
        <v>72</v>
      </c>
      <c r="H30" s="143" t="str">
        <f>CONCATENATE("var ",RIGHT(G29,2),"/",RIGHT(G29-1,2))</f>
        <v>var 22/21</v>
      </c>
      <c r="I30" s="144" t="s">
        <v>72</v>
      </c>
      <c r="J30" s="143" t="str">
        <f>CONCATENATE("var ",RIGHT(I29,2),"/",RIGHT(I29-1,2))</f>
        <v>var 23/22</v>
      </c>
      <c r="K30" s="144" t="s">
        <v>72</v>
      </c>
      <c r="L30" s="143" t="str">
        <f>CONCATENATE("var ",RIGHT(K29,2),"/",RIGHT(K29-1,2))</f>
        <v>var 24/23</v>
      </c>
      <c r="M30" s="144" t="s">
        <v>72</v>
      </c>
      <c r="N30" s="143" t="str">
        <f>CONCATENATE("var ",RIGHT(M29,2),"/",RIGHT(M29-1,2))</f>
        <v>var 25/24</v>
      </c>
    </row>
    <row r="31" spans="1:15" x14ac:dyDescent="0.25">
      <c r="B31" s="145" t="s">
        <v>74</v>
      </c>
      <c r="C31" s="146">
        <v>827</v>
      </c>
      <c r="D31" s="147">
        <v>-0.49201474201474205</v>
      </c>
      <c r="E31" s="146">
        <v>3353</v>
      </c>
      <c r="F31" s="147">
        <f t="shared" ref="F31:L43" si="2">IFERROR(E31/C31-1,"-")</f>
        <v>3.0544135429262393</v>
      </c>
      <c r="G31" s="146">
        <v>744</v>
      </c>
      <c r="H31" s="147">
        <f t="shared" si="2"/>
        <v>-0.77810915597971964</v>
      </c>
      <c r="I31" s="146">
        <v>1649</v>
      </c>
      <c r="J31" s="147">
        <f t="shared" si="2"/>
        <v>1.2163978494623655</v>
      </c>
      <c r="K31" s="146">
        <v>1053</v>
      </c>
      <c r="L31" s="147">
        <f t="shared" si="2"/>
        <v>-0.3614311704063069</v>
      </c>
      <c r="M31" s="146">
        <v>851</v>
      </c>
      <c r="N31" s="147">
        <f t="shared" ref="N31" si="3">IFERROR(M31/K31-1,"-")</f>
        <v>-0.19183285849952514</v>
      </c>
    </row>
    <row r="32" spans="1:15" x14ac:dyDescent="0.25">
      <c r="B32" s="145" t="s">
        <v>76</v>
      </c>
      <c r="C32" s="146">
        <v>1316</v>
      </c>
      <c r="D32" s="147">
        <v>-0.15424164524421591</v>
      </c>
      <c r="E32" s="146">
        <v>2820</v>
      </c>
      <c r="F32" s="147">
        <f t="shared" si="2"/>
        <v>1.1428571428571428</v>
      </c>
      <c r="G32" s="146">
        <v>1386</v>
      </c>
      <c r="H32" s="147">
        <f t="shared" si="2"/>
        <v>-0.50851063829787235</v>
      </c>
      <c r="I32" s="146">
        <v>1146</v>
      </c>
      <c r="J32" s="147">
        <f t="shared" si="2"/>
        <v>-0.17316017316017318</v>
      </c>
      <c r="K32" s="146">
        <v>1343</v>
      </c>
      <c r="L32" s="147">
        <f t="shared" si="2"/>
        <v>0.17190226876090753</v>
      </c>
      <c r="M32" s="146">
        <v>670</v>
      </c>
      <c r="N32" s="147">
        <f>IFERROR(M32/K32-1,"-")</f>
        <v>-0.50111690245718543</v>
      </c>
    </row>
    <row r="33" spans="2:15" x14ac:dyDescent="0.25">
      <c r="B33" s="145" t="s">
        <v>78</v>
      </c>
      <c r="C33" s="146">
        <v>486</v>
      </c>
      <c r="D33" s="147">
        <v>-0.87865168539325844</v>
      </c>
      <c r="E33" s="146">
        <v>3098</v>
      </c>
      <c r="F33" s="147">
        <f t="shared" si="2"/>
        <v>5.3744855967078191</v>
      </c>
      <c r="G33" s="146">
        <v>1477</v>
      </c>
      <c r="H33" s="147">
        <f t="shared" si="2"/>
        <v>-0.52324080051646216</v>
      </c>
      <c r="I33" s="146">
        <v>1783</v>
      </c>
      <c r="J33" s="147">
        <f t="shared" si="2"/>
        <v>0.2071767095463779</v>
      </c>
      <c r="K33" s="146">
        <v>2340</v>
      </c>
      <c r="L33" s="147">
        <f t="shared" si="2"/>
        <v>0.31239484015703867</v>
      </c>
      <c r="M33" s="146">
        <v>929</v>
      </c>
      <c r="N33" s="147">
        <f>IFERROR(M33/K33-1,"-")</f>
        <v>-0.60299145299145307</v>
      </c>
    </row>
    <row r="34" spans="2:15" x14ac:dyDescent="0.25">
      <c r="B34" s="145" t="s">
        <v>80</v>
      </c>
      <c r="C34" s="146">
        <v>0</v>
      </c>
      <c r="D34" s="147">
        <v>-1</v>
      </c>
      <c r="E34" s="146">
        <v>4325</v>
      </c>
      <c r="F34" s="147" t="str">
        <f t="shared" si="2"/>
        <v>-</v>
      </c>
      <c r="G34" s="146">
        <v>3054</v>
      </c>
      <c r="H34" s="147">
        <f t="shared" si="2"/>
        <v>-0.29387283236994222</v>
      </c>
      <c r="I34" s="146">
        <v>3984</v>
      </c>
      <c r="J34" s="147">
        <f t="shared" si="2"/>
        <v>0.30451866404715133</v>
      </c>
      <c r="K34" s="146">
        <v>1383</v>
      </c>
      <c r="L34" s="147">
        <f t="shared" si="2"/>
        <v>-0.65286144578313254</v>
      </c>
      <c r="M34" s="146">
        <v>2250</v>
      </c>
      <c r="N34" s="147">
        <f>IFERROR(M34/K34-1,"-")</f>
        <v>0.6268980477223427</v>
      </c>
    </row>
    <row r="35" spans="2:15" x14ac:dyDescent="0.25">
      <c r="B35" s="145" t="s">
        <v>82</v>
      </c>
      <c r="C35" s="146">
        <v>0</v>
      </c>
      <c r="D35" s="147">
        <v>-1</v>
      </c>
      <c r="E35" s="146">
        <v>4087</v>
      </c>
      <c r="F35" s="147" t="str">
        <f t="shared" si="2"/>
        <v>-</v>
      </c>
      <c r="G35" s="146">
        <v>2857</v>
      </c>
      <c r="H35" s="147">
        <f t="shared" si="2"/>
        <v>-0.30095424516760461</v>
      </c>
      <c r="I35" s="146">
        <v>2472</v>
      </c>
      <c r="J35" s="147">
        <f t="shared" si="2"/>
        <v>-0.13475673783689179</v>
      </c>
      <c r="K35" s="146">
        <v>2206</v>
      </c>
      <c r="L35" s="147">
        <f t="shared" si="2"/>
        <v>-0.10760517799352753</v>
      </c>
      <c r="M35" s="146">
        <v>1847</v>
      </c>
      <c r="N35" s="147">
        <f>IFERROR(M35/K35-1,"-")</f>
        <v>-0.16273798730734357</v>
      </c>
    </row>
    <row r="36" spans="2:15" x14ac:dyDescent="0.25">
      <c r="B36" s="145" t="s">
        <v>84</v>
      </c>
      <c r="C36" s="146">
        <v>0</v>
      </c>
      <c r="D36" s="147">
        <v>-1</v>
      </c>
      <c r="E36" s="146">
        <v>2007</v>
      </c>
      <c r="F36" s="147" t="str">
        <f t="shared" si="2"/>
        <v>-</v>
      </c>
      <c r="G36" s="146">
        <v>1981</v>
      </c>
      <c r="H36" s="147">
        <f t="shared" si="2"/>
        <v>-1.2954658694569021E-2</v>
      </c>
      <c r="I36" s="146">
        <v>3499</v>
      </c>
      <c r="J36" s="147">
        <f t="shared" si="2"/>
        <v>0.76627965673902065</v>
      </c>
      <c r="K36" s="146">
        <v>2734</v>
      </c>
      <c r="L36" s="147">
        <f t="shared" si="2"/>
        <v>-0.21863389539868539</v>
      </c>
      <c r="M36" s="146">
        <v>2922</v>
      </c>
      <c r="N36" s="147">
        <f t="shared" ref="N36:N42" si="4">IFERROR(M36/K36-1,"-")</f>
        <v>6.8763716166788669E-2</v>
      </c>
    </row>
    <row r="37" spans="2:15" x14ac:dyDescent="0.25">
      <c r="B37" s="145" t="s">
        <v>86</v>
      </c>
      <c r="C37" s="146">
        <v>0</v>
      </c>
      <c r="D37" s="147">
        <v>-1</v>
      </c>
      <c r="E37" s="146">
        <v>4124</v>
      </c>
      <c r="F37" s="147" t="str">
        <f t="shared" si="2"/>
        <v>-</v>
      </c>
      <c r="G37" s="146">
        <v>4035</v>
      </c>
      <c r="H37" s="147">
        <f t="shared" si="2"/>
        <v>-2.1580989330746814E-2</v>
      </c>
      <c r="I37" s="146">
        <v>5954</v>
      </c>
      <c r="J37" s="147">
        <f t="shared" si="2"/>
        <v>0.47558859975216849</v>
      </c>
      <c r="K37" s="146">
        <v>4112</v>
      </c>
      <c r="L37" s="147">
        <f t="shared" si="2"/>
        <v>-0.30937185085656704</v>
      </c>
      <c r="M37" s="146">
        <v>6200</v>
      </c>
      <c r="N37" s="147">
        <f t="shared" si="4"/>
        <v>0.50778210116731515</v>
      </c>
    </row>
    <row r="38" spans="2:15" x14ac:dyDescent="0.25">
      <c r="B38" s="145" t="s">
        <v>88</v>
      </c>
      <c r="C38" s="146">
        <v>8045</v>
      </c>
      <c r="D38" s="147">
        <v>0.12596221133659902</v>
      </c>
      <c r="E38" s="146">
        <v>8610</v>
      </c>
      <c r="F38" s="147">
        <f t="shared" si="2"/>
        <v>7.0229956494717305E-2</v>
      </c>
      <c r="G38" s="146">
        <v>5520</v>
      </c>
      <c r="H38" s="147">
        <f t="shared" si="2"/>
        <v>-0.35888501742160284</v>
      </c>
      <c r="I38" s="146">
        <v>4258</v>
      </c>
      <c r="J38" s="147">
        <f t="shared" si="2"/>
        <v>-0.2286231884057971</v>
      </c>
      <c r="K38" s="146">
        <v>5008</v>
      </c>
      <c r="L38" s="147">
        <f t="shared" si="2"/>
        <v>0.17613903240958195</v>
      </c>
      <c r="M38" s="146">
        <v>5409</v>
      </c>
      <c r="N38" s="147">
        <f t="shared" si="4"/>
        <v>8.0071884984025621E-2</v>
      </c>
    </row>
    <row r="39" spans="2:15" x14ac:dyDescent="0.25">
      <c r="B39" s="145" t="s">
        <v>90</v>
      </c>
      <c r="C39" s="146">
        <v>3978</v>
      </c>
      <c r="D39" s="147">
        <v>-0.31836874571624396</v>
      </c>
      <c r="E39" s="146">
        <v>5192</v>
      </c>
      <c r="F39" s="147">
        <f t="shared" si="2"/>
        <v>0.30517848164906991</v>
      </c>
      <c r="G39" s="146">
        <v>3446</v>
      </c>
      <c r="H39" s="147">
        <f t="shared" si="2"/>
        <v>-0.33628659476117106</v>
      </c>
      <c r="I39" s="146">
        <v>3382</v>
      </c>
      <c r="J39" s="147">
        <f t="shared" si="2"/>
        <v>-1.8572257690075422E-2</v>
      </c>
      <c r="K39" s="146">
        <v>2838</v>
      </c>
      <c r="L39" s="147">
        <f t="shared" si="2"/>
        <v>-0.16085156712004733</v>
      </c>
      <c r="M39" s="146">
        <v>5461</v>
      </c>
      <c r="N39" s="147">
        <f t="shared" si="4"/>
        <v>0.92424242424242431</v>
      </c>
    </row>
    <row r="40" spans="2:15" x14ac:dyDescent="0.25">
      <c r="B40" s="145" t="s">
        <v>92</v>
      </c>
      <c r="C40" s="146">
        <v>3756</v>
      </c>
      <c r="D40" s="147">
        <v>-2.6438569206842955E-2</v>
      </c>
      <c r="E40" s="146">
        <v>4314</v>
      </c>
      <c r="F40" s="147">
        <f t="shared" si="2"/>
        <v>0.14856230031948892</v>
      </c>
      <c r="G40" s="146">
        <v>1651</v>
      </c>
      <c r="H40" s="147">
        <f t="shared" si="2"/>
        <v>-0.61729253592953182</v>
      </c>
      <c r="I40" s="146">
        <v>2377</v>
      </c>
      <c r="J40" s="147">
        <f t="shared" si="2"/>
        <v>0.43973349485160518</v>
      </c>
      <c r="K40" s="146">
        <v>3489</v>
      </c>
      <c r="L40" s="147">
        <f t="shared" si="2"/>
        <v>0.46781657551535538</v>
      </c>
      <c r="M40" s="146">
        <v>2925</v>
      </c>
      <c r="N40" s="147">
        <f t="shared" si="4"/>
        <v>-0.16165090283748929</v>
      </c>
    </row>
    <row r="41" spans="2:15" x14ac:dyDescent="0.25">
      <c r="B41" s="145" t="s">
        <v>94</v>
      </c>
      <c r="C41" s="146">
        <v>1562</v>
      </c>
      <c r="D41" s="147">
        <v>-0.19025401762571281</v>
      </c>
      <c r="E41" s="146">
        <v>1248</v>
      </c>
      <c r="F41" s="147">
        <f t="shared" si="2"/>
        <v>-0.20102432778489121</v>
      </c>
      <c r="G41" s="146">
        <v>1088</v>
      </c>
      <c r="H41" s="147">
        <f t="shared" si="2"/>
        <v>-0.12820512820512819</v>
      </c>
      <c r="I41" s="146">
        <v>1284</v>
      </c>
      <c r="J41" s="147">
        <f t="shared" si="2"/>
        <v>0.18014705882352944</v>
      </c>
      <c r="K41" s="146">
        <v>1304</v>
      </c>
      <c r="L41" s="147">
        <f t="shared" si="2"/>
        <v>1.5576323987538832E-2</v>
      </c>
      <c r="M41" s="146">
        <v>1455</v>
      </c>
      <c r="N41" s="147">
        <f t="shared" si="4"/>
        <v>0.11579754601226999</v>
      </c>
    </row>
    <row r="42" spans="2:15" x14ac:dyDescent="0.25">
      <c r="B42" s="145" t="s">
        <v>96</v>
      </c>
      <c r="C42" s="146">
        <v>1855</v>
      </c>
      <c r="D42" s="147">
        <v>-0.16290613718411551</v>
      </c>
      <c r="E42" s="146">
        <v>2038</v>
      </c>
      <c r="F42" s="147">
        <f t="shared" si="2"/>
        <v>9.8652291105121304E-2</v>
      </c>
      <c r="G42" s="146">
        <v>1822</v>
      </c>
      <c r="H42" s="147">
        <f t="shared" si="2"/>
        <v>-0.10598626104023556</v>
      </c>
      <c r="I42" s="146">
        <v>1883</v>
      </c>
      <c r="J42" s="147">
        <f t="shared" si="2"/>
        <v>3.3479692645444592E-2</v>
      </c>
      <c r="K42" s="146">
        <v>1399</v>
      </c>
      <c r="L42" s="147">
        <f t="shared" si="2"/>
        <v>-0.25703664365374401</v>
      </c>
      <c r="M42" s="146">
        <v>2071</v>
      </c>
      <c r="N42" s="147">
        <f t="shared" si="4"/>
        <v>0.4803431022158684</v>
      </c>
    </row>
    <row r="43" spans="2:15" ht="15.75" x14ac:dyDescent="0.25">
      <c r="B43" s="148" t="s">
        <v>33</v>
      </c>
      <c r="C43" s="149">
        <v>26839</v>
      </c>
      <c r="D43" s="150">
        <v>-0.41112842003642192</v>
      </c>
      <c r="E43" s="149">
        <v>45216</v>
      </c>
      <c r="F43" s="150">
        <f t="shared" si="2"/>
        <v>0.68471254517679503</v>
      </c>
      <c r="G43" s="149">
        <v>29061</v>
      </c>
      <c r="H43" s="150">
        <f t="shared" si="2"/>
        <v>-0.35728503184713378</v>
      </c>
      <c r="I43" s="149">
        <v>33671</v>
      </c>
      <c r="J43" s="150">
        <f t="shared" si="2"/>
        <v>0.15863184336395864</v>
      </c>
      <c r="K43" s="149">
        <v>29209</v>
      </c>
      <c r="L43" s="150">
        <f t="shared" si="2"/>
        <v>-0.13251759674497343</v>
      </c>
      <c r="M43" s="149">
        <v>32990</v>
      </c>
      <c r="N43" s="150">
        <v>0.12944640350576875</v>
      </c>
    </row>
    <row r="44" spans="2:15" ht="6" customHeight="1" x14ac:dyDescent="0.25"/>
    <row r="45" spans="2:15" x14ac:dyDescent="0.25">
      <c r="B45" s="131" t="s">
        <v>58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243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101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102</v>
      </c>
    </row>
    <row r="50" spans="1:15" ht="22.5" thickTop="1" thickBot="1" x14ac:dyDescent="0.3">
      <c r="B50" s="137"/>
      <c r="C50" s="135" t="s">
        <v>103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72</v>
      </c>
      <c r="D52" s="143" t="str">
        <f>CONCATENATE("var ",RIGHT(C51,2),"/",RIGHT(C51-1,2))</f>
        <v>var 20/19</v>
      </c>
      <c r="E52" s="144" t="s">
        <v>72</v>
      </c>
      <c r="F52" s="143" t="str">
        <f>CONCATENATE("var ",RIGHT(E51,2),"/",RIGHT(E51-1,2))</f>
        <v>var 21/20</v>
      </c>
      <c r="G52" s="144" t="s">
        <v>72</v>
      </c>
      <c r="H52" s="143" t="str">
        <f>CONCATENATE("var ",RIGHT(G51,2),"/",RIGHT(G51-1,2))</f>
        <v>var 22/21</v>
      </c>
      <c r="I52" s="144" t="s">
        <v>72</v>
      </c>
      <c r="J52" s="143" t="str">
        <f>CONCATENATE("var ",RIGHT(I51,2),"/",RIGHT(I51-1,2))</f>
        <v>var 23/22</v>
      </c>
      <c r="K52" s="144" t="s">
        <v>72</v>
      </c>
      <c r="L52" s="143" t="str">
        <f>CONCATENATE("var ",RIGHT(K51,2),"/",RIGHT(K51-1,2))</f>
        <v>var 24/23</v>
      </c>
      <c r="M52" s="144" t="s">
        <v>72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74</v>
      </c>
      <c r="C53" s="146">
        <v>332</v>
      </c>
      <c r="D53" s="147">
        <v>-0.63636363636363635</v>
      </c>
      <c r="E53" s="146">
        <v>460</v>
      </c>
      <c r="F53" s="147">
        <f>IFERROR(E53/C53-1,"-")</f>
        <v>0.3855421686746987</v>
      </c>
      <c r="G53" s="146">
        <v>515</v>
      </c>
      <c r="H53" s="147">
        <f>IFERROR(G53/E53-1,"-")</f>
        <v>0.11956521739130443</v>
      </c>
      <c r="I53" s="146">
        <v>722</v>
      </c>
      <c r="J53" s="147">
        <f>IFERROR(I53/G53-1,"-")</f>
        <v>0.40194174757281553</v>
      </c>
      <c r="K53" s="146">
        <v>482</v>
      </c>
      <c r="L53" s="147">
        <f>IFERROR(K53/I53-1,"-")</f>
        <v>-0.33240997229916902</v>
      </c>
      <c r="M53" s="146">
        <v>603</v>
      </c>
      <c r="N53" s="147">
        <f t="shared" ref="N53:N64" si="5">IFERROR(M53/K53-1,"-")</f>
        <v>0.25103734439834025</v>
      </c>
    </row>
    <row r="54" spans="1:15" x14ac:dyDescent="0.25">
      <c r="A54" s="1">
        <v>2</v>
      </c>
      <c r="B54" s="145" t="s">
        <v>76</v>
      </c>
      <c r="C54" s="146">
        <v>399</v>
      </c>
      <c r="D54" s="147">
        <v>-0.49684741488020179</v>
      </c>
      <c r="E54" s="146">
        <v>243</v>
      </c>
      <c r="F54" s="147">
        <f t="shared" ref="F54:L65" si="6">IFERROR(E54/C54-1,"-")</f>
        <v>-0.39097744360902253</v>
      </c>
      <c r="G54" s="146">
        <v>515</v>
      </c>
      <c r="H54" s="147">
        <f t="shared" si="6"/>
        <v>1.119341563786008</v>
      </c>
      <c r="I54" s="146">
        <v>509</v>
      </c>
      <c r="J54" s="147">
        <f t="shared" si="6"/>
        <v>-1.1650485436893177E-2</v>
      </c>
      <c r="K54" s="146">
        <v>473</v>
      </c>
      <c r="L54" s="147">
        <f t="shared" si="6"/>
        <v>-7.0726915520628708E-2</v>
      </c>
      <c r="M54" s="146">
        <v>400</v>
      </c>
      <c r="N54" s="147">
        <f t="shared" si="5"/>
        <v>-0.15433403805496826</v>
      </c>
    </row>
    <row r="55" spans="1:15" x14ac:dyDescent="0.25">
      <c r="A55" s="1">
        <v>3</v>
      </c>
      <c r="B55" s="145" t="s">
        <v>78</v>
      </c>
      <c r="C55" s="146">
        <v>135</v>
      </c>
      <c r="D55" s="147">
        <v>-0.92281303602058318</v>
      </c>
      <c r="E55" s="146">
        <v>377</v>
      </c>
      <c r="F55" s="147">
        <f t="shared" si="6"/>
        <v>1.7925925925925927</v>
      </c>
      <c r="G55" s="146">
        <v>541</v>
      </c>
      <c r="H55" s="147">
        <f t="shared" si="6"/>
        <v>0.4350132625994696</v>
      </c>
      <c r="I55" s="146">
        <v>747</v>
      </c>
      <c r="J55" s="147">
        <f t="shared" si="6"/>
        <v>0.38077634011090566</v>
      </c>
      <c r="K55" s="146">
        <v>813</v>
      </c>
      <c r="L55" s="147">
        <f t="shared" si="6"/>
        <v>8.8353413654618462E-2</v>
      </c>
      <c r="M55" s="146">
        <v>604</v>
      </c>
      <c r="N55" s="147">
        <f t="shared" si="5"/>
        <v>-0.25707257072570722</v>
      </c>
    </row>
    <row r="56" spans="1:15" x14ac:dyDescent="0.25">
      <c r="A56" s="1">
        <v>4</v>
      </c>
      <c r="B56" s="145" t="s">
        <v>80</v>
      </c>
      <c r="C56" s="146">
        <v>0</v>
      </c>
      <c r="D56" s="147">
        <v>-1</v>
      </c>
      <c r="E56" s="146">
        <v>439</v>
      </c>
      <c r="F56" s="147" t="str">
        <f t="shared" si="6"/>
        <v>-</v>
      </c>
      <c r="G56" s="146">
        <v>688</v>
      </c>
      <c r="H56" s="147">
        <f t="shared" si="6"/>
        <v>0.56719817767653757</v>
      </c>
      <c r="I56" s="146">
        <v>838</v>
      </c>
      <c r="J56" s="147">
        <f t="shared" si="6"/>
        <v>0.21802325581395343</v>
      </c>
      <c r="K56" s="146">
        <v>563</v>
      </c>
      <c r="L56" s="147">
        <f t="shared" si="6"/>
        <v>-0.32816229116945106</v>
      </c>
      <c r="M56" s="146">
        <v>1123</v>
      </c>
      <c r="N56" s="147">
        <f t="shared" si="5"/>
        <v>0.99467140319715819</v>
      </c>
    </row>
    <row r="57" spans="1:15" x14ac:dyDescent="0.25">
      <c r="A57" s="1">
        <v>5</v>
      </c>
      <c r="B57" s="145" t="s">
        <v>82</v>
      </c>
      <c r="C57" s="146">
        <v>0</v>
      </c>
      <c r="D57" s="147">
        <v>-1</v>
      </c>
      <c r="E57" s="146">
        <v>689</v>
      </c>
      <c r="F57" s="147" t="str">
        <f t="shared" si="6"/>
        <v>-</v>
      </c>
      <c r="G57" s="146">
        <v>629</v>
      </c>
      <c r="H57" s="147">
        <f t="shared" si="6"/>
        <v>-8.7082728592162595E-2</v>
      </c>
      <c r="I57" s="146">
        <v>849</v>
      </c>
      <c r="J57" s="147">
        <f t="shared" si="6"/>
        <v>0.34976152623211454</v>
      </c>
      <c r="K57" s="146">
        <v>742</v>
      </c>
      <c r="L57" s="147">
        <f t="shared" si="6"/>
        <v>-0.12603062426383982</v>
      </c>
      <c r="M57" s="146">
        <v>815</v>
      </c>
      <c r="N57" s="147">
        <f t="shared" si="5"/>
        <v>9.8382749326145547E-2</v>
      </c>
    </row>
    <row r="58" spans="1:15" x14ac:dyDescent="0.25">
      <c r="A58" s="1">
        <v>6</v>
      </c>
      <c r="B58" s="145" t="s">
        <v>84</v>
      </c>
      <c r="C58" s="146">
        <v>0</v>
      </c>
      <c r="D58" s="147">
        <v>-1</v>
      </c>
      <c r="E58" s="146">
        <v>850</v>
      </c>
      <c r="F58" s="147" t="str">
        <f t="shared" si="6"/>
        <v>-</v>
      </c>
      <c r="G58" s="146">
        <v>736</v>
      </c>
      <c r="H58" s="147">
        <f t="shared" si="6"/>
        <v>-0.13411764705882356</v>
      </c>
      <c r="I58" s="146">
        <v>1281</v>
      </c>
      <c r="J58" s="147">
        <f t="shared" si="6"/>
        <v>0.74048913043478271</v>
      </c>
      <c r="K58" s="146">
        <v>858</v>
      </c>
      <c r="L58" s="147">
        <f t="shared" si="6"/>
        <v>-0.33021077283372369</v>
      </c>
      <c r="M58" s="146">
        <v>1243</v>
      </c>
      <c r="N58" s="147">
        <f t="shared" si="5"/>
        <v>0.44871794871794868</v>
      </c>
    </row>
    <row r="59" spans="1:15" x14ac:dyDescent="0.25">
      <c r="A59" s="1">
        <v>7</v>
      </c>
      <c r="B59" s="145" t="s">
        <v>86</v>
      </c>
      <c r="C59" s="146">
        <v>0</v>
      </c>
      <c r="D59" s="147">
        <v>-1</v>
      </c>
      <c r="E59" s="146">
        <v>1976</v>
      </c>
      <c r="F59" s="147" t="str">
        <f t="shared" si="6"/>
        <v>-</v>
      </c>
      <c r="G59" s="146">
        <v>1359</v>
      </c>
      <c r="H59" s="147">
        <f t="shared" si="6"/>
        <v>-0.31224696356275305</v>
      </c>
      <c r="I59" s="146">
        <v>1542</v>
      </c>
      <c r="J59" s="147">
        <f t="shared" si="6"/>
        <v>0.13465783664459163</v>
      </c>
      <c r="K59" s="146">
        <v>1216</v>
      </c>
      <c r="L59" s="147">
        <f t="shared" si="6"/>
        <v>-0.21141374837872895</v>
      </c>
      <c r="M59" s="146">
        <v>1640</v>
      </c>
      <c r="N59" s="147">
        <f t="shared" si="5"/>
        <v>0.34868421052631571</v>
      </c>
    </row>
    <row r="60" spans="1:15" x14ac:dyDescent="0.25">
      <c r="A60" s="1">
        <v>8</v>
      </c>
      <c r="B60" s="145" t="s">
        <v>88</v>
      </c>
      <c r="C60" s="146">
        <v>2124</v>
      </c>
      <c r="D60" s="147">
        <v>-0.19939690915944219</v>
      </c>
      <c r="E60" s="146">
        <v>2642</v>
      </c>
      <c r="F60" s="147">
        <f t="shared" si="6"/>
        <v>0.24387947269303201</v>
      </c>
      <c r="G60" s="146">
        <v>1359</v>
      </c>
      <c r="H60" s="147">
        <f t="shared" si="6"/>
        <v>-0.48561695685087058</v>
      </c>
      <c r="I60" s="146">
        <v>1534</v>
      </c>
      <c r="J60" s="147">
        <f t="shared" si="6"/>
        <v>0.1287711552612214</v>
      </c>
      <c r="K60" s="146">
        <v>1718</v>
      </c>
      <c r="L60" s="147">
        <f t="shared" si="6"/>
        <v>0.11994784876140807</v>
      </c>
      <c r="M60" s="146">
        <v>2020</v>
      </c>
      <c r="N60" s="147">
        <f t="shared" si="5"/>
        <v>0.17578579743888234</v>
      </c>
    </row>
    <row r="61" spans="1:15" x14ac:dyDescent="0.25">
      <c r="A61" s="1">
        <v>9</v>
      </c>
      <c r="B61" s="145" t="s">
        <v>90</v>
      </c>
      <c r="C61" s="146">
        <v>1597</v>
      </c>
      <c r="D61" s="147">
        <v>-0.60204335908298034</v>
      </c>
      <c r="E61" s="146">
        <v>1343</v>
      </c>
      <c r="F61" s="147">
        <f t="shared" si="6"/>
        <v>-0.15904821540388225</v>
      </c>
      <c r="G61" s="146">
        <v>914</v>
      </c>
      <c r="H61" s="147">
        <f t="shared" si="6"/>
        <v>-0.31943410275502604</v>
      </c>
      <c r="I61" s="146">
        <v>1027</v>
      </c>
      <c r="J61" s="147">
        <f t="shared" si="6"/>
        <v>0.12363238512035002</v>
      </c>
      <c r="K61" s="146">
        <v>1147</v>
      </c>
      <c r="L61" s="147">
        <f t="shared" si="6"/>
        <v>0.11684518013631928</v>
      </c>
      <c r="M61" s="146">
        <v>1800</v>
      </c>
      <c r="N61" s="147">
        <f t="shared" si="5"/>
        <v>0.56931124673060163</v>
      </c>
    </row>
    <row r="62" spans="1:15" x14ac:dyDescent="0.25">
      <c r="A62" s="1">
        <v>10</v>
      </c>
      <c r="B62" s="145" t="s">
        <v>92</v>
      </c>
      <c r="C62" s="146">
        <v>502</v>
      </c>
      <c r="D62" s="147">
        <v>-0.75012444001991041</v>
      </c>
      <c r="E62" s="146">
        <v>980</v>
      </c>
      <c r="F62" s="147">
        <f t="shared" si="6"/>
        <v>0.952191235059761</v>
      </c>
      <c r="G62" s="146">
        <v>587</v>
      </c>
      <c r="H62" s="147">
        <f t="shared" si="6"/>
        <v>-0.40102040816326534</v>
      </c>
      <c r="I62" s="146">
        <v>688</v>
      </c>
      <c r="J62" s="147">
        <f t="shared" si="6"/>
        <v>0.17206132879045999</v>
      </c>
      <c r="K62" s="146">
        <v>932</v>
      </c>
      <c r="L62" s="147">
        <f t="shared" si="6"/>
        <v>0.35465116279069764</v>
      </c>
      <c r="M62" s="146">
        <v>1091</v>
      </c>
      <c r="N62" s="147">
        <f t="shared" si="5"/>
        <v>0.17060085836909877</v>
      </c>
    </row>
    <row r="63" spans="1:15" x14ac:dyDescent="0.25">
      <c r="A63" s="1">
        <v>11</v>
      </c>
      <c r="B63" s="145" t="s">
        <v>94</v>
      </c>
      <c r="C63" s="146">
        <v>239</v>
      </c>
      <c r="D63" s="147">
        <v>-0.75979899497487435</v>
      </c>
      <c r="E63" s="146">
        <v>317</v>
      </c>
      <c r="F63" s="147">
        <f t="shared" si="6"/>
        <v>0.32635983263598334</v>
      </c>
      <c r="G63" s="146">
        <v>454</v>
      </c>
      <c r="H63" s="147">
        <f t="shared" si="6"/>
        <v>0.43217665615141954</v>
      </c>
      <c r="I63" s="146">
        <v>605</v>
      </c>
      <c r="J63" s="147">
        <f t="shared" si="6"/>
        <v>0.33259911894273131</v>
      </c>
      <c r="K63" s="146">
        <v>937</v>
      </c>
      <c r="L63" s="147">
        <f t="shared" si="6"/>
        <v>0.54876033057851248</v>
      </c>
      <c r="M63" s="146">
        <v>941</v>
      </c>
      <c r="N63" s="147">
        <f t="shared" si="5"/>
        <v>4.2689434364995282E-3</v>
      </c>
    </row>
    <row r="64" spans="1:15" x14ac:dyDescent="0.25">
      <c r="A64" s="1">
        <v>12</v>
      </c>
      <c r="B64" s="145" t="s">
        <v>96</v>
      </c>
      <c r="C64" s="146">
        <v>288</v>
      </c>
      <c r="D64" s="147">
        <v>-0.77429467084639492</v>
      </c>
      <c r="E64" s="146">
        <v>705</v>
      </c>
      <c r="F64" s="147">
        <f t="shared" si="6"/>
        <v>1.4479166666666665</v>
      </c>
      <c r="G64" s="146">
        <v>821</v>
      </c>
      <c r="H64" s="147">
        <f t="shared" si="6"/>
        <v>0.1645390070921986</v>
      </c>
      <c r="I64" s="146">
        <v>977</v>
      </c>
      <c r="J64" s="147">
        <f t="shared" si="6"/>
        <v>0.19001218026796596</v>
      </c>
      <c r="K64" s="146">
        <v>952</v>
      </c>
      <c r="L64" s="147">
        <f t="shared" si="6"/>
        <v>-2.5588536335721557E-2</v>
      </c>
      <c r="M64" s="146">
        <v>1104</v>
      </c>
      <c r="N64" s="147">
        <f t="shared" si="5"/>
        <v>0.15966386554621859</v>
      </c>
    </row>
    <row r="65" spans="1:15" ht="15.75" x14ac:dyDescent="0.25">
      <c r="B65" s="148" t="s">
        <v>33</v>
      </c>
      <c r="C65" s="149">
        <v>6781</v>
      </c>
      <c r="D65" s="150">
        <v>-0.6722096002320298</v>
      </c>
      <c r="E65" s="149">
        <v>11021</v>
      </c>
      <c r="F65" s="150">
        <f t="shared" si="6"/>
        <v>0.6252765078896918</v>
      </c>
      <c r="G65" s="149">
        <v>9118</v>
      </c>
      <c r="H65" s="150">
        <f t="shared" si="6"/>
        <v>-0.17267035659196084</v>
      </c>
      <c r="I65" s="149">
        <v>11319</v>
      </c>
      <c r="J65" s="150">
        <f t="shared" si="6"/>
        <v>0.24139065584558028</v>
      </c>
      <c r="K65" s="149">
        <v>10833</v>
      </c>
      <c r="L65" s="150">
        <f t="shared" si="6"/>
        <v>-4.2936655181553096E-2</v>
      </c>
      <c r="M65" s="149">
        <v>13384</v>
      </c>
      <c r="N65" s="150">
        <v>0.23548416874365374</v>
      </c>
    </row>
    <row r="66" spans="1:15" ht="6" customHeight="1" x14ac:dyDescent="0.25"/>
    <row r="67" spans="1:15" x14ac:dyDescent="0.25">
      <c r="B67" s="131" t="s">
        <v>58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244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104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105</v>
      </c>
    </row>
    <row r="72" spans="1:15" ht="22.5" thickTop="1" thickBot="1" x14ac:dyDescent="0.3">
      <c r="B72" s="137"/>
      <c r="C72" s="135" t="s">
        <v>106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72</v>
      </c>
      <c r="D74" s="143" t="str">
        <f>CONCATENATE("var ",RIGHT(C73,2),"/",RIGHT(C73-1,2))</f>
        <v>var 20/19</v>
      </c>
      <c r="E74" s="144" t="s">
        <v>72</v>
      </c>
      <c r="F74" s="143" t="str">
        <f>CONCATENATE("var ",RIGHT(E73,2),"/",RIGHT(E73-1,2))</f>
        <v>var 21/20</v>
      </c>
      <c r="G74" s="144" t="s">
        <v>72</v>
      </c>
      <c r="H74" s="143" t="str">
        <f>CONCATENATE("var ",RIGHT(G73,2),"/",RIGHT(G73-1,2))</f>
        <v>var 22/21</v>
      </c>
      <c r="I74" s="144" t="s">
        <v>72</v>
      </c>
      <c r="J74" s="143" t="str">
        <f>CONCATENATE("var ",RIGHT(I73,2),"/",RIGHT(I73-1,2))</f>
        <v>var 23/22</v>
      </c>
      <c r="K74" s="144" t="s">
        <v>72</v>
      </c>
      <c r="L74" s="143" t="str">
        <f>CONCATENATE("var ",RIGHT(K73,2),"/",RIGHT(K73-1,2))</f>
        <v>var 24/23</v>
      </c>
      <c r="M74" s="144" t="s">
        <v>72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74</v>
      </c>
      <c r="C75" s="146">
        <v>495</v>
      </c>
      <c r="D75" s="147">
        <v>-0.30769230769230771</v>
      </c>
      <c r="E75" s="146">
        <v>2893</v>
      </c>
      <c r="F75" s="147">
        <f>IFERROR(E75/C75-1,"-")</f>
        <v>4.8444444444444441</v>
      </c>
      <c r="G75" s="146">
        <v>229</v>
      </c>
      <c r="H75" s="147">
        <f>IFERROR(G75/E75-1,"-")</f>
        <v>-0.92084341513999313</v>
      </c>
      <c r="I75" s="146">
        <v>927</v>
      </c>
      <c r="J75" s="147">
        <f>IFERROR(I75/G75-1,"-")</f>
        <v>3.0480349344978164</v>
      </c>
      <c r="K75" s="146">
        <v>571</v>
      </c>
      <c r="L75" s="147">
        <f>IFERROR(K75/I75-1,"-")</f>
        <v>-0.38403451995685001</v>
      </c>
      <c r="M75" s="146">
        <v>248</v>
      </c>
      <c r="N75" s="147">
        <f t="shared" ref="N75:N86" si="7">IFERROR(M75/K75-1,"-")</f>
        <v>-0.56567425569176888</v>
      </c>
    </row>
    <row r="76" spans="1:15" x14ac:dyDescent="0.25">
      <c r="A76" s="1">
        <v>2</v>
      </c>
      <c r="B76" s="145" t="s">
        <v>76</v>
      </c>
      <c r="C76" s="146">
        <v>917</v>
      </c>
      <c r="D76" s="147">
        <v>0.201834862385321</v>
      </c>
      <c r="E76" s="146">
        <v>2577</v>
      </c>
      <c r="F76" s="147">
        <f t="shared" ref="F76:L87" si="8">IFERROR(E76/C76-1,"-")</f>
        <v>1.8102508178844054</v>
      </c>
      <c r="G76" s="146">
        <v>871</v>
      </c>
      <c r="H76" s="147">
        <f t="shared" si="8"/>
        <v>-0.66201008925106719</v>
      </c>
      <c r="I76" s="146">
        <v>637</v>
      </c>
      <c r="J76" s="147">
        <f t="shared" si="8"/>
        <v>-0.26865671641791045</v>
      </c>
      <c r="K76" s="146">
        <v>870</v>
      </c>
      <c r="L76" s="147">
        <f t="shared" si="8"/>
        <v>0.36577708006279441</v>
      </c>
      <c r="M76" s="146">
        <v>270</v>
      </c>
      <c r="N76" s="147">
        <f t="shared" si="7"/>
        <v>-0.68965517241379315</v>
      </c>
    </row>
    <row r="77" spans="1:15" x14ac:dyDescent="0.25">
      <c r="A77" s="1">
        <v>3</v>
      </c>
      <c r="B77" s="145" t="s">
        <v>78</v>
      </c>
      <c r="C77" s="146">
        <v>351</v>
      </c>
      <c r="D77" s="147">
        <v>-0.84441489361702127</v>
      </c>
      <c r="E77" s="146">
        <v>2721</v>
      </c>
      <c r="F77" s="147">
        <f t="shared" si="8"/>
        <v>6.7521367521367521</v>
      </c>
      <c r="G77" s="146">
        <v>936</v>
      </c>
      <c r="H77" s="147">
        <f t="shared" si="8"/>
        <v>-0.6560088202866593</v>
      </c>
      <c r="I77" s="146">
        <v>1036</v>
      </c>
      <c r="J77" s="147">
        <f t="shared" si="8"/>
        <v>0.1068376068376069</v>
      </c>
      <c r="K77" s="146">
        <v>1527</v>
      </c>
      <c r="L77" s="147">
        <f t="shared" si="8"/>
        <v>0.47393822393822393</v>
      </c>
      <c r="M77" s="146">
        <v>325</v>
      </c>
      <c r="N77" s="147">
        <f t="shared" si="7"/>
        <v>-0.78716437459070066</v>
      </c>
    </row>
    <row r="78" spans="1:15" x14ac:dyDescent="0.25">
      <c r="A78" s="1">
        <v>4</v>
      </c>
      <c r="B78" s="145" t="s">
        <v>80</v>
      </c>
      <c r="C78" s="146">
        <v>0</v>
      </c>
      <c r="D78" s="147">
        <v>-1</v>
      </c>
      <c r="E78" s="146">
        <v>3886</v>
      </c>
      <c r="F78" s="147" t="str">
        <f t="shared" si="8"/>
        <v>-</v>
      </c>
      <c r="G78" s="146">
        <v>2366</v>
      </c>
      <c r="H78" s="147">
        <f t="shared" si="8"/>
        <v>-0.3911477097272259</v>
      </c>
      <c r="I78" s="146">
        <v>3146</v>
      </c>
      <c r="J78" s="147">
        <f t="shared" si="8"/>
        <v>0.32967032967032961</v>
      </c>
      <c r="K78" s="146">
        <v>820</v>
      </c>
      <c r="L78" s="147">
        <f t="shared" si="8"/>
        <v>-0.73935155753337578</v>
      </c>
      <c r="M78" s="146">
        <v>1127</v>
      </c>
      <c r="N78" s="147">
        <f t="shared" si="7"/>
        <v>0.37439024390243913</v>
      </c>
    </row>
    <row r="79" spans="1:15" x14ac:dyDescent="0.25">
      <c r="A79" s="1">
        <v>5</v>
      </c>
      <c r="B79" s="145" t="s">
        <v>82</v>
      </c>
      <c r="C79" s="146">
        <v>0</v>
      </c>
      <c r="D79" s="147">
        <v>-1</v>
      </c>
      <c r="E79" s="146">
        <v>3398</v>
      </c>
      <c r="F79" s="147" t="str">
        <f t="shared" si="8"/>
        <v>-</v>
      </c>
      <c r="G79" s="146">
        <v>2228</v>
      </c>
      <c r="H79" s="147">
        <f t="shared" si="8"/>
        <v>-0.34432018834608591</v>
      </c>
      <c r="I79" s="146">
        <v>1623</v>
      </c>
      <c r="J79" s="147">
        <f t="shared" si="8"/>
        <v>-0.27154398563734294</v>
      </c>
      <c r="K79" s="146">
        <v>1464</v>
      </c>
      <c r="L79" s="147">
        <f t="shared" si="8"/>
        <v>-9.7966728280961202E-2</v>
      </c>
      <c r="M79" s="146">
        <v>1032</v>
      </c>
      <c r="N79" s="147">
        <f t="shared" si="7"/>
        <v>-0.29508196721311475</v>
      </c>
    </row>
    <row r="80" spans="1:15" x14ac:dyDescent="0.25">
      <c r="A80" s="1">
        <v>6</v>
      </c>
      <c r="B80" s="145" t="s">
        <v>84</v>
      </c>
      <c r="C80" s="146">
        <v>0</v>
      </c>
      <c r="D80" s="147">
        <v>-1</v>
      </c>
      <c r="E80" s="146">
        <v>1157</v>
      </c>
      <c r="F80" s="147" t="str">
        <f t="shared" si="8"/>
        <v>-</v>
      </c>
      <c r="G80" s="146">
        <v>1245</v>
      </c>
      <c r="H80" s="147">
        <f t="shared" si="8"/>
        <v>7.605877268798622E-2</v>
      </c>
      <c r="I80" s="146">
        <v>2218</v>
      </c>
      <c r="J80" s="147">
        <f t="shared" si="8"/>
        <v>0.78152610441767068</v>
      </c>
      <c r="K80" s="146">
        <v>1876</v>
      </c>
      <c r="L80" s="147">
        <f t="shared" si="8"/>
        <v>-0.15419296663660953</v>
      </c>
      <c r="M80" s="146">
        <v>1679</v>
      </c>
      <c r="N80" s="147">
        <f t="shared" si="7"/>
        <v>-0.10501066098081024</v>
      </c>
    </row>
    <row r="81" spans="1:15" x14ac:dyDescent="0.25">
      <c r="A81" s="1">
        <v>7</v>
      </c>
      <c r="B81" s="145" t="s">
        <v>86</v>
      </c>
      <c r="C81" s="146">
        <v>0</v>
      </c>
      <c r="D81" s="147">
        <v>-1</v>
      </c>
      <c r="E81" s="146">
        <v>2148</v>
      </c>
      <c r="F81" s="147" t="str">
        <f t="shared" si="8"/>
        <v>-</v>
      </c>
      <c r="G81" s="146">
        <v>2676</v>
      </c>
      <c r="H81" s="147">
        <f t="shared" si="8"/>
        <v>0.24581005586592175</v>
      </c>
      <c r="I81" s="146">
        <v>4412</v>
      </c>
      <c r="J81" s="147">
        <f t="shared" si="8"/>
        <v>0.64872944693572498</v>
      </c>
      <c r="K81" s="146">
        <v>2896</v>
      </c>
      <c r="L81" s="147">
        <f t="shared" si="8"/>
        <v>-0.34360834088848591</v>
      </c>
      <c r="M81" s="146">
        <v>4560</v>
      </c>
      <c r="N81" s="147">
        <f t="shared" si="7"/>
        <v>0.57458563535911611</v>
      </c>
    </row>
    <row r="82" spans="1:15" x14ac:dyDescent="0.25">
      <c r="A82" s="1">
        <v>8</v>
      </c>
      <c r="B82" s="145" t="s">
        <v>88</v>
      </c>
      <c r="C82" s="146">
        <v>5921</v>
      </c>
      <c r="D82" s="147">
        <v>0.31812110418521811</v>
      </c>
      <c r="E82" s="146">
        <v>5968</v>
      </c>
      <c r="F82" s="147">
        <f t="shared" si="8"/>
        <v>7.9378483364296315E-3</v>
      </c>
      <c r="G82" s="146">
        <v>4161</v>
      </c>
      <c r="H82" s="147">
        <f t="shared" si="8"/>
        <v>-0.30278150134048254</v>
      </c>
      <c r="I82" s="146">
        <v>2724</v>
      </c>
      <c r="J82" s="147">
        <f t="shared" si="8"/>
        <v>-0.34534967555875995</v>
      </c>
      <c r="K82" s="146">
        <v>3290</v>
      </c>
      <c r="L82" s="147">
        <f t="shared" si="8"/>
        <v>0.20778267254038174</v>
      </c>
      <c r="M82" s="146">
        <v>3389</v>
      </c>
      <c r="N82" s="147">
        <f t="shared" si="7"/>
        <v>3.0091185410334287E-2</v>
      </c>
    </row>
    <row r="83" spans="1:15" x14ac:dyDescent="0.25">
      <c r="A83" s="1">
        <v>9</v>
      </c>
      <c r="B83" s="145" t="s">
        <v>90</v>
      </c>
      <c r="C83" s="146">
        <v>2381</v>
      </c>
      <c r="D83" s="147">
        <v>0.30608886450905093</v>
      </c>
      <c r="E83" s="146">
        <v>3849</v>
      </c>
      <c r="F83" s="147">
        <f t="shared" si="8"/>
        <v>0.61654766904661917</v>
      </c>
      <c r="G83" s="146">
        <v>2532</v>
      </c>
      <c r="H83" s="147">
        <f t="shared" si="8"/>
        <v>-0.34216679657053783</v>
      </c>
      <c r="I83" s="146">
        <v>2355</v>
      </c>
      <c r="J83" s="147">
        <f t="shared" si="8"/>
        <v>-6.9905213270142208E-2</v>
      </c>
      <c r="K83" s="146">
        <v>1691</v>
      </c>
      <c r="L83" s="147">
        <f t="shared" si="8"/>
        <v>-0.28195329087048837</v>
      </c>
      <c r="M83" s="146">
        <v>3661</v>
      </c>
      <c r="N83" s="147">
        <f t="shared" si="7"/>
        <v>1.1649911295091662</v>
      </c>
    </row>
    <row r="84" spans="1:15" x14ac:dyDescent="0.25">
      <c r="A84" s="1">
        <v>10</v>
      </c>
      <c r="B84" s="145" t="s">
        <v>92</v>
      </c>
      <c r="C84" s="146">
        <v>3254</v>
      </c>
      <c r="D84" s="147">
        <v>0.75987020010816653</v>
      </c>
      <c r="E84" s="146">
        <v>3334</v>
      </c>
      <c r="F84" s="147">
        <f t="shared" si="8"/>
        <v>2.4585125998770829E-2</v>
      </c>
      <c r="G84" s="146">
        <v>1064</v>
      </c>
      <c r="H84" s="147">
        <f t="shared" si="8"/>
        <v>-0.68086382723455308</v>
      </c>
      <c r="I84" s="146">
        <v>1689</v>
      </c>
      <c r="J84" s="147">
        <f t="shared" si="8"/>
        <v>0.58740601503759393</v>
      </c>
      <c r="K84" s="146">
        <v>2557</v>
      </c>
      <c r="L84" s="147">
        <f t="shared" si="8"/>
        <v>0.51391355831853169</v>
      </c>
      <c r="M84" s="146">
        <v>1834</v>
      </c>
      <c r="N84" s="147">
        <f t="shared" si="7"/>
        <v>-0.28275322643723111</v>
      </c>
    </row>
    <row r="85" spans="1:15" x14ac:dyDescent="0.25">
      <c r="A85" s="1">
        <v>11</v>
      </c>
      <c r="B85" s="145" t="s">
        <v>94</v>
      </c>
      <c r="C85" s="146">
        <v>1323</v>
      </c>
      <c r="D85" s="147">
        <v>0.41648822269807284</v>
      </c>
      <c r="E85" s="146">
        <v>931</v>
      </c>
      <c r="F85" s="147">
        <f t="shared" si="8"/>
        <v>-0.29629629629629628</v>
      </c>
      <c r="G85" s="146">
        <v>634</v>
      </c>
      <c r="H85" s="147">
        <f t="shared" si="8"/>
        <v>-0.31901181525241673</v>
      </c>
      <c r="I85" s="146">
        <v>679</v>
      </c>
      <c r="J85" s="147">
        <f t="shared" si="8"/>
        <v>7.0977917981072558E-2</v>
      </c>
      <c r="K85" s="146">
        <v>367</v>
      </c>
      <c r="L85" s="147">
        <f t="shared" si="8"/>
        <v>-0.459499263622975</v>
      </c>
      <c r="M85" s="146">
        <v>514</v>
      </c>
      <c r="N85" s="147">
        <f t="shared" si="7"/>
        <v>0.40054495912806543</v>
      </c>
    </row>
    <row r="86" spans="1:15" x14ac:dyDescent="0.25">
      <c r="A86" s="1">
        <v>12</v>
      </c>
      <c r="B86" s="145" t="s">
        <v>96</v>
      </c>
      <c r="C86" s="146">
        <v>1567</v>
      </c>
      <c r="D86" s="147">
        <v>0.66702127659574462</v>
      </c>
      <c r="E86" s="146">
        <v>1333</v>
      </c>
      <c r="F86" s="147">
        <f t="shared" si="8"/>
        <v>-0.14932992980216975</v>
      </c>
      <c r="G86" s="146">
        <v>1001</v>
      </c>
      <c r="H86" s="147">
        <f t="shared" si="8"/>
        <v>-0.24906226556639155</v>
      </c>
      <c r="I86" s="146">
        <v>906</v>
      </c>
      <c r="J86" s="147">
        <f t="shared" si="8"/>
        <v>-9.4905094905094911E-2</v>
      </c>
      <c r="K86" s="146">
        <v>447</v>
      </c>
      <c r="L86" s="147">
        <f t="shared" si="8"/>
        <v>-0.50662251655629142</v>
      </c>
      <c r="M86" s="146">
        <v>967</v>
      </c>
      <c r="N86" s="147">
        <f t="shared" si="7"/>
        <v>1.1633109619686799</v>
      </c>
    </row>
    <row r="87" spans="1:15" ht="15.75" x14ac:dyDescent="0.25">
      <c r="B87" s="148" t="s">
        <v>33</v>
      </c>
      <c r="C87" s="149">
        <v>20058</v>
      </c>
      <c r="D87" s="150">
        <v>-0.1941341904379269</v>
      </c>
      <c r="E87" s="149">
        <v>34195</v>
      </c>
      <c r="F87" s="150">
        <f t="shared" si="8"/>
        <v>0.70480606241898491</v>
      </c>
      <c r="G87" s="149">
        <v>19943</v>
      </c>
      <c r="H87" s="150">
        <f t="shared" si="8"/>
        <v>-0.41678607983623339</v>
      </c>
      <c r="I87" s="149">
        <v>22352</v>
      </c>
      <c r="J87" s="150">
        <f t="shared" si="8"/>
        <v>0.12079426365140655</v>
      </c>
      <c r="K87" s="149">
        <v>18376</v>
      </c>
      <c r="L87" s="150">
        <f t="shared" si="8"/>
        <v>-0.17788117394416603</v>
      </c>
      <c r="M87" s="149">
        <v>19606</v>
      </c>
      <c r="N87" s="150">
        <v>6.693513278188945E-2</v>
      </c>
    </row>
    <row r="88" spans="1:15" ht="6" customHeight="1" x14ac:dyDescent="0.25"/>
    <row r="89" spans="1:15" x14ac:dyDescent="0.25">
      <c r="B89" s="131" t="s">
        <v>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245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107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108</v>
      </c>
    </row>
    <row r="94" spans="1:15" ht="22.5" thickTop="1" thickBot="1" x14ac:dyDescent="0.3">
      <c r="B94" s="152" t="s">
        <v>109</v>
      </c>
      <c r="C94" s="135" t="s">
        <v>110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72</v>
      </c>
      <c r="D96" s="143" t="str">
        <f>CONCATENATE("var ",RIGHT(C95,2),"/",RIGHT(C95-1,2))</f>
        <v>var 20/19</v>
      </c>
      <c r="E96" s="144" t="s">
        <v>72</v>
      </c>
      <c r="F96" s="143" t="str">
        <f>CONCATENATE("var ",RIGHT(E95,2),"/",RIGHT(E95-1,2))</f>
        <v>var 21/20</v>
      </c>
      <c r="G96" s="144" t="s">
        <v>72</v>
      </c>
      <c r="H96" s="143" t="str">
        <f>CONCATENATE("var ",RIGHT(G95,2),"/",RIGHT(G95-1,2))</f>
        <v>var 22/21</v>
      </c>
      <c r="I96" s="144" t="s">
        <v>72</v>
      </c>
      <c r="J96" s="143" t="str">
        <f>CONCATENATE("var ",RIGHT(I95,2),"/",RIGHT(I95-1,2))</f>
        <v>var 23/22</v>
      </c>
      <c r="K96" s="144" t="s">
        <v>72</v>
      </c>
      <c r="L96" s="143" t="str">
        <f>CONCATENATE("var ",RIGHT(K95,2),"/",RIGHT(K95-1,2))</f>
        <v>var 24/23</v>
      </c>
      <c r="M96" s="144" t="s">
        <v>72</v>
      </c>
      <c r="N96" s="143" t="str">
        <f>CONCATENATE("var ",RIGHT(M95,2),"/",RIGHT(M95-1,2))</f>
        <v>var 25/24</v>
      </c>
    </row>
    <row r="97" spans="2:14" x14ac:dyDescent="0.25">
      <c r="B97" s="145" t="s">
        <v>74</v>
      </c>
      <c r="C97" s="146">
        <v>20204</v>
      </c>
      <c r="D97" s="147">
        <v>0.11550353356890453</v>
      </c>
      <c r="E97" s="146">
        <v>2870</v>
      </c>
      <c r="F97" s="147">
        <f t="shared" ref="F97:L109" si="9">IFERROR(E97/C97-1,"-")</f>
        <v>-0.85794892100574138</v>
      </c>
      <c r="G97" s="146">
        <v>14854</v>
      </c>
      <c r="H97" s="147">
        <f t="shared" si="9"/>
        <v>4.1756097560975611</v>
      </c>
      <c r="I97" s="146">
        <v>20841</v>
      </c>
      <c r="J97" s="147">
        <f t="shared" si="9"/>
        <v>0.40305641578026119</v>
      </c>
      <c r="K97" s="146">
        <v>22137</v>
      </c>
      <c r="L97" s="147">
        <f t="shared" si="9"/>
        <v>6.21851158773572E-2</v>
      </c>
      <c r="M97" s="146">
        <v>21677</v>
      </c>
      <c r="N97" s="147">
        <f t="shared" ref="N97:N108" si="10">IFERROR(M97/K97-1,"-")</f>
        <v>-2.0779690111577875E-2</v>
      </c>
    </row>
    <row r="98" spans="2:14" x14ac:dyDescent="0.25">
      <c r="B98" s="145" t="s">
        <v>76</v>
      </c>
      <c r="C98" s="146">
        <v>21087</v>
      </c>
      <c r="D98" s="147">
        <v>0.19358125318390229</v>
      </c>
      <c r="E98" s="146">
        <v>2315</v>
      </c>
      <c r="F98" s="147">
        <f t="shared" si="9"/>
        <v>-0.89021672120263673</v>
      </c>
      <c r="G98" s="146">
        <v>20280</v>
      </c>
      <c r="H98" s="147">
        <f t="shared" si="9"/>
        <v>7.7602591792656579</v>
      </c>
      <c r="I98" s="146">
        <v>21940</v>
      </c>
      <c r="J98" s="147">
        <f t="shared" si="9"/>
        <v>8.1854043392505016E-2</v>
      </c>
      <c r="K98" s="146">
        <v>22578</v>
      </c>
      <c r="L98" s="147">
        <f t="shared" si="9"/>
        <v>2.9079307201458571E-2</v>
      </c>
      <c r="M98" s="146">
        <v>22615</v>
      </c>
      <c r="N98" s="147">
        <f t="shared" si="10"/>
        <v>1.6387633979979555E-3</v>
      </c>
    </row>
    <row r="99" spans="2:14" x14ac:dyDescent="0.25">
      <c r="B99" s="145" t="s">
        <v>78</v>
      </c>
      <c r="C99" s="146">
        <v>8379</v>
      </c>
      <c r="D99" s="147">
        <v>-0.53367097061442559</v>
      </c>
      <c r="E99" s="146">
        <v>2315</v>
      </c>
      <c r="F99" s="147">
        <f t="shared" si="9"/>
        <v>-0.72371404702231767</v>
      </c>
      <c r="G99" s="146">
        <v>20754</v>
      </c>
      <c r="H99" s="147">
        <f t="shared" si="9"/>
        <v>7.9650107991360688</v>
      </c>
      <c r="I99" s="146">
        <v>19906</v>
      </c>
      <c r="J99" s="147">
        <f t="shared" si="9"/>
        <v>-4.0859593331405986E-2</v>
      </c>
      <c r="K99" s="146">
        <v>25016</v>
      </c>
      <c r="L99" s="147">
        <f t="shared" si="9"/>
        <v>0.25670652064704114</v>
      </c>
      <c r="M99" s="146">
        <v>23125</v>
      </c>
      <c r="N99" s="147">
        <f t="shared" si="10"/>
        <v>-7.559162136232811E-2</v>
      </c>
    </row>
    <row r="100" spans="2:14" x14ac:dyDescent="0.25">
      <c r="B100" s="145" t="s">
        <v>80</v>
      </c>
      <c r="C100" s="146">
        <v>0</v>
      </c>
      <c r="D100" s="147">
        <v>-1</v>
      </c>
      <c r="E100" s="146">
        <v>2138</v>
      </c>
      <c r="F100" s="147" t="str">
        <f t="shared" si="9"/>
        <v>-</v>
      </c>
      <c r="G100" s="146">
        <v>20840</v>
      </c>
      <c r="H100" s="147">
        <f t="shared" si="9"/>
        <v>8.7474275023386348</v>
      </c>
      <c r="I100" s="146">
        <v>19500</v>
      </c>
      <c r="J100" s="147">
        <f t="shared" si="9"/>
        <v>-6.4299424184261045E-2</v>
      </c>
      <c r="K100" s="146">
        <v>20822</v>
      </c>
      <c r="L100" s="147">
        <f t="shared" si="9"/>
        <v>6.7794871794871758E-2</v>
      </c>
      <c r="M100" s="146">
        <v>21253</v>
      </c>
      <c r="N100" s="147">
        <f t="shared" si="10"/>
        <v>2.0699260397656349E-2</v>
      </c>
    </row>
    <row r="101" spans="2:14" x14ac:dyDescent="0.25">
      <c r="B101" s="145" t="s">
        <v>82</v>
      </c>
      <c r="C101" s="146">
        <v>0</v>
      </c>
      <c r="D101" s="147">
        <v>-1</v>
      </c>
      <c r="E101" s="146">
        <v>2736</v>
      </c>
      <c r="F101" s="147" t="str">
        <f t="shared" si="9"/>
        <v>-</v>
      </c>
      <c r="G101" s="146">
        <v>17394</v>
      </c>
      <c r="H101" s="147">
        <f t="shared" si="9"/>
        <v>5.3574561403508776</v>
      </c>
      <c r="I101" s="146">
        <v>19075</v>
      </c>
      <c r="J101" s="147">
        <f t="shared" si="9"/>
        <v>9.664252040933663E-2</v>
      </c>
      <c r="K101" s="146">
        <v>21243</v>
      </c>
      <c r="L101" s="147">
        <f t="shared" si="9"/>
        <v>0.11365661861074705</v>
      </c>
      <c r="M101" s="146">
        <v>17689</v>
      </c>
      <c r="N101" s="147">
        <f t="shared" si="10"/>
        <v>-0.16730217012662996</v>
      </c>
    </row>
    <row r="102" spans="2:14" x14ac:dyDescent="0.25">
      <c r="B102" s="145" t="s">
        <v>84</v>
      </c>
      <c r="C102" s="146">
        <v>0</v>
      </c>
      <c r="D102" s="147">
        <v>-1</v>
      </c>
      <c r="E102" s="146">
        <v>1795</v>
      </c>
      <c r="F102" s="147" t="str">
        <f t="shared" si="9"/>
        <v>-</v>
      </c>
      <c r="G102" s="146">
        <v>16905</v>
      </c>
      <c r="H102" s="147">
        <f t="shared" si="9"/>
        <v>8.4178272980501401</v>
      </c>
      <c r="I102" s="146">
        <v>17566</v>
      </c>
      <c r="J102" s="147">
        <f t="shared" si="9"/>
        <v>3.9100857734398087E-2</v>
      </c>
      <c r="K102" s="146">
        <v>20107</v>
      </c>
      <c r="L102" s="147">
        <f t="shared" si="9"/>
        <v>0.14465444608903555</v>
      </c>
      <c r="M102" s="146">
        <v>20237</v>
      </c>
      <c r="N102" s="147">
        <f t="shared" si="10"/>
        <v>6.4654100561993832E-3</v>
      </c>
    </row>
    <row r="103" spans="2:14" x14ac:dyDescent="0.25">
      <c r="B103" s="145" t="s">
        <v>86</v>
      </c>
      <c r="C103" s="146">
        <v>0</v>
      </c>
      <c r="D103" s="147">
        <v>-1</v>
      </c>
      <c r="E103" s="146">
        <v>6095</v>
      </c>
      <c r="F103" s="147" t="str">
        <f t="shared" si="9"/>
        <v>-</v>
      </c>
      <c r="G103" s="146">
        <v>19076</v>
      </c>
      <c r="H103" s="147">
        <f t="shared" si="9"/>
        <v>2.1297785069729285</v>
      </c>
      <c r="I103" s="146">
        <v>20497</v>
      </c>
      <c r="J103" s="147">
        <f t="shared" si="9"/>
        <v>7.4491507653596134E-2</v>
      </c>
      <c r="K103" s="146">
        <v>20781</v>
      </c>
      <c r="L103" s="147">
        <f t="shared" si="9"/>
        <v>1.3855686197980166E-2</v>
      </c>
      <c r="M103" s="146">
        <v>21752</v>
      </c>
      <c r="N103" s="147">
        <f t="shared" si="10"/>
        <v>4.6725374139839237E-2</v>
      </c>
    </row>
    <row r="104" spans="2:14" x14ac:dyDescent="0.25">
      <c r="B104" s="145" t="s">
        <v>88</v>
      </c>
      <c r="C104" s="146">
        <v>5250</v>
      </c>
      <c r="D104" s="147">
        <v>-0.70109314506946019</v>
      </c>
      <c r="E104" s="146">
        <v>9629</v>
      </c>
      <c r="F104" s="147">
        <f t="shared" si="9"/>
        <v>0.834095238095238</v>
      </c>
      <c r="G104" s="146">
        <v>19139</v>
      </c>
      <c r="H104" s="147">
        <f t="shared" si="9"/>
        <v>0.9876414996365146</v>
      </c>
      <c r="I104" s="146">
        <v>21237</v>
      </c>
      <c r="J104" s="147">
        <f t="shared" si="9"/>
        <v>0.10961910235644501</v>
      </c>
      <c r="K104" s="146">
        <v>20311</v>
      </c>
      <c r="L104" s="147">
        <f t="shared" si="9"/>
        <v>-4.3603145453689263E-2</v>
      </c>
      <c r="M104" s="146">
        <v>20050</v>
      </c>
      <c r="N104" s="147">
        <f t="shared" si="10"/>
        <v>-1.2850179705578224E-2</v>
      </c>
    </row>
    <row r="105" spans="2:14" x14ac:dyDescent="0.25">
      <c r="B105" s="145" t="s">
        <v>90</v>
      </c>
      <c r="C105" s="146">
        <v>1747</v>
      </c>
      <c r="D105" s="147">
        <v>-0.89290749708821182</v>
      </c>
      <c r="E105" s="146">
        <v>10075</v>
      </c>
      <c r="F105" s="147">
        <f t="shared" si="9"/>
        <v>4.7670291929021182</v>
      </c>
      <c r="G105" s="146">
        <v>16684</v>
      </c>
      <c r="H105" s="147">
        <f t="shared" si="9"/>
        <v>0.65598014888337475</v>
      </c>
      <c r="I105" s="146">
        <v>18724</v>
      </c>
      <c r="J105" s="147">
        <f t="shared" si="9"/>
        <v>0.12227283625029961</v>
      </c>
      <c r="K105" s="146">
        <v>18344</v>
      </c>
      <c r="L105" s="147">
        <f t="shared" si="9"/>
        <v>-2.0294808801538111E-2</v>
      </c>
      <c r="M105" s="146">
        <v>18796</v>
      </c>
      <c r="N105" s="147">
        <f t="shared" si="10"/>
        <v>2.4640209332751795E-2</v>
      </c>
    </row>
    <row r="106" spans="2:14" x14ac:dyDescent="0.25">
      <c r="B106" s="145" t="s">
        <v>92</v>
      </c>
      <c r="C106" s="146">
        <v>2909</v>
      </c>
      <c r="D106" s="147">
        <v>-0.84645025072578517</v>
      </c>
      <c r="E106" s="146">
        <v>18826</v>
      </c>
      <c r="F106" s="147">
        <f t="shared" si="9"/>
        <v>5.4716397387418354</v>
      </c>
      <c r="G106" s="146">
        <v>20676</v>
      </c>
      <c r="H106" s="147">
        <f t="shared" si="9"/>
        <v>9.8268352278763516E-2</v>
      </c>
      <c r="I106" s="146">
        <v>22630</v>
      </c>
      <c r="J106" s="147">
        <f t="shared" si="9"/>
        <v>9.4505707100019265E-2</v>
      </c>
      <c r="K106" s="146">
        <v>23852</v>
      </c>
      <c r="L106" s="147">
        <f t="shared" si="9"/>
        <v>5.3999116217410492E-2</v>
      </c>
      <c r="M106" s="146">
        <v>23557</v>
      </c>
      <c r="N106" s="147">
        <f t="shared" si="10"/>
        <v>-1.2367935602884406E-2</v>
      </c>
    </row>
    <row r="107" spans="2:14" x14ac:dyDescent="0.25">
      <c r="B107" s="145" t="s">
        <v>94</v>
      </c>
      <c r="C107" s="146">
        <v>3366</v>
      </c>
      <c r="D107" s="147">
        <v>-0.8090970961887477</v>
      </c>
      <c r="E107" s="146">
        <v>18590</v>
      </c>
      <c r="F107" s="147">
        <f t="shared" si="9"/>
        <v>4.522875816993464</v>
      </c>
      <c r="G107" s="146">
        <v>19991</v>
      </c>
      <c r="H107" s="147">
        <f t="shared" si="9"/>
        <v>7.5363098440021536E-2</v>
      </c>
      <c r="I107" s="146">
        <v>22923</v>
      </c>
      <c r="J107" s="147">
        <f t="shared" si="9"/>
        <v>0.14666599969986494</v>
      </c>
      <c r="K107" s="146">
        <v>22059</v>
      </c>
      <c r="L107" s="147">
        <f t="shared" si="9"/>
        <v>-3.7691401648998868E-2</v>
      </c>
      <c r="M107" s="146">
        <v>21920</v>
      </c>
      <c r="N107" s="147">
        <f t="shared" si="10"/>
        <v>-6.301282923069973E-3</v>
      </c>
    </row>
    <row r="108" spans="2:14" x14ac:dyDescent="0.25">
      <c r="B108" s="145" t="s">
        <v>96</v>
      </c>
      <c r="C108" s="146">
        <v>4406</v>
      </c>
      <c r="D108" s="147">
        <v>-0.76511355155133809</v>
      </c>
      <c r="E108" s="146">
        <v>17746</v>
      </c>
      <c r="F108" s="147">
        <f t="shared" si="9"/>
        <v>3.0276895142986833</v>
      </c>
      <c r="G108" s="146">
        <v>21463</v>
      </c>
      <c r="H108" s="147">
        <f t="shared" si="9"/>
        <v>0.2094556519779105</v>
      </c>
      <c r="I108" s="146">
        <v>22259</v>
      </c>
      <c r="J108" s="147">
        <f t="shared" si="9"/>
        <v>3.7087080091319891E-2</v>
      </c>
      <c r="K108" s="146">
        <v>21891</v>
      </c>
      <c r="L108" s="147">
        <f t="shared" si="9"/>
        <v>-1.6532638483310103E-2</v>
      </c>
      <c r="M108" s="146">
        <v>22003</v>
      </c>
      <c r="N108" s="147">
        <f t="shared" si="10"/>
        <v>5.1162578228496347E-3</v>
      </c>
    </row>
    <row r="109" spans="2:14" ht="15.75" x14ac:dyDescent="0.25">
      <c r="B109" s="148" t="s">
        <v>33</v>
      </c>
      <c r="C109" s="149">
        <v>69842</v>
      </c>
      <c r="D109" s="150">
        <v>-0.65871964895649582</v>
      </c>
      <c r="E109" s="149">
        <v>95130</v>
      </c>
      <c r="F109" s="150">
        <f t="shared" si="9"/>
        <v>0.36207439649494577</v>
      </c>
      <c r="G109" s="149">
        <v>228056</v>
      </c>
      <c r="H109" s="150">
        <f t="shared" si="9"/>
        <v>1.3973089456533163</v>
      </c>
      <c r="I109" s="149">
        <v>247098</v>
      </c>
      <c r="J109" s="150">
        <f t="shared" si="9"/>
        <v>8.3497035815764509E-2</v>
      </c>
      <c r="K109" s="149">
        <v>259141</v>
      </c>
      <c r="L109" s="150">
        <f t="shared" si="9"/>
        <v>4.8737747776185891E-2</v>
      </c>
      <c r="M109" s="149">
        <v>254674</v>
      </c>
      <c r="N109" s="150">
        <v>-1.7237720005711221E-2</v>
      </c>
    </row>
    <row r="110" spans="2:14" ht="6" customHeight="1" x14ac:dyDescent="0.25"/>
    <row r="111" spans="2:14" x14ac:dyDescent="0.25">
      <c r="B111" s="131" t="s">
        <v>58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246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111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112</v>
      </c>
    </row>
    <row r="116" spans="1:15" ht="22.5" thickTop="1" thickBot="1" x14ac:dyDescent="0.3">
      <c r="B116" s="152" t="str">
        <f>C116</f>
        <v>Reino Unido</v>
      </c>
      <c r="C116" s="135" t="s">
        <v>113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72</v>
      </c>
      <c r="D118" s="143" t="str">
        <f>CONCATENATE("var ",RIGHT(C117,2),"/",RIGHT(C117-1,2))</f>
        <v>var 20/19</v>
      </c>
      <c r="E118" s="144" t="s">
        <v>72</v>
      </c>
      <c r="F118" s="143" t="str">
        <f>CONCATENATE("var ",RIGHT(E117,2),"/",RIGHT(E117-1,2))</f>
        <v>var 21/20</v>
      </c>
      <c r="G118" s="144" t="s">
        <v>72</v>
      </c>
      <c r="H118" s="143" t="str">
        <f>CONCATENATE("var ",RIGHT(G117,2),"/",RIGHT(G117-1,2))</f>
        <v>var 22/21</v>
      </c>
      <c r="I118" s="144" t="s">
        <v>72</v>
      </c>
      <c r="J118" s="143" t="str">
        <f>CONCATENATE("var ",RIGHT(I117,2),"/",RIGHT(I117-1,2))</f>
        <v>var 23/22</v>
      </c>
      <c r="K118" s="144" t="s">
        <v>72</v>
      </c>
      <c r="L118" s="143" t="str">
        <f>CONCATENATE("var ",RIGHT(K117,2),"/",RIGHT(K117-1,2))</f>
        <v>var 24/23</v>
      </c>
      <c r="M118" s="144" t="s">
        <v>72</v>
      </c>
      <c r="N118" s="143" t="str">
        <f>CONCATENATE("var ",RIGHT(M117,2),"/",RIGHT(M117-1,2))</f>
        <v>var 25/24</v>
      </c>
    </row>
    <row r="119" spans="1:15" x14ac:dyDescent="0.25">
      <c r="B119" s="145" t="s">
        <v>74</v>
      </c>
      <c r="C119" s="146">
        <v>8678</v>
      </c>
      <c r="D119" s="147">
        <v>8.8969757811519612E-2</v>
      </c>
      <c r="E119" s="146">
        <v>119</v>
      </c>
      <c r="F119" s="147">
        <f t="shared" ref="F119:L131" si="11">IFERROR(E119/C119-1,"-")</f>
        <v>-0.98628716294076979</v>
      </c>
      <c r="G119" s="146">
        <v>4593</v>
      </c>
      <c r="H119" s="147">
        <f t="shared" si="11"/>
        <v>37.596638655462186</v>
      </c>
      <c r="I119" s="146">
        <v>7748</v>
      </c>
      <c r="J119" s="147">
        <f t="shared" si="11"/>
        <v>0.68691487045504029</v>
      </c>
      <c r="K119" s="146">
        <v>8816</v>
      </c>
      <c r="L119" s="147">
        <f t="shared" si="11"/>
        <v>0.13784202374806398</v>
      </c>
      <c r="M119" s="146">
        <v>8868</v>
      </c>
      <c r="N119" s="147">
        <f t="shared" ref="N119:N130" si="12">IFERROR(M119/K119-1,"-")</f>
        <v>5.8983666061704909E-3</v>
      </c>
    </row>
    <row r="120" spans="1:15" x14ac:dyDescent="0.25">
      <c r="B120" s="145" t="s">
        <v>76</v>
      </c>
      <c r="C120" s="146">
        <v>8839</v>
      </c>
      <c r="D120" s="147">
        <v>9.0426844312854637E-2</v>
      </c>
      <c r="E120" s="146">
        <v>85</v>
      </c>
      <c r="F120" s="147">
        <f t="shared" si="11"/>
        <v>-0.99038352754836523</v>
      </c>
      <c r="G120" s="146">
        <v>7429</v>
      </c>
      <c r="H120" s="147">
        <f t="shared" si="11"/>
        <v>86.4</v>
      </c>
      <c r="I120" s="146">
        <v>8576</v>
      </c>
      <c r="J120" s="147">
        <f t="shared" si="11"/>
        <v>0.15439493875353349</v>
      </c>
      <c r="K120" s="146">
        <v>9308</v>
      </c>
      <c r="L120" s="147">
        <f t="shared" si="11"/>
        <v>8.5354477611940371E-2</v>
      </c>
      <c r="M120" s="146">
        <v>9450</v>
      </c>
      <c r="N120" s="147">
        <f t="shared" si="12"/>
        <v>1.5255694026643729E-2</v>
      </c>
    </row>
    <row r="121" spans="1:15" x14ac:dyDescent="0.25">
      <c r="B121" s="145" t="s">
        <v>78</v>
      </c>
      <c r="C121" s="146">
        <v>4215</v>
      </c>
      <c r="D121" s="147">
        <v>-0.47167209827024315</v>
      </c>
      <c r="E121" s="146">
        <v>65</v>
      </c>
      <c r="F121" s="147">
        <f t="shared" si="11"/>
        <v>-0.98457888493475687</v>
      </c>
      <c r="G121" s="146">
        <v>8841</v>
      </c>
      <c r="H121" s="147">
        <f t="shared" si="11"/>
        <v>135.01538461538462</v>
      </c>
      <c r="I121" s="146">
        <v>7226</v>
      </c>
      <c r="J121" s="147">
        <f t="shared" si="11"/>
        <v>-0.18267164347924447</v>
      </c>
      <c r="K121" s="146">
        <v>9445</v>
      </c>
      <c r="L121" s="147">
        <f t="shared" si="11"/>
        <v>0.30708552449487958</v>
      </c>
      <c r="M121" s="146">
        <v>9153</v>
      </c>
      <c r="N121" s="147">
        <f t="shared" si="12"/>
        <v>-3.0915828480677643E-2</v>
      </c>
    </row>
    <row r="122" spans="1:15" x14ac:dyDescent="0.25">
      <c r="B122" s="145" t="s">
        <v>80</v>
      </c>
      <c r="C122" s="146">
        <v>0</v>
      </c>
      <c r="D122" s="147">
        <v>-1</v>
      </c>
      <c r="E122" s="146">
        <v>43</v>
      </c>
      <c r="F122" s="147" t="str">
        <f t="shared" si="11"/>
        <v>-</v>
      </c>
      <c r="G122" s="146">
        <v>9017</v>
      </c>
      <c r="H122" s="147">
        <f t="shared" si="11"/>
        <v>208.69767441860466</v>
      </c>
      <c r="I122" s="146">
        <v>7139</v>
      </c>
      <c r="J122" s="147">
        <f t="shared" si="11"/>
        <v>-0.20827326161694582</v>
      </c>
      <c r="K122" s="146">
        <v>8977</v>
      </c>
      <c r="L122" s="147">
        <f t="shared" si="11"/>
        <v>0.25745902787505259</v>
      </c>
      <c r="M122" s="146">
        <v>9475</v>
      </c>
      <c r="N122" s="147">
        <f t="shared" si="12"/>
        <v>5.5475103041105145E-2</v>
      </c>
    </row>
    <row r="123" spans="1:15" x14ac:dyDescent="0.25">
      <c r="B123" s="145" t="s">
        <v>82</v>
      </c>
      <c r="C123" s="146">
        <v>0</v>
      </c>
      <c r="D123" s="147">
        <v>-1</v>
      </c>
      <c r="E123" s="146">
        <v>56</v>
      </c>
      <c r="F123" s="147" t="str">
        <f t="shared" si="11"/>
        <v>-</v>
      </c>
      <c r="G123" s="146">
        <v>8204</v>
      </c>
      <c r="H123" s="147">
        <f t="shared" si="11"/>
        <v>145.5</v>
      </c>
      <c r="I123" s="146">
        <v>8883</v>
      </c>
      <c r="J123" s="147">
        <f t="shared" si="11"/>
        <v>8.2764505119453879E-2</v>
      </c>
      <c r="K123" s="146">
        <v>10301</v>
      </c>
      <c r="L123" s="147">
        <f t="shared" si="11"/>
        <v>0.15963075537543614</v>
      </c>
      <c r="M123" s="146">
        <v>9728</v>
      </c>
      <c r="N123" s="147">
        <f t="shared" si="12"/>
        <v>-5.5625667410931001E-2</v>
      </c>
    </row>
    <row r="124" spans="1:15" x14ac:dyDescent="0.25">
      <c r="B124" s="145" t="s">
        <v>84</v>
      </c>
      <c r="C124" s="146">
        <v>0</v>
      </c>
      <c r="D124" s="147">
        <v>-1</v>
      </c>
      <c r="E124" s="146">
        <v>90</v>
      </c>
      <c r="F124" s="147" t="str">
        <f t="shared" si="11"/>
        <v>-</v>
      </c>
      <c r="G124" s="146">
        <v>7353</v>
      </c>
      <c r="H124" s="147">
        <f t="shared" si="11"/>
        <v>80.7</v>
      </c>
      <c r="I124" s="146">
        <v>8301</v>
      </c>
      <c r="J124" s="147">
        <f t="shared" si="11"/>
        <v>0.12892696858425134</v>
      </c>
      <c r="K124" s="146">
        <v>10338</v>
      </c>
      <c r="L124" s="147">
        <f t="shared" si="11"/>
        <v>0.24539212143115297</v>
      </c>
      <c r="M124" s="146">
        <v>10224</v>
      </c>
      <c r="N124" s="147">
        <f t="shared" si="12"/>
        <v>-1.1027278003482244E-2</v>
      </c>
    </row>
    <row r="125" spans="1:15" x14ac:dyDescent="0.25">
      <c r="B125" s="145" t="s">
        <v>86</v>
      </c>
      <c r="C125" s="146">
        <v>0</v>
      </c>
      <c r="D125" s="147">
        <v>-1</v>
      </c>
      <c r="E125" s="146">
        <v>659</v>
      </c>
      <c r="F125" s="147" t="str">
        <f t="shared" si="11"/>
        <v>-</v>
      </c>
      <c r="G125" s="146">
        <v>8399</v>
      </c>
      <c r="H125" s="147">
        <f t="shared" si="11"/>
        <v>11.745068285280729</v>
      </c>
      <c r="I125" s="146">
        <v>9745</v>
      </c>
      <c r="J125" s="147">
        <f t="shared" si="11"/>
        <v>0.16025717347303248</v>
      </c>
      <c r="K125" s="146">
        <v>10171</v>
      </c>
      <c r="L125" s="147">
        <f t="shared" si="11"/>
        <v>4.3714725500256568E-2</v>
      </c>
      <c r="M125" s="146">
        <v>10842</v>
      </c>
      <c r="N125" s="147">
        <f t="shared" si="12"/>
        <v>6.5971880837675689E-2</v>
      </c>
    </row>
    <row r="126" spans="1:15" x14ac:dyDescent="0.25">
      <c r="B126" s="145" t="s">
        <v>88</v>
      </c>
      <c r="C126" s="146">
        <v>302</v>
      </c>
      <c r="D126" s="147">
        <v>-0.96985727118474896</v>
      </c>
      <c r="E126" s="146">
        <v>2900</v>
      </c>
      <c r="F126" s="147">
        <f t="shared" si="11"/>
        <v>8.6026490066225172</v>
      </c>
      <c r="G126" s="146">
        <v>9415</v>
      </c>
      <c r="H126" s="147">
        <f t="shared" si="11"/>
        <v>2.2465517241379311</v>
      </c>
      <c r="I126" s="146">
        <v>10320</v>
      </c>
      <c r="J126" s="147">
        <f t="shared" si="11"/>
        <v>9.6123207647371256E-2</v>
      </c>
      <c r="K126" s="146">
        <v>10030</v>
      </c>
      <c r="L126" s="147">
        <f t="shared" si="11"/>
        <v>-2.81007751937985E-2</v>
      </c>
      <c r="M126" s="146">
        <v>10751</v>
      </c>
      <c r="N126" s="147">
        <f t="shared" si="12"/>
        <v>7.1884346959122603E-2</v>
      </c>
    </row>
    <row r="127" spans="1:15" x14ac:dyDescent="0.25">
      <c r="B127" s="145" t="s">
        <v>90</v>
      </c>
      <c r="C127" s="146">
        <v>247</v>
      </c>
      <c r="D127" s="147">
        <v>-0.97150438394093219</v>
      </c>
      <c r="E127" s="146">
        <v>2693</v>
      </c>
      <c r="F127" s="147">
        <f t="shared" si="11"/>
        <v>9.902834008097166</v>
      </c>
      <c r="G127" s="146">
        <v>8053</v>
      </c>
      <c r="H127" s="147">
        <f t="shared" si="11"/>
        <v>1.9903453397697737</v>
      </c>
      <c r="I127" s="146">
        <v>9284</v>
      </c>
      <c r="J127" s="147">
        <f t="shared" si="11"/>
        <v>0.15286228734633056</v>
      </c>
      <c r="K127" s="146">
        <v>9243</v>
      </c>
      <c r="L127" s="147">
        <f t="shared" si="11"/>
        <v>-4.4161999138302432E-3</v>
      </c>
      <c r="M127" s="146">
        <v>9507</v>
      </c>
      <c r="N127" s="147">
        <f t="shared" si="12"/>
        <v>2.8562155144433721E-2</v>
      </c>
    </row>
    <row r="128" spans="1:15" x14ac:dyDescent="0.25">
      <c r="A128" s="151"/>
      <c r="B128" s="145" t="s">
        <v>92</v>
      </c>
      <c r="C128" s="146">
        <v>683</v>
      </c>
      <c r="D128" s="147">
        <v>-0.93075831305758316</v>
      </c>
      <c r="E128" s="146">
        <v>6991</v>
      </c>
      <c r="F128" s="147">
        <f t="shared" si="11"/>
        <v>9.2357247437774532</v>
      </c>
      <c r="G128" s="146">
        <v>9529</v>
      </c>
      <c r="H128" s="147">
        <f t="shared" si="11"/>
        <v>0.36303819196109277</v>
      </c>
      <c r="I128" s="146">
        <v>10847</v>
      </c>
      <c r="J128" s="147">
        <f t="shared" si="11"/>
        <v>0.13831461853289961</v>
      </c>
      <c r="K128" s="146">
        <v>11119</v>
      </c>
      <c r="L128" s="147">
        <f t="shared" si="11"/>
        <v>2.5076057896192605E-2</v>
      </c>
      <c r="M128" s="146">
        <v>10787</v>
      </c>
      <c r="N128" s="147">
        <f t="shared" si="12"/>
        <v>-2.9858800251821194E-2</v>
      </c>
    </row>
    <row r="129" spans="2:15" x14ac:dyDescent="0.25">
      <c r="B129" s="145" t="s">
        <v>94</v>
      </c>
      <c r="C129" s="146">
        <v>1361</v>
      </c>
      <c r="D129" s="147">
        <v>-0.83544915971466571</v>
      </c>
      <c r="E129" s="146">
        <v>7004</v>
      </c>
      <c r="F129" s="147">
        <f t="shared" si="11"/>
        <v>4.1462160176340923</v>
      </c>
      <c r="G129" s="146">
        <v>7510</v>
      </c>
      <c r="H129" s="147">
        <f t="shared" si="11"/>
        <v>7.2244431753283767E-2</v>
      </c>
      <c r="I129" s="146">
        <v>9244</v>
      </c>
      <c r="J129" s="147">
        <f t="shared" si="11"/>
        <v>0.23089214380825562</v>
      </c>
      <c r="K129" s="146">
        <v>9424</v>
      </c>
      <c r="L129" s="147">
        <f t="shared" si="11"/>
        <v>1.9472090004327036E-2</v>
      </c>
      <c r="M129" s="146">
        <v>8576</v>
      </c>
      <c r="N129" s="147">
        <f t="shared" si="12"/>
        <v>-8.9983022071307261E-2</v>
      </c>
    </row>
    <row r="130" spans="2:15" x14ac:dyDescent="0.25">
      <c r="B130" s="145" t="s">
        <v>96</v>
      </c>
      <c r="C130" s="146">
        <v>1252</v>
      </c>
      <c r="D130" s="147">
        <v>-0.86241758241758237</v>
      </c>
      <c r="E130" s="146">
        <v>5762</v>
      </c>
      <c r="F130" s="147">
        <f t="shared" si="11"/>
        <v>3.6022364217252401</v>
      </c>
      <c r="G130" s="146">
        <v>8219</v>
      </c>
      <c r="H130" s="147">
        <f t="shared" si="11"/>
        <v>0.42641443943075319</v>
      </c>
      <c r="I130" s="146">
        <v>8681</v>
      </c>
      <c r="J130" s="147">
        <f t="shared" si="11"/>
        <v>5.6211217909721389E-2</v>
      </c>
      <c r="K130" s="146">
        <v>9229</v>
      </c>
      <c r="L130" s="147">
        <f t="shared" si="11"/>
        <v>6.3126367929962068E-2</v>
      </c>
      <c r="M130" s="146">
        <v>8448</v>
      </c>
      <c r="N130" s="147">
        <f t="shared" si="12"/>
        <v>-8.4624553039332584E-2</v>
      </c>
    </row>
    <row r="131" spans="2:15" ht="15.75" x14ac:dyDescent="0.25">
      <c r="B131" s="148" t="s">
        <v>33</v>
      </c>
      <c r="C131" s="149">
        <v>26093</v>
      </c>
      <c r="D131" s="150">
        <v>-0.7405824045812911</v>
      </c>
      <c r="E131" s="149">
        <v>26467</v>
      </c>
      <c r="F131" s="150">
        <f t="shared" si="11"/>
        <v>1.4333346108151623E-2</v>
      </c>
      <c r="G131" s="149">
        <v>96562</v>
      </c>
      <c r="H131" s="150">
        <f t="shared" si="11"/>
        <v>2.6483923376279894</v>
      </c>
      <c r="I131" s="149">
        <v>105994</v>
      </c>
      <c r="J131" s="150">
        <f t="shared" si="11"/>
        <v>9.7678175679874135E-2</v>
      </c>
      <c r="K131" s="149">
        <v>116401</v>
      </c>
      <c r="L131" s="150">
        <f t="shared" si="11"/>
        <v>9.8184802913372504E-2</v>
      </c>
      <c r="M131" s="149">
        <v>115809</v>
      </c>
      <c r="N131" s="150">
        <v>-5.0858669599058715E-3</v>
      </c>
    </row>
    <row r="132" spans="2:15" ht="6" customHeight="1" x14ac:dyDescent="0.25"/>
    <row r="133" spans="2:15" x14ac:dyDescent="0.25">
      <c r="B133" s="131" t="s">
        <v>58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247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114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115</v>
      </c>
    </row>
    <row r="138" spans="2:15" ht="22.5" thickTop="1" thickBot="1" x14ac:dyDescent="0.3">
      <c r="B138" s="152" t="str">
        <f>C138</f>
        <v>Alemania</v>
      </c>
      <c r="C138" s="135" t="s">
        <v>116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72</v>
      </c>
      <c r="D140" s="143" t="str">
        <f>CONCATENATE("var ",RIGHT(C139,2),"/",RIGHT(C139-1,2))</f>
        <v>var 20/19</v>
      </c>
      <c r="E140" s="144" t="s">
        <v>72</v>
      </c>
      <c r="F140" s="143" t="str">
        <f>CONCATENATE("var ",RIGHT(E139,2),"/",RIGHT(E139-1,2))</f>
        <v>var 21/20</v>
      </c>
      <c r="G140" s="144" t="s">
        <v>72</v>
      </c>
      <c r="H140" s="143" t="str">
        <f>CONCATENATE("var ",RIGHT(G139,2),"/",RIGHT(G139-1,2))</f>
        <v>var 22/21</v>
      </c>
      <c r="I140" s="144" t="s">
        <v>72</v>
      </c>
      <c r="J140" s="143" t="str">
        <f>CONCATENATE("var ",RIGHT(I139,2),"/",RIGHT(I139-1,2))</f>
        <v>var 23/22</v>
      </c>
      <c r="K140" s="144" t="s">
        <v>72</v>
      </c>
      <c r="L140" s="143" t="str">
        <f>CONCATENATE("var ",RIGHT(K139,2),"/",RIGHT(K139-1,2))</f>
        <v>var 24/23</v>
      </c>
      <c r="M140" s="144" t="s">
        <v>72</v>
      </c>
      <c r="N140" s="143" t="str">
        <f>CONCATENATE("var ",RIGHT(M139,2),"/",RIGHT(M139-1,2))</f>
        <v>var 25/24</v>
      </c>
    </row>
    <row r="141" spans="2:15" x14ac:dyDescent="0.25">
      <c r="B141" s="145" t="s">
        <v>74</v>
      </c>
      <c r="C141" s="146">
        <v>1507</v>
      </c>
      <c r="D141" s="147">
        <v>0.29913793103448283</v>
      </c>
      <c r="E141" s="146">
        <v>239</v>
      </c>
      <c r="F141" s="147">
        <f t="shared" ref="F141:L153" si="13">IFERROR(E141/C141-1,"-")</f>
        <v>-0.8414067684140677</v>
      </c>
      <c r="G141" s="146">
        <v>1070</v>
      </c>
      <c r="H141" s="147">
        <f t="shared" si="13"/>
        <v>3.476987447698745</v>
      </c>
      <c r="I141" s="146">
        <v>1623</v>
      </c>
      <c r="J141" s="147">
        <f t="shared" si="13"/>
        <v>0.51682242990654204</v>
      </c>
      <c r="K141" s="146">
        <v>1598</v>
      </c>
      <c r="L141" s="147">
        <f t="shared" si="13"/>
        <v>-1.5403573629081957E-2</v>
      </c>
      <c r="M141" s="146">
        <v>1749</v>
      </c>
      <c r="N141" s="147">
        <f t="shared" ref="N141:N152" si="14">IFERROR(M141/K141-1,"-")</f>
        <v>9.4493116395494292E-2</v>
      </c>
    </row>
    <row r="142" spans="2:15" x14ac:dyDescent="0.25">
      <c r="B142" s="145" t="s">
        <v>76</v>
      </c>
      <c r="C142" s="146">
        <v>1212</v>
      </c>
      <c r="D142" s="147">
        <v>1.6778523489932917E-2</v>
      </c>
      <c r="E142" s="146">
        <v>192</v>
      </c>
      <c r="F142" s="147">
        <f t="shared" si="13"/>
        <v>-0.84158415841584155</v>
      </c>
      <c r="G142" s="146">
        <v>1299</v>
      </c>
      <c r="H142" s="147">
        <f t="shared" si="13"/>
        <v>5.765625</v>
      </c>
      <c r="I142" s="146">
        <v>1902</v>
      </c>
      <c r="J142" s="147">
        <f t="shared" si="13"/>
        <v>0.46420323325635104</v>
      </c>
      <c r="K142" s="146">
        <v>2028</v>
      </c>
      <c r="L142" s="147">
        <f t="shared" si="13"/>
        <v>6.6246056782334417E-2</v>
      </c>
      <c r="M142" s="146">
        <v>1749</v>
      </c>
      <c r="N142" s="147">
        <f t="shared" si="14"/>
        <v>-0.1375739644970414</v>
      </c>
    </row>
    <row r="143" spans="2:15" x14ac:dyDescent="0.25">
      <c r="B143" s="145" t="s">
        <v>78</v>
      </c>
      <c r="C143" s="146">
        <v>620</v>
      </c>
      <c r="D143" s="147">
        <v>-0.53030303030303028</v>
      </c>
      <c r="E143" s="146">
        <v>316</v>
      </c>
      <c r="F143" s="147">
        <f t="shared" si="13"/>
        <v>-0.49032258064516132</v>
      </c>
      <c r="G143" s="146">
        <v>1553</v>
      </c>
      <c r="H143" s="147">
        <f t="shared" si="13"/>
        <v>3.9145569620253164</v>
      </c>
      <c r="I143" s="146">
        <v>2140</v>
      </c>
      <c r="J143" s="147">
        <f t="shared" si="13"/>
        <v>0.37797810688989064</v>
      </c>
      <c r="K143" s="146">
        <v>3428</v>
      </c>
      <c r="L143" s="147">
        <f t="shared" si="13"/>
        <v>0.60186915887850456</v>
      </c>
      <c r="M143" s="146">
        <v>2359</v>
      </c>
      <c r="N143" s="147">
        <f t="shared" si="14"/>
        <v>-0.31184364060676784</v>
      </c>
    </row>
    <row r="144" spans="2:15" x14ac:dyDescent="0.25">
      <c r="B144" s="145" t="s">
        <v>80</v>
      </c>
      <c r="C144" s="146">
        <v>0</v>
      </c>
      <c r="D144" s="147">
        <v>-1</v>
      </c>
      <c r="E144" s="146">
        <v>269</v>
      </c>
      <c r="F144" s="147" t="str">
        <f t="shared" si="13"/>
        <v>-</v>
      </c>
      <c r="G144" s="146">
        <v>1519</v>
      </c>
      <c r="H144" s="147">
        <f t="shared" si="13"/>
        <v>4.6468401486988844</v>
      </c>
      <c r="I144" s="146">
        <v>1573</v>
      </c>
      <c r="J144" s="147">
        <f t="shared" si="13"/>
        <v>3.5549703752468798E-2</v>
      </c>
      <c r="K144" s="146">
        <v>1590</v>
      </c>
      <c r="L144" s="147">
        <f t="shared" si="13"/>
        <v>1.0807374443738027E-2</v>
      </c>
      <c r="M144" s="146">
        <v>2129</v>
      </c>
      <c r="N144" s="147">
        <f t="shared" si="14"/>
        <v>0.33899371069182394</v>
      </c>
    </row>
    <row r="145" spans="1:15" x14ac:dyDescent="0.25">
      <c r="B145" s="145" t="s">
        <v>82</v>
      </c>
      <c r="C145" s="146">
        <v>0</v>
      </c>
      <c r="D145" s="147">
        <v>-1</v>
      </c>
      <c r="E145" s="146">
        <v>262</v>
      </c>
      <c r="F145" s="147" t="str">
        <f t="shared" si="13"/>
        <v>-</v>
      </c>
      <c r="G145" s="146">
        <v>881</v>
      </c>
      <c r="H145" s="147">
        <f t="shared" si="13"/>
        <v>2.3625954198473282</v>
      </c>
      <c r="I145" s="146">
        <v>1613</v>
      </c>
      <c r="J145" s="147">
        <f t="shared" si="13"/>
        <v>0.83087400681044277</v>
      </c>
      <c r="K145" s="146">
        <v>1681</v>
      </c>
      <c r="L145" s="147">
        <f t="shared" si="13"/>
        <v>4.2157470551766885E-2</v>
      </c>
      <c r="M145" s="146">
        <v>829</v>
      </c>
      <c r="N145" s="147">
        <f t="shared" si="14"/>
        <v>-0.50684116597263529</v>
      </c>
    </row>
    <row r="146" spans="1:15" x14ac:dyDescent="0.25">
      <c r="B146" s="145" t="s">
        <v>84</v>
      </c>
      <c r="C146" s="146">
        <v>0</v>
      </c>
      <c r="D146" s="147">
        <v>-1</v>
      </c>
      <c r="E146" s="146">
        <v>231</v>
      </c>
      <c r="F146" s="147" t="str">
        <f t="shared" si="13"/>
        <v>-</v>
      </c>
      <c r="G146" s="146">
        <v>1321</v>
      </c>
      <c r="H146" s="147">
        <f t="shared" si="13"/>
        <v>4.7186147186147185</v>
      </c>
      <c r="I146" s="146">
        <v>1398</v>
      </c>
      <c r="J146" s="147">
        <f t="shared" si="13"/>
        <v>5.8289174867524496E-2</v>
      </c>
      <c r="K146" s="146">
        <v>1391</v>
      </c>
      <c r="L146" s="147">
        <f t="shared" si="13"/>
        <v>-5.0071530758225569E-3</v>
      </c>
      <c r="M146" s="146">
        <v>1601</v>
      </c>
      <c r="N146" s="147">
        <f t="shared" si="14"/>
        <v>0.15097052480230055</v>
      </c>
    </row>
    <row r="147" spans="1:15" x14ac:dyDescent="0.25">
      <c r="B147" s="145" t="s">
        <v>86</v>
      </c>
      <c r="C147" s="146">
        <v>0</v>
      </c>
      <c r="D147" s="147">
        <v>-1</v>
      </c>
      <c r="E147" s="146">
        <v>675</v>
      </c>
      <c r="F147" s="147" t="str">
        <f t="shared" si="13"/>
        <v>-</v>
      </c>
      <c r="G147" s="146">
        <v>1114</v>
      </c>
      <c r="H147" s="147">
        <f t="shared" si="13"/>
        <v>0.65037037037037027</v>
      </c>
      <c r="I147" s="146">
        <v>1518</v>
      </c>
      <c r="J147" s="147">
        <f t="shared" si="13"/>
        <v>0.36265709156193893</v>
      </c>
      <c r="K147" s="146">
        <v>1166</v>
      </c>
      <c r="L147" s="147">
        <f t="shared" si="13"/>
        <v>-0.23188405797101452</v>
      </c>
      <c r="M147" s="146">
        <v>1615</v>
      </c>
      <c r="N147" s="147">
        <f t="shared" si="14"/>
        <v>0.38507718696397952</v>
      </c>
    </row>
    <row r="148" spans="1:15" x14ac:dyDescent="0.25">
      <c r="B148" s="145" t="s">
        <v>88</v>
      </c>
      <c r="C148" s="146">
        <v>902</v>
      </c>
      <c r="D148" s="147">
        <v>-0.17474839890210425</v>
      </c>
      <c r="E148" s="146">
        <v>905</v>
      </c>
      <c r="F148" s="147">
        <f t="shared" si="13"/>
        <v>3.3259423503326779E-3</v>
      </c>
      <c r="G148" s="146">
        <v>998</v>
      </c>
      <c r="H148" s="147">
        <f t="shared" si="13"/>
        <v>0.10276243093922655</v>
      </c>
      <c r="I148" s="146">
        <v>1506</v>
      </c>
      <c r="J148" s="147">
        <f t="shared" si="13"/>
        <v>0.50901803607214435</v>
      </c>
      <c r="K148" s="146">
        <v>1232</v>
      </c>
      <c r="L148" s="147">
        <f t="shared" si="13"/>
        <v>-0.18193891102257631</v>
      </c>
      <c r="M148" s="146">
        <v>1507</v>
      </c>
      <c r="N148" s="147">
        <f t="shared" si="14"/>
        <v>0.22321428571428581</v>
      </c>
    </row>
    <row r="149" spans="1:15" x14ac:dyDescent="0.25">
      <c r="B149" s="145" t="s">
        <v>90</v>
      </c>
      <c r="C149" s="146">
        <v>76</v>
      </c>
      <c r="D149" s="147">
        <v>-0.94685314685314681</v>
      </c>
      <c r="E149" s="146">
        <v>827</v>
      </c>
      <c r="F149" s="147">
        <f t="shared" si="13"/>
        <v>9.8815789473684212</v>
      </c>
      <c r="G149" s="146">
        <v>1047</v>
      </c>
      <c r="H149" s="147">
        <f t="shared" si="13"/>
        <v>0.2660217654171706</v>
      </c>
      <c r="I149" s="146">
        <v>1465</v>
      </c>
      <c r="J149" s="147">
        <f t="shared" si="13"/>
        <v>0.39923591212989495</v>
      </c>
      <c r="K149" s="146">
        <v>1114</v>
      </c>
      <c r="L149" s="147">
        <f t="shared" si="13"/>
        <v>-0.23959044368600679</v>
      </c>
      <c r="M149" s="146">
        <v>1375</v>
      </c>
      <c r="N149" s="147">
        <f t="shared" si="14"/>
        <v>0.23429084380610421</v>
      </c>
    </row>
    <row r="150" spans="1:15" x14ac:dyDescent="0.25">
      <c r="A150" s="151"/>
      <c r="B150" s="145" t="s">
        <v>92</v>
      </c>
      <c r="C150" s="146">
        <v>194</v>
      </c>
      <c r="D150" s="147">
        <v>-0.86694101508916321</v>
      </c>
      <c r="E150" s="146">
        <v>1854</v>
      </c>
      <c r="F150" s="147">
        <f t="shared" si="13"/>
        <v>8.5567010309278349</v>
      </c>
      <c r="G150" s="146">
        <v>1679</v>
      </c>
      <c r="H150" s="147">
        <f t="shared" si="13"/>
        <v>-9.4390507011866243E-2</v>
      </c>
      <c r="I150" s="146">
        <v>1982</v>
      </c>
      <c r="J150" s="147">
        <f t="shared" si="13"/>
        <v>0.18046456223942831</v>
      </c>
      <c r="K150" s="146">
        <v>1956</v>
      </c>
      <c r="L150" s="147">
        <f t="shared" si="13"/>
        <v>-1.3118062563067578E-2</v>
      </c>
      <c r="M150" s="146">
        <v>2380</v>
      </c>
      <c r="N150" s="147">
        <f t="shared" si="14"/>
        <v>0.21676891615541916</v>
      </c>
    </row>
    <row r="151" spans="1:15" x14ac:dyDescent="0.25">
      <c r="B151" s="145" t="s">
        <v>94</v>
      </c>
      <c r="C151" s="146">
        <v>606</v>
      </c>
      <c r="D151" s="147">
        <v>-0.59491978609625673</v>
      </c>
      <c r="E151" s="146">
        <v>1955</v>
      </c>
      <c r="F151" s="147">
        <f t="shared" si="13"/>
        <v>2.226072607260726</v>
      </c>
      <c r="G151" s="146">
        <v>2421</v>
      </c>
      <c r="H151" s="147">
        <f t="shared" si="13"/>
        <v>0.23836317135549878</v>
      </c>
      <c r="I151" s="146">
        <v>2298</v>
      </c>
      <c r="J151" s="147">
        <f t="shared" si="13"/>
        <v>-5.0805452292441156E-2</v>
      </c>
      <c r="K151" s="146">
        <v>2484</v>
      </c>
      <c r="L151" s="147">
        <f t="shared" si="13"/>
        <v>8.0939947780678922E-2</v>
      </c>
      <c r="M151" s="146">
        <v>2391</v>
      </c>
      <c r="N151" s="147">
        <f t="shared" si="14"/>
        <v>-3.7439613526570104E-2</v>
      </c>
    </row>
    <row r="152" spans="1:15" x14ac:dyDescent="0.25">
      <c r="B152" s="145" t="s">
        <v>96</v>
      </c>
      <c r="C152" s="146">
        <v>440</v>
      </c>
      <c r="D152" s="147">
        <v>-0.68023255813953487</v>
      </c>
      <c r="E152" s="146">
        <v>1573</v>
      </c>
      <c r="F152" s="147">
        <f t="shared" si="13"/>
        <v>2.5750000000000002</v>
      </c>
      <c r="G152" s="146">
        <v>1685</v>
      </c>
      <c r="H152" s="147">
        <f t="shared" si="13"/>
        <v>7.1201525746980243E-2</v>
      </c>
      <c r="I152" s="146">
        <v>1850</v>
      </c>
      <c r="J152" s="147">
        <f t="shared" si="13"/>
        <v>9.7922848664688367E-2</v>
      </c>
      <c r="K152" s="146">
        <v>1784</v>
      </c>
      <c r="L152" s="147">
        <f t="shared" si="13"/>
        <v>-3.5675675675675644E-2</v>
      </c>
      <c r="M152" s="146">
        <v>2391</v>
      </c>
      <c r="N152" s="147">
        <f t="shared" si="14"/>
        <v>0.3402466367713004</v>
      </c>
    </row>
    <row r="153" spans="1:15" ht="15.75" x14ac:dyDescent="0.25">
      <c r="B153" s="148" t="s">
        <v>33</v>
      </c>
      <c r="C153" s="149">
        <v>6042</v>
      </c>
      <c r="D153" s="150">
        <v>-0.59968197177499505</v>
      </c>
      <c r="E153" s="149">
        <v>9298</v>
      </c>
      <c r="F153" s="150">
        <f t="shared" si="13"/>
        <v>0.53889440582588555</v>
      </c>
      <c r="G153" s="149">
        <v>16587</v>
      </c>
      <c r="H153" s="150">
        <f t="shared" si="13"/>
        <v>0.78393202839320275</v>
      </c>
      <c r="I153" s="149">
        <v>20868</v>
      </c>
      <c r="J153" s="150">
        <f t="shared" si="13"/>
        <v>0.25809368782781705</v>
      </c>
      <c r="K153" s="149">
        <v>21452</v>
      </c>
      <c r="L153" s="150">
        <f t="shared" si="13"/>
        <v>2.798543224075134E-2</v>
      </c>
      <c r="M153" s="149">
        <v>21670</v>
      </c>
      <c r="N153" s="150">
        <v>1.0162222636584062E-2</v>
      </c>
    </row>
    <row r="154" spans="1:15" ht="6" customHeight="1" x14ac:dyDescent="0.25"/>
    <row r="155" spans="1:15" x14ac:dyDescent="0.25">
      <c r="B155" s="131" t="s">
        <v>58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248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117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118</v>
      </c>
    </row>
    <row r="160" spans="1:15" ht="22.5" thickTop="1" thickBot="1" x14ac:dyDescent="0.3">
      <c r="B160" s="152" t="str">
        <f>C160</f>
        <v>Francia</v>
      </c>
      <c r="C160" s="135" t="s">
        <v>119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72</v>
      </c>
      <c r="D162" s="143" t="str">
        <f>CONCATENATE("var ",RIGHT(C161,2),"/",RIGHT(C161-1,2))</f>
        <v>var 20/19</v>
      </c>
      <c r="E162" s="144" t="s">
        <v>72</v>
      </c>
      <c r="F162" s="143" t="str">
        <f>CONCATENATE("var ",RIGHT(E161,2),"/",RIGHT(E161-1,2))</f>
        <v>var 21/20</v>
      </c>
      <c r="G162" s="144" t="s">
        <v>72</v>
      </c>
      <c r="H162" s="143" t="str">
        <f>CONCATENATE("var ",RIGHT(G161,2),"/",RIGHT(G161-1,2))</f>
        <v>var 22/21</v>
      </c>
      <c r="I162" s="144" t="s">
        <v>72</v>
      </c>
      <c r="J162" s="143" t="str">
        <f>CONCATENATE("var ",RIGHT(I161,2),"/",RIGHT(I161-1,2))</f>
        <v>var 23/22</v>
      </c>
      <c r="K162" s="144" t="s">
        <v>72</v>
      </c>
      <c r="L162" s="143" t="str">
        <f>CONCATENATE("var ",RIGHT(K161,2),"/",RIGHT(K161-1,2))</f>
        <v>var 24/23</v>
      </c>
      <c r="M162" s="144" t="s">
        <v>72</v>
      </c>
      <c r="N162" s="143" t="str">
        <f>CONCATENATE("var ",RIGHT(M161,2),"/",RIGHT(M161-1,2))</f>
        <v>var 25/24</v>
      </c>
    </row>
    <row r="163" spans="2:14" x14ac:dyDescent="0.25">
      <c r="B163" s="145" t="s">
        <v>74</v>
      </c>
      <c r="C163" s="146">
        <v>1411</v>
      </c>
      <c r="D163" s="147">
        <v>0.10927672955974832</v>
      </c>
      <c r="E163" s="146">
        <v>1035</v>
      </c>
      <c r="F163" s="147">
        <f t="shared" ref="F163:L175" si="15">IFERROR(E163/C163-1,"-")</f>
        <v>-0.26647767540751244</v>
      </c>
      <c r="G163" s="146">
        <v>1353</v>
      </c>
      <c r="H163" s="147">
        <f t="shared" si="15"/>
        <v>0.30724637681159428</v>
      </c>
      <c r="I163" s="146">
        <v>1657</v>
      </c>
      <c r="J163" s="147">
        <f t="shared" si="15"/>
        <v>0.22468588322246852</v>
      </c>
      <c r="K163" s="146">
        <v>1497</v>
      </c>
      <c r="L163" s="147">
        <f t="shared" si="15"/>
        <v>-9.656004828002418E-2</v>
      </c>
      <c r="M163" s="146">
        <v>1563</v>
      </c>
      <c r="N163" s="147">
        <f t="shared" ref="N163:N174" si="16">IFERROR(M163/K163-1,"-")</f>
        <v>4.4088176352705455E-2</v>
      </c>
    </row>
    <row r="164" spans="2:14" x14ac:dyDescent="0.25">
      <c r="B164" s="145" t="s">
        <v>76</v>
      </c>
      <c r="C164" s="146">
        <v>1560</v>
      </c>
      <c r="D164" s="147">
        <v>-6.1936259771497304E-2</v>
      </c>
      <c r="E164" s="146">
        <v>945</v>
      </c>
      <c r="F164" s="147">
        <f t="shared" si="15"/>
        <v>-0.39423076923076927</v>
      </c>
      <c r="G164" s="146">
        <v>2904</v>
      </c>
      <c r="H164" s="147">
        <f t="shared" si="15"/>
        <v>2.0730158730158732</v>
      </c>
      <c r="I164" s="146">
        <v>2192</v>
      </c>
      <c r="J164" s="147">
        <f t="shared" si="15"/>
        <v>-0.24517906336088158</v>
      </c>
      <c r="K164" s="146">
        <v>2057</v>
      </c>
      <c r="L164" s="147">
        <f t="shared" si="15"/>
        <v>-6.1587591240875872E-2</v>
      </c>
      <c r="M164" s="146">
        <v>2346</v>
      </c>
      <c r="N164" s="147">
        <f t="shared" si="16"/>
        <v>0.14049586776859502</v>
      </c>
    </row>
    <row r="165" spans="2:14" x14ac:dyDescent="0.25">
      <c r="B165" s="145" t="s">
        <v>78</v>
      </c>
      <c r="C165" s="146">
        <v>592</v>
      </c>
      <c r="D165" s="147">
        <v>-0.64315852923447858</v>
      </c>
      <c r="E165" s="146">
        <v>728</v>
      </c>
      <c r="F165" s="147">
        <f t="shared" si="15"/>
        <v>0.22972972972972983</v>
      </c>
      <c r="G165" s="146">
        <v>2196</v>
      </c>
      <c r="H165" s="147">
        <f t="shared" si="15"/>
        <v>2.0164835164835164</v>
      </c>
      <c r="I165" s="146">
        <v>1764</v>
      </c>
      <c r="J165" s="147">
        <f t="shared" si="15"/>
        <v>-0.19672131147540983</v>
      </c>
      <c r="K165" s="146">
        <v>2459</v>
      </c>
      <c r="L165" s="147">
        <f t="shared" si="15"/>
        <v>0.39399092970521532</v>
      </c>
      <c r="M165" s="146">
        <v>2000</v>
      </c>
      <c r="N165" s="147">
        <f t="shared" si="16"/>
        <v>-0.18666124440829601</v>
      </c>
    </row>
    <row r="166" spans="2:14" x14ac:dyDescent="0.25">
      <c r="B166" s="145" t="s">
        <v>80</v>
      </c>
      <c r="C166" s="146">
        <v>0</v>
      </c>
      <c r="D166" s="147">
        <v>-1</v>
      </c>
      <c r="E166" s="146">
        <v>473</v>
      </c>
      <c r="F166" s="147" t="str">
        <f t="shared" si="15"/>
        <v>-</v>
      </c>
      <c r="G166" s="146">
        <v>2930</v>
      </c>
      <c r="H166" s="147">
        <f t="shared" si="15"/>
        <v>5.1945031712473577</v>
      </c>
      <c r="I166" s="146">
        <v>2972</v>
      </c>
      <c r="J166" s="147">
        <f t="shared" si="15"/>
        <v>1.4334470989761039E-2</v>
      </c>
      <c r="K166" s="146">
        <v>3165</v>
      </c>
      <c r="L166" s="147">
        <f t="shared" si="15"/>
        <v>6.4939434724091472E-2</v>
      </c>
      <c r="M166" s="146">
        <v>2200</v>
      </c>
      <c r="N166" s="147">
        <f t="shared" si="16"/>
        <v>-0.30489731437598733</v>
      </c>
    </row>
    <row r="167" spans="2:14" x14ac:dyDescent="0.25">
      <c r="B167" s="145" t="s">
        <v>82</v>
      </c>
      <c r="C167" s="146">
        <v>0</v>
      </c>
      <c r="D167" s="147">
        <v>-1</v>
      </c>
      <c r="E167" s="146">
        <v>899</v>
      </c>
      <c r="F167" s="147" t="str">
        <f t="shared" si="15"/>
        <v>-</v>
      </c>
      <c r="G167" s="146">
        <v>2517</v>
      </c>
      <c r="H167" s="147">
        <f t="shared" si="15"/>
        <v>1.799777530589544</v>
      </c>
      <c r="I167" s="146">
        <v>2516</v>
      </c>
      <c r="J167" s="147">
        <f t="shared" si="15"/>
        <v>-3.9729837107671528E-4</v>
      </c>
      <c r="K167" s="146">
        <v>2477</v>
      </c>
      <c r="L167" s="147">
        <f t="shared" si="15"/>
        <v>-1.5500794912559623E-2</v>
      </c>
      <c r="M167" s="146">
        <v>1698</v>
      </c>
      <c r="N167" s="147">
        <f t="shared" si="16"/>
        <v>-0.3144933387161889</v>
      </c>
    </row>
    <row r="168" spans="2:14" x14ac:dyDescent="0.25">
      <c r="B168" s="145" t="s">
        <v>84</v>
      </c>
      <c r="C168" s="146">
        <v>0</v>
      </c>
      <c r="D168" s="147">
        <v>-1</v>
      </c>
      <c r="E168" s="146">
        <v>377</v>
      </c>
      <c r="F168" s="147" t="str">
        <f t="shared" si="15"/>
        <v>-</v>
      </c>
      <c r="G168" s="146">
        <v>1955</v>
      </c>
      <c r="H168" s="147">
        <f t="shared" si="15"/>
        <v>4.1856763925729439</v>
      </c>
      <c r="I168" s="146">
        <v>1820</v>
      </c>
      <c r="J168" s="147">
        <f t="shared" si="15"/>
        <v>-6.9053708439897665E-2</v>
      </c>
      <c r="K168" s="146">
        <v>1716</v>
      </c>
      <c r="L168" s="147">
        <f t="shared" si="15"/>
        <v>-5.7142857142857162E-2</v>
      </c>
      <c r="M168" s="146">
        <v>1687</v>
      </c>
      <c r="N168" s="147">
        <f t="shared" si="16"/>
        <v>-1.689976689976691E-2</v>
      </c>
    </row>
    <row r="169" spans="2:14" x14ac:dyDescent="0.25">
      <c r="B169" s="145" t="s">
        <v>86</v>
      </c>
      <c r="C169" s="146">
        <v>0</v>
      </c>
      <c r="D169" s="147">
        <v>-1</v>
      </c>
      <c r="E169" s="146">
        <v>1143</v>
      </c>
      <c r="F169" s="147" t="str">
        <f t="shared" si="15"/>
        <v>-</v>
      </c>
      <c r="G169" s="146">
        <v>2623</v>
      </c>
      <c r="H169" s="147">
        <f t="shared" si="15"/>
        <v>1.294838145231846</v>
      </c>
      <c r="I169" s="146">
        <v>2026</v>
      </c>
      <c r="J169" s="147">
        <f t="shared" si="15"/>
        <v>-0.22760198246282881</v>
      </c>
      <c r="K169" s="146">
        <v>1892</v>
      </c>
      <c r="L169" s="147">
        <f t="shared" si="15"/>
        <v>-6.6140177690029667E-2</v>
      </c>
      <c r="M169" s="146">
        <v>2124</v>
      </c>
      <c r="N169" s="147">
        <f t="shared" si="16"/>
        <v>0.12262156448202965</v>
      </c>
    </row>
    <row r="170" spans="2:14" x14ac:dyDescent="0.25">
      <c r="B170" s="145" t="s">
        <v>88</v>
      </c>
      <c r="C170" s="146">
        <v>877</v>
      </c>
      <c r="D170" s="147">
        <v>-0.5550481988838154</v>
      </c>
      <c r="E170" s="146">
        <v>1745</v>
      </c>
      <c r="F170" s="147">
        <f t="shared" si="15"/>
        <v>0.98973774230330669</v>
      </c>
      <c r="G170" s="146">
        <v>2466</v>
      </c>
      <c r="H170" s="147">
        <f t="shared" si="15"/>
        <v>0.41318051575931225</v>
      </c>
      <c r="I170" s="146">
        <v>2255</v>
      </c>
      <c r="J170" s="147">
        <f t="shared" si="15"/>
        <v>-8.5563665855636684E-2</v>
      </c>
      <c r="K170" s="146">
        <v>2125</v>
      </c>
      <c r="L170" s="147">
        <f t="shared" si="15"/>
        <v>-5.7649667405764937E-2</v>
      </c>
      <c r="M170" s="146">
        <v>2041</v>
      </c>
      <c r="N170" s="147">
        <f t="shared" si="16"/>
        <v>-3.9529411764705924E-2</v>
      </c>
    </row>
    <row r="171" spans="2:14" x14ac:dyDescent="0.25">
      <c r="B171" s="145" t="s">
        <v>90</v>
      </c>
      <c r="C171" s="146">
        <v>256</v>
      </c>
      <c r="D171" s="147">
        <v>-0.83079973562458687</v>
      </c>
      <c r="E171" s="146">
        <v>1185</v>
      </c>
      <c r="F171" s="147">
        <f t="shared" si="15"/>
        <v>3.62890625</v>
      </c>
      <c r="G171" s="146">
        <v>1641</v>
      </c>
      <c r="H171" s="147">
        <f t="shared" si="15"/>
        <v>0.38481012658227853</v>
      </c>
      <c r="I171" s="146">
        <v>2059</v>
      </c>
      <c r="J171" s="147">
        <f t="shared" si="15"/>
        <v>0.25472273004265689</v>
      </c>
      <c r="K171" s="146">
        <v>1668</v>
      </c>
      <c r="L171" s="147">
        <f t="shared" si="15"/>
        <v>-0.18989800874210783</v>
      </c>
      <c r="M171" s="146">
        <v>1642</v>
      </c>
      <c r="N171" s="147">
        <f t="shared" si="16"/>
        <v>-1.5587529976019199E-2</v>
      </c>
    </row>
    <row r="172" spans="2:14" x14ac:dyDescent="0.25">
      <c r="B172" s="145" t="s">
        <v>92</v>
      </c>
      <c r="C172" s="146">
        <v>841</v>
      </c>
      <c r="D172" s="147">
        <v>-0.57309644670050763</v>
      </c>
      <c r="E172" s="146">
        <v>2808</v>
      </c>
      <c r="F172" s="147">
        <f t="shared" si="15"/>
        <v>2.3388822829964329</v>
      </c>
      <c r="G172" s="146">
        <v>2797</v>
      </c>
      <c r="H172" s="147">
        <f t="shared" si="15"/>
        <v>-3.9173789173788665E-3</v>
      </c>
      <c r="I172" s="146">
        <v>2556</v>
      </c>
      <c r="J172" s="147">
        <f t="shared" si="15"/>
        <v>-8.6163746871648184E-2</v>
      </c>
      <c r="K172" s="146">
        <v>2794</v>
      </c>
      <c r="L172" s="147">
        <f t="shared" si="15"/>
        <v>9.3114241001564846E-2</v>
      </c>
      <c r="M172" s="146">
        <v>2877</v>
      </c>
      <c r="N172" s="147">
        <f t="shared" si="16"/>
        <v>2.970651395848245E-2</v>
      </c>
    </row>
    <row r="173" spans="2:14" x14ac:dyDescent="0.25">
      <c r="B173" s="145" t="s">
        <v>94</v>
      </c>
      <c r="C173" s="146">
        <v>60</v>
      </c>
      <c r="D173" s="147">
        <v>-0.94565217391304346</v>
      </c>
      <c r="E173" s="146">
        <v>2009</v>
      </c>
      <c r="F173" s="147">
        <f t="shared" si="15"/>
        <v>32.483333333333334</v>
      </c>
      <c r="G173" s="146">
        <v>1616</v>
      </c>
      <c r="H173" s="147">
        <f t="shared" si="15"/>
        <v>-0.19561971129915379</v>
      </c>
      <c r="I173" s="146">
        <v>1504</v>
      </c>
      <c r="J173" s="147">
        <f t="shared" si="15"/>
        <v>-6.9306930693069257E-2</v>
      </c>
      <c r="K173" s="146">
        <v>1368</v>
      </c>
      <c r="L173" s="147">
        <f t="shared" si="15"/>
        <v>-9.0425531914893664E-2</v>
      </c>
      <c r="M173" s="146">
        <v>1730</v>
      </c>
      <c r="N173" s="147">
        <f t="shared" si="16"/>
        <v>0.26461988304093564</v>
      </c>
    </row>
    <row r="174" spans="2:14" x14ac:dyDescent="0.25">
      <c r="B174" s="145" t="s">
        <v>96</v>
      </c>
      <c r="C174" s="146">
        <v>767</v>
      </c>
      <c r="D174" s="147">
        <v>-0.42069486404833834</v>
      </c>
      <c r="E174" s="146">
        <v>1899</v>
      </c>
      <c r="F174" s="147">
        <f t="shared" si="15"/>
        <v>1.4758800521512385</v>
      </c>
      <c r="G174" s="146">
        <v>1942</v>
      </c>
      <c r="H174" s="147">
        <f t="shared" si="15"/>
        <v>2.2643496577145816E-2</v>
      </c>
      <c r="I174" s="146">
        <v>1825</v>
      </c>
      <c r="J174" s="147">
        <f t="shared" si="15"/>
        <v>-6.0247167868177187E-2</v>
      </c>
      <c r="K174" s="146">
        <v>1388</v>
      </c>
      <c r="L174" s="147">
        <f t="shared" si="15"/>
        <v>-0.23945205479452059</v>
      </c>
      <c r="M174" s="146">
        <v>1748</v>
      </c>
      <c r="N174" s="147">
        <f t="shared" si="16"/>
        <v>0.25936599423631135</v>
      </c>
    </row>
    <row r="175" spans="2:14" ht="15.75" x14ac:dyDescent="0.25">
      <c r="B175" s="148" t="s">
        <v>33</v>
      </c>
      <c r="C175" s="149">
        <v>6586</v>
      </c>
      <c r="D175" s="150">
        <v>-0.6643563347263276</v>
      </c>
      <c r="E175" s="149">
        <v>15246</v>
      </c>
      <c r="F175" s="150">
        <f t="shared" si="15"/>
        <v>1.3149104160340115</v>
      </c>
      <c r="G175" s="149">
        <v>26940</v>
      </c>
      <c r="H175" s="150">
        <f t="shared" si="15"/>
        <v>0.7670208579299489</v>
      </c>
      <c r="I175" s="149">
        <v>25146</v>
      </c>
      <c r="J175" s="150">
        <f t="shared" si="15"/>
        <v>-6.6592427616926519E-2</v>
      </c>
      <c r="K175" s="149">
        <v>24606</v>
      </c>
      <c r="L175" s="150">
        <f t="shared" si="15"/>
        <v>-2.1474588403722294E-2</v>
      </c>
      <c r="M175" s="149">
        <v>23656</v>
      </c>
      <c r="N175" s="150">
        <v>-3.8608469478988883E-2</v>
      </c>
    </row>
    <row r="176" spans="2:14" ht="6" customHeight="1" x14ac:dyDescent="0.25"/>
    <row r="177" spans="1:15" x14ac:dyDescent="0.25">
      <c r="B177" s="131" t="s">
        <v>58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249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120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121</v>
      </c>
    </row>
    <row r="182" spans="1:15" ht="22.5" thickTop="1" thickBot="1" x14ac:dyDescent="0.3">
      <c r="B182" s="152" t="str">
        <f>C182</f>
        <v>Bélgica</v>
      </c>
      <c r="C182" s="135" t="s">
        <v>122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72</v>
      </c>
      <c r="D184" s="143" t="str">
        <f>CONCATENATE("var ",RIGHT(C183,2),"/",RIGHT(C183-1,2))</f>
        <v>var 20/19</v>
      </c>
      <c r="E184" s="144" t="s">
        <v>72</v>
      </c>
      <c r="F184" s="143" t="str">
        <f>CONCATENATE("var ",RIGHT(E183,2),"/",RIGHT(E183-1,2))</f>
        <v>var 21/20</v>
      </c>
      <c r="G184" s="144" t="s">
        <v>72</v>
      </c>
      <c r="H184" s="143" t="str">
        <f>CONCATENATE("var ",RIGHT(G183,2),"/",RIGHT(G183-1,2))</f>
        <v>var 22/21</v>
      </c>
      <c r="I184" s="144" t="s">
        <v>72</v>
      </c>
      <c r="J184" s="143" t="str">
        <f>CONCATENATE("var ",RIGHT(I183,2),"/",RIGHT(I183-1,2))</f>
        <v>var 23/22</v>
      </c>
      <c r="K184" s="144" t="s">
        <v>72</v>
      </c>
      <c r="L184" s="143" t="str">
        <f>CONCATENATE("var ",RIGHT(K183,2),"/",RIGHT(K183-1,2))</f>
        <v>var 24/23</v>
      </c>
      <c r="M184" s="144" t="s">
        <v>72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74</v>
      </c>
      <c r="C185" s="146">
        <v>313</v>
      </c>
      <c r="D185" s="147">
        <v>1.6233766233766156E-2</v>
      </c>
      <c r="E185" s="146">
        <v>175</v>
      </c>
      <c r="F185" s="147">
        <f t="shared" ref="F185:L197" si="17">IFERROR(E185/C185-1,"-")</f>
        <v>-0.4408945686900958</v>
      </c>
      <c r="G185" s="146">
        <v>418</v>
      </c>
      <c r="H185" s="147">
        <f t="shared" si="17"/>
        <v>1.3885714285714288</v>
      </c>
      <c r="I185" s="146">
        <v>363</v>
      </c>
      <c r="J185" s="147">
        <f t="shared" si="17"/>
        <v>-0.13157894736842102</v>
      </c>
      <c r="K185" s="146">
        <v>401</v>
      </c>
      <c r="L185" s="147">
        <f t="shared" si="17"/>
        <v>0.10468319559228645</v>
      </c>
      <c r="M185" s="146">
        <v>326</v>
      </c>
      <c r="N185" s="147">
        <f t="shared" ref="N185:N196" si="18">IFERROR(M185/K185-1,"-")</f>
        <v>-0.18703241895261846</v>
      </c>
    </row>
    <row r="186" spans="1:15" x14ac:dyDescent="0.25">
      <c r="B186" s="145" t="s">
        <v>76</v>
      </c>
      <c r="C186" s="146">
        <v>321</v>
      </c>
      <c r="D186" s="147">
        <v>7.0000000000000062E-2</v>
      </c>
      <c r="E186" s="146">
        <v>18</v>
      </c>
      <c r="F186" s="147">
        <f t="shared" si="17"/>
        <v>-0.94392523364485981</v>
      </c>
      <c r="G186" s="146">
        <v>389</v>
      </c>
      <c r="H186" s="147">
        <f t="shared" si="17"/>
        <v>20.611111111111111</v>
      </c>
      <c r="I186" s="146">
        <v>445</v>
      </c>
      <c r="J186" s="147">
        <f t="shared" si="17"/>
        <v>0.14395886889460163</v>
      </c>
      <c r="K186" s="146">
        <v>462</v>
      </c>
      <c r="L186" s="147">
        <f t="shared" si="17"/>
        <v>3.8202247191011285E-2</v>
      </c>
      <c r="M186" s="146">
        <v>351</v>
      </c>
      <c r="N186" s="147">
        <f t="shared" si="18"/>
        <v>-0.24025974025974028</v>
      </c>
    </row>
    <row r="187" spans="1:15" x14ac:dyDescent="0.25">
      <c r="B187" s="145" t="s">
        <v>78</v>
      </c>
      <c r="C187" s="146">
        <v>227</v>
      </c>
      <c r="D187" s="147">
        <v>-0.38482384823848237</v>
      </c>
      <c r="E187" s="146">
        <v>20</v>
      </c>
      <c r="F187" s="147">
        <f t="shared" si="17"/>
        <v>-0.91189427312775329</v>
      </c>
      <c r="G187" s="146">
        <v>354</v>
      </c>
      <c r="H187" s="147">
        <f t="shared" si="17"/>
        <v>16.7</v>
      </c>
      <c r="I187" s="146">
        <v>318</v>
      </c>
      <c r="J187" s="147">
        <f t="shared" si="17"/>
        <v>-0.10169491525423724</v>
      </c>
      <c r="K187" s="146">
        <v>592</v>
      </c>
      <c r="L187" s="147">
        <f t="shared" si="17"/>
        <v>0.86163522012578619</v>
      </c>
      <c r="M187" s="146">
        <v>381</v>
      </c>
      <c r="N187" s="147">
        <f t="shared" si="18"/>
        <v>-0.35641891891891897</v>
      </c>
    </row>
    <row r="188" spans="1:15" x14ac:dyDescent="0.25">
      <c r="B188" s="145" t="s">
        <v>80</v>
      </c>
      <c r="C188" s="146">
        <v>0</v>
      </c>
      <c r="D188" s="147">
        <v>-1</v>
      </c>
      <c r="E188" s="146">
        <v>33</v>
      </c>
      <c r="F188" s="147" t="str">
        <f t="shared" si="17"/>
        <v>-</v>
      </c>
      <c r="G188" s="146">
        <v>556</v>
      </c>
      <c r="H188" s="147">
        <f t="shared" si="17"/>
        <v>15.848484848484848</v>
      </c>
      <c r="I188" s="146">
        <v>355</v>
      </c>
      <c r="J188" s="147">
        <f t="shared" si="17"/>
        <v>-0.36151079136690645</v>
      </c>
      <c r="K188" s="146">
        <v>404</v>
      </c>
      <c r="L188" s="147">
        <f t="shared" si="17"/>
        <v>0.13802816901408455</v>
      </c>
      <c r="M188" s="146">
        <v>569</v>
      </c>
      <c r="N188" s="147">
        <f t="shared" si="18"/>
        <v>0.40841584158415833</v>
      </c>
    </row>
    <row r="189" spans="1:15" x14ac:dyDescent="0.25">
      <c r="B189" s="145" t="s">
        <v>82</v>
      </c>
      <c r="C189" s="146">
        <v>0</v>
      </c>
      <c r="D189" s="147">
        <v>-1</v>
      </c>
      <c r="E189" s="146">
        <v>120</v>
      </c>
      <c r="F189" s="147" t="str">
        <f t="shared" si="17"/>
        <v>-</v>
      </c>
      <c r="G189" s="146">
        <v>214</v>
      </c>
      <c r="H189" s="147">
        <f t="shared" si="17"/>
        <v>0.78333333333333344</v>
      </c>
      <c r="I189" s="146">
        <v>518</v>
      </c>
      <c r="J189" s="147">
        <f t="shared" si="17"/>
        <v>1.4205607476635516</v>
      </c>
      <c r="K189" s="146">
        <v>597</v>
      </c>
      <c r="L189" s="147">
        <f t="shared" si="17"/>
        <v>0.15250965250965254</v>
      </c>
      <c r="M189" s="146">
        <v>211</v>
      </c>
      <c r="N189" s="147">
        <f t="shared" si="18"/>
        <v>-0.64656616415410384</v>
      </c>
    </row>
    <row r="190" spans="1:15" x14ac:dyDescent="0.25">
      <c r="B190" s="145" t="s">
        <v>123</v>
      </c>
      <c r="C190" s="146">
        <v>0</v>
      </c>
      <c r="D190" s="147">
        <v>-1</v>
      </c>
      <c r="E190" s="146">
        <v>86</v>
      </c>
      <c r="F190" s="147" t="str">
        <f t="shared" si="17"/>
        <v>-</v>
      </c>
      <c r="G190" s="146">
        <v>248</v>
      </c>
      <c r="H190" s="147">
        <f t="shared" si="17"/>
        <v>1.8837209302325579</v>
      </c>
      <c r="I190" s="146">
        <v>365</v>
      </c>
      <c r="J190" s="147">
        <f t="shared" si="17"/>
        <v>0.47177419354838701</v>
      </c>
      <c r="K190" s="146">
        <v>533</v>
      </c>
      <c r="L190" s="147">
        <f t="shared" si="17"/>
        <v>0.46027397260273983</v>
      </c>
      <c r="M190" s="146">
        <v>304</v>
      </c>
      <c r="N190" s="147">
        <f t="shared" si="18"/>
        <v>-0.42964352720450283</v>
      </c>
    </row>
    <row r="191" spans="1:15" x14ac:dyDescent="0.25">
      <c r="B191" s="145" t="s">
        <v>86</v>
      </c>
      <c r="C191" s="146">
        <v>0</v>
      </c>
      <c r="D191" s="147">
        <v>-1</v>
      </c>
      <c r="E191" s="146">
        <v>202</v>
      </c>
      <c r="F191" s="147" t="str">
        <f t="shared" si="17"/>
        <v>-</v>
      </c>
      <c r="G191" s="146">
        <v>528</v>
      </c>
      <c r="H191" s="147">
        <f t="shared" si="17"/>
        <v>1.613861386138614</v>
      </c>
      <c r="I191" s="146">
        <v>711</v>
      </c>
      <c r="J191" s="147">
        <f t="shared" si="17"/>
        <v>0.34659090909090917</v>
      </c>
      <c r="K191" s="146">
        <v>628</v>
      </c>
      <c r="L191" s="147">
        <f t="shared" si="17"/>
        <v>-0.11673699015471173</v>
      </c>
      <c r="M191" s="146">
        <v>554</v>
      </c>
      <c r="N191" s="147">
        <f t="shared" si="18"/>
        <v>-0.11783439490445857</v>
      </c>
    </row>
    <row r="192" spans="1:15" x14ac:dyDescent="0.25">
      <c r="B192" s="145" t="s">
        <v>88</v>
      </c>
      <c r="C192" s="146">
        <v>538</v>
      </c>
      <c r="D192" s="147">
        <v>0.41578947368421049</v>
      </c>
      <c r="E192" s="146">
        <v>605</v>
      </c>
      <c r="F192" s="147">
        <f t="shared" si="17"/>
        <v>0.12453531598513012</v>
      </c>
      <c r="G192" s="146">
        <v>262</v>
      </c>
      <c r="H192" s="147">
        <f t="shared" si="17"/>
        <v>-0.56694214876033056</v>
      </c>
      <c r="I192" s="146">
        <v>497</v>
      </c>
      <c r="J192" s="147">
        <f t="shared" si="17"/>
        <v>0.89694656488549618</v>
      </c>
      <c r="K192" s="146">
        <v>486</v>
      </c>
      <c r="L192" s="147">
        <f t="shared" si="17"/>
        <v>-2.2132796780684139E-2</v>
      </c>
      <c r="M192" s="146">
        <v>299</v>
      </c>
      <c r="N192" s="147">
        <f t="shared" si="18"/>
        <v>-0.3847736625514403</v>
      </c>
    </row>
    <row r="193" spans="2:15" x14ac:dyDescent="0.25">
      <c r="B193" s="145" t="s">
        <v>90</v>
      </c>
      <c r="C193" s="146">
        <v>168</v>
      </c>
      <c r="D193" s="147">
        <v>-0.54959785522788196</v>
      </c>
      <c r="E193" s="146">
        <v>500</v>
      </c>
      <c r="F193" s="147">
        <f t="shared" si="17"/>
        <v>1.9761904761904763</v>
      </c>
      <c r="G193" s="146">
        <v>331</v>
      </c>
      <c r="H193" s="147">
        <f t="shared" si="17"/>
        <v>-0.33799999999999997</v>
      </c>
      <c r="I193" s="146">
        <v>339</v>
      </c>
      <c r="J193" s="147">
        <f t="shared" si="17"/>
        <v>2.4169184290030232E-2</v>
      </c>
      <c r="K193" s="146">
        <v>217</v>
      </c>
      <c r="L193" s="147">
        <f t="shared" si="17"/>
        <v>-0.35988200589970498</v>
      </c>
      <c r="M193" s="146">
        <v>205</v>
      </c>
      <c r="N193" s="147">
        <f t="shared" si="18"/>
        <v>-5.5299539170506895E-2</v>
      </c>
    </row>
    <row r="194" spans="2:15" x14ac:dyDescent="0.25">
      <c r="B194" s="145" t="s">
        <v>92</v>
      </c>
      <c r="C194" s="146">
        <v>84</v>
      </c>
      <c r="D194" s="147">
        <v>-0.69117647058823528</v>
      </c>
      <c r="E194" s="146">
        <v>408</v>
      </c>
      <c r="F194" s="147">
        <f t="shared" si="17"/>
        <v>3.8571428571428568</v>
      </c>
      <c r="G194" s="146">
        <v>379</v>
      </c>
      <c r="H194" s="147">
        <f t="shared" si="17"/>
        <v>-7.1078431372548989E-2</v>
      </c>
      <c r="I194" s="146">
        <v>638</v>
      </c>
      <c r="J194" s="147">
        <f t="shared" si="17"/>
        <v>0.68337730870712399</v>
      </c>
      <c r="K194" s="146">
        <v>350</v>
      </c>
      <c r="L194" s="147">
        <f t="shared" si="17"/>
        <v>-0.45141065830721006</v>
      </c>
      <c r="M194" s="146">
        <v>481</v>
      </c>
      <c r="N194" s="147">
        <f t="shared" si="18"/>
        <v>0.37428571428571433</v>
      </c>
    </row>
    <row r="195" spans="2:15" x14ac:dyDescent="0.25">
      <c r="B195" s="145" t="s">
        <v>94</v>
      </c>
      <c r="C195" s="146">
        <v>72</v>
      </c>
      <c r="D195" s="147">
        <v>-0.77500000000000002</v>
      </c>
      <c r="E195" s="146">
        <v>628</v>
      </c>
      <c r="F195" s="147">
        <f t="shared" si="17"/>
        <v>7.7222222222222214</v>
      </c>
      <c r="G195" s="146">
        <v>412</v>
      </c>
      <c r="H195" s="147">
        <f t="shared" si="17"/>
        <v>-0.3439490445859873</v>
      </c>
      <c r="I195" s="146">
        <v>437</v>
      </c>
      <c r="J195" s="147">
        <f t="shared" si="17"/>
        <v>6.0679611650485521E-2</v>
      </c>
      <c r="K195" s="146">
        <v>424</v>
      </c>
      <c r="L195" s="147">
        <f t="shared" si="17"/>
        <v>-2.9748283752860427E-2</v>
      </c>
      <c r="M195" s="146">
        <v>416</v>
      </c>
      <c r="N195" s="147">
        <f t="shared" si="18"/>
        <v>-1.8867924528301883E-2</v>
      </c>
    </row>
    <row r="196" spans="2:15" x14ac:dyDescent="0.25">
      <c r="B196" s="145" t="s">
        <v>96</v>
      </c>
      <c r="C196" s="146">
        <v>126</v>
      </c>
      <c r="D196" s="147">
        <v>-0.70833333333333326</v>
      </c>
      <c r="E196" s="146">
        <v>549</v>
      </c>
      <c r="F196" s="147">
        <f t="shared" si="17"/>
        <v>3.3571428571428568</v>
      </c>
      <c r="G196" s="146">
        <v>478</v>
      </c>
      <c r="H196" s="147">
        <f t="shared" si="17"/>
        <v>-0.12932604735883424</v>
      </c>
      <c r="I196" s="146">
        <v>522</v>
      </c>
      <c r="J196" s="147">
        <f t="shared" si="17"/>
        <v>9.2050209205020828E-2</v>
      </c>
      <c r="K196" s="146">
        <v>497</v>
      </c>
      <c r="L196" s="147">
        <f t="shared" si="17"/>
        <v>-4.789272030651337E-2</v>
      </c>
      <c r="M196" s="146">
        <v>534</v>
      </c>
      <c r="N196" s="147">
        <f t="shared" si="18"/>
        <v>7.444668008048283E-2</v>
      </c>
    </row>
    <row r="197" spans="2:15" ht="15.75" x14ac:dyDescent="0.25">
      <c r="B197" s="148" t="s">
        <v>33</v>
      </c>
      <c r="C197" s="149">
        <v>1935</v>
      </c>
      <c r="D197" s="150">
        <v>-0.5420118343195266</v>
      </c>
      <c r="E197" s="149">
        <v>3344</v>
      </c>
      <c r="F197" s="150">
        <f t="shared" si="17"/>
        <v>0.72816537467700249</v>
      </c>
      <c r="G197" s="149">
        <v>4569</v>
      </c>
      <c r="H197" s="150">
        <f t="shared" si="17"/>
        <v>0.36632775119617222</v>
      </c>
      <c r="I197" s="149">
        <v>5508</v>
      </c>
      <c r="J197" s="150">
        <f t="shared" si="17"/>
        <v>0.20551543007222595</v>
      </c>
      <c r="K197" s="149">
        <v>5591</v>
      </c>
      <c r="L197" s="150">
        <f t="shared" si="17"/>
        <v>1.5068990559186535E-2</v>
      </c>
      <c r="M197" s="149">
        <v>4631</v>
      </c>
      <c r="N197" s="150">
        <v>-0.17170452512967271</v>
      </c>
    </row>
    <row r="198" spans="2:15" ht="6" customHeight="1" x14ac:dyDescent="0.25"/>
    <row r="199" spans="2:15" x14ac:dyDescent="0.25">
      <c r="B199" s="131" t="s">
        <v>58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250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124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125</v>
      </c>
    </row>
    <row r="204" spans="2:15" ht="22.5" thickTop="1" thickBot="1" x14ac:dyDescent="0.3">
      <c r="B204" s="152" t="str">
        <f>C204</f>
        <v>Países Bajos</v>
      </c>
      <c r="C204" s="135" t="s">
        <v>126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72</v>
      </c>
      <c r="D206" s="143" t="str">
        <f>CONCATENATE("var ",RIGHT(C205,2),"/",RIGHT(C205-1,2))</f>
        <v>var 20/19</v>
      </c>
      <c r="E206" s="144" t="s">
        <v>72</v>
      </c>
      <c r="F206" s="143" t="str">
        <f>CONCATENATE("var ",RIGHT(E205,2),"/",RIGHT(E205-1,2))</f>
        <v>var 21/20</v>
      </c>
      <c r="G206" s="144" t="s">
        <v>72</v>
      </c>
      <c r="H206" s="143" t="str">
        <f>CONCATENATE("var ",RIGHT(G205,2),"/",RIGHT(G205-1,2))</f>
        <v>var 22/21</v>
      </c>
      <c r="I206" s="144" t="s">
        <v>72</v>
      </c>
      <c r="J206" s="143" t="str">
        <f>CONCATENATE("var ",RIGHT(I205,2),"/",RIGHT(I205-1,2))</f>
        <v>var 23/22</v>
      </c>
      <c r="K206" s="144" t="s">
        <v>72</v>
      </c>
      <c r="L206" s="143" t="str">
        <f>CONCATENATE("var ",RIGHT(K205,2),"/",RIGHT(K205-1,2))</f>
        <v>var 24/23</v>
      </c>
      <c r="M206" s="144" t="s">
        <v>72</v>
      </c>
      <c r="N206" s="143" t="str">
        <f>CONCATENATE("var ",RIGHT(M205,2),"/",RIGHT(M205-1,2))</f>
        <v>var 25/24</v>
      </c>
    </row>
    <row r="207" spans="2:15" x14ac:dyDescent="0.25">
      <c r="B207" s="145" t="s">
        <v>74</v>
      </c>
      <c r="C207" s="146">
        <v>349</v>
      </c>
      <c r="D207" s="147">
        <v>0.26909090909090905</v>
      </c>
      <c r="E207" s="146">
        <v>32</v>
      </c>
      <c r="F207" s="147">
        <f t="shared" ref="F207:L219" si="19">IFERROR(E207/C207-1,"-")</f>
        <v>-0.90830945558739251</v>
      </c>
      <c r="G207" s="146">
        <v>928</v>
      </c>
      <c r="H207" s="147">
        <f t="shared" si="19"/>
        <v>28</v>
      </c>
      <c r="I207" s="146">
        <v>676</v>
      </c>
      <c r="J207" s="147">
        <f t="shared" si="19"/>
        <v>-0.27155172413793105</v>
      </c>
      <c r="K207" s="146">
        <v>577</v>
      </c>
      <c r="L207" s="147">
        <f t="shared" si="19"/>
        <v>-0.14644970414201186</v>
      </c>
      <c r="M207" s="146">
        <v>512</v>
      </c>
      <c r="N207" s="147">
        <f t="shared" ref="N207:N218" si="20">IFERROR(M207/K207-1,"-")</f>
        <v>-0.11265164644714043</v>
      </c>
    </row>
    <row r="208" spans="2:15" x14ac:dyDescent="0.25">
      <c r="B208" s="145" t="s">
        <v>76</v>
      </c>
      <c r="C208" s="146">
        <v>262</v>
      </c>
      <c r="D208" s="147">
        <v>-0.17610062893081757</v>
      </c>
      <c r="E208" s="146">
        <v>43</v>
      </c>
      <c r="F208" s="147">
        <f t="shared" si="19"/>
        <v>-0.83587786259541985</v>
      </c>
      <c r="G208" s="146">
        <v>770</v>
      </c>
      <c r="H208" s="147">
        <f t="shared" si="19"/>
        <v>16.906976744186046</v>
      </c>
      <c r="I208" s="146">
        <v>751</v>
      </c>
      <c r="J208" s="147">
        <f t="shared" si="19"/>
        <v>-2.4675324675324628E-2</v>
      </c>
      <c r="K208" s="146">
        <v>669</v>
      </c>
      <c r="L208" s="147">
        <f t="shared" si="19"/>
        <v>-0.10918774966711053</v>
      </c>
      <c r="M208" s="146">
        <v>678</v>
      </c>
      <c r="N208" s="147">
        <f t="shared" si="20"/>
        <v>1.3452914798206317E-2</v>
      </c>
    </row>
    <row r="209" spans="2:15" x14ac:dyDescent="0.25">
      <c r="B209" s="145" t="s">
        <v>78</v>
      </c>
      <c r="C209" s="146">
        <v>154</v>
      </c>
      <c r="D209" s="147">
        <v>-0.55619596541786742</v>
      </c>
      <c r="E209" s="146">
        <v>18</v>
      </c>
      <c r="F209" s="147">
        <f t="shared" si="19"/>
        <v>-0.88311688311688308</v>
      </c>
      <c r="G209" s="146">
        <v>561</v>
      </c>
      <c r="H209" s="147">
        <f t="shared" si="19"/>
        <v>30.166666666666668</v>
      </c>
      <c r="I209" s="146">
        <v>636</v>
      </c>
      <c r="J209" s="147">
        <f t="shared" si="19"/>
        <v>0.1336898395721926</v>
      </c>
      <c r="K209" s="146">
        <v>493</v>
      </c>
      <c r="L209" s="147">
        <f t="shared" si="19"/>
        <v>-0.22484276729559749</v>
      </c>
      <c r="M209" s="146">
        <v>547</v>
      </c>
      <c r="N209" s="147">
        <f t="shared" si="20"/>
        <v>0.1095334685598377</v>
      </c>
    </row>
    <row r="210" spans="2:15" x14ac:dyDescent="0.25">
      <c r="B210" s="145" t="s">
        <v>80</v>
      </c>
      <c r="C210" s="146">
        <v>0</v>
      </c>
      <c r="D210" s="147">
        <v>-1</v>
      </c>
      <c r="E210" s="146">
        <v>25</v>
      </c>
      <c r="F210" s="147" t="str">
        <f t="shared" si="19"/>
        <v>-</v>
      </c>
      <c r="G210" s="146">
        <v>1074</v>
      </c>
      <c r="H210" s="147">
        <f t="shared" si="19"/>
        <v>41.96</v>
      </c>
      <c r="I210" s="146">
        <v>1013</v>
      </c>
      <c r="J210" s="147">
        <f t="shared" si="19"/>
        <v>-5.6797020484171346E-2</v>
      </c>
      <c r="K210" s="146">
        <v>570</v>
      </c>
      <c r="L210" s="147">
        <f t="shared" si="19"/>
        <v>-0.43731490621915103</v>
      </c>
      <c r="M210" s="146">
        <v>590</v>
      </c>
      <c r="N210" s="147">
        <f t="shared" si="20"/>
        <v>3.5087719298245723E-2</v>
      </c>
    </row>
    <row r="211" spans="2:15" x14ac:dyDescent="0.25">
      <c r="B211" s="145" t="s">
        <v>82</v>
      </c>
      <c r="C211" s="146">
        <v>0</v>
      </c>
      <c r="D211" s="147">
        <v>-1</v>
      </c>
      <c r="E211" s="146">
        <v>38</v>
      </c>
      <c r="F211" s="147" t="str">
        <f t="shared" si="19"/>
        <v>-</v>
      </c>
      <c r="G211" s="146">
        <v>827</v>
      </c>
      <c r="H211" s="147">
        <f t="shared" si="19"/>
        <v>20.763157894736842</v>
      </c>
      <c r="I211" s="146">
        <v>516</v>
      </c>
      <c r="J211" s="147">
        <f t="shared" si="19"/>
        <v>-0.37605804111245467</v>
      </c>
      <c r="K211" s="146">
        <v>527</v>
      </c>
      <c r="L211" s="147">
        <f t="shared" si="19"/>
        <v>2.1317829457364379E-2</v>
      </c>
      <c r="M211" s="146">
        <v>280</v>
      </c>
      <c r="N211" s="147">
        <f t="shared" si="20"/>
        <v>-0.46869070208728658</v>
      </c>
    </row>
    <row r="212" spans="2:15" x14ac:dyDescent="0.25">
      <c r="B212" s="145" t="s">
        <v>84</v>
      </c>
      <c r="C212" s="146">
        <v>0</v>
      </c>
      <c r="D212" s="147">
        <v>-1</v>
      </c>
      <c r="E212" s="146">
        <v>48</v>
      </c>
      <c r="F212" s="147" t="str">
        <f t="shared" si="19"/>
        <v>-</v>
      </c>
      <c r="G212" s="146">
        <v>664</v>
      </c>
      <c r="H212" s="147">
        <f t="shared" si="19"/>
        <v>12.833333333333334</v>
      </c>
      <c r="I212" s="146">
        <v>493</v>
      </c>
      <c r="J212" s="147">
        <f t="shared" si="19"/>
        <v>-0.25753012048192769</v>
      </c>
      <c r="K212" s="146">
        <v>432</v>
      </c>
      <c r="L212" s="147">
        <f t="shared" si="19"/>
        <v>-0.12373225152129819</v>
      </c>
      <c r="M212" s="146">
        <v>397</v>
      </c>
      <c r="N212" s="147">
        <f t="shared" si="20"/>
        <v>-8.101851851851849E-2</v>
      </c>
    </row>
    <row r="213" spans="2:15" x14ac:dyDescent="0.25">
      <c r="B213" s="145" t="s">
        <v>86</v>
      </c>
      <c r="C213" s="146">
        <v>0</v>
      </c>
      <c r="D213" s="147">
        <v>-1</v>
      </c>
      <c r="E213" s="146">
        <v>160</v>
      </c>
      <c r="F213" s="147" t="str">
        <f t="shared" si="19"/>
        <v>-</v>
      </c>
      <c r="G213" s="146">
        <v>1141</v>
      </c>
      <c r="H213" s="147">
        <f t="shared" si="19"/>
        <v>6.1312499999999996</v>
      </c>
      <c r="I213" s="146">
        <v>957</v>
      </c>
      <c r="J213" s="147">
        <f t="shared" si="19"/>
        <v>-0.16126205083260303</v>
      </c>
      <c r="K213" s="146">
        <v>531</v>
      </c>
      <c r="L213" s="147">
        <f t="shared" si="19"/>
        <v>-0.44514106583072099</v>
      </c>
      <c r="M213" s="146">
        <v>569</v>
      </c>
      <c r="N213" s="147">
        <f t="shared" si="20"/>
        <v>7.1563088512241135E-2</v>
      </c>
    </row>
    <row r="214" spans="2:15" x14ac:dyDescent="0.25">
      <c r="B214" s="145" t="s">
        <v>88</v>
      </c>
      <c r="C214" s="146">
        <v>169</v>
      </c>
      <c r="D214" s="147">
        <v>-0.48318042813455653</v>
      </c>
      <c r="E214" s="146">
        <v>167</v>
      </c>
      <c r="F214" s="147">
        <f t="shared" si="19"/>
        <v>-1.1834319526627168E-2</v>
      </c>
      <c r="G214" s="146">
        <v>1213</v>
      </c>
      <c r="H214" s="147">
        <f t="shared" si="19"/>
        <v>6.2634730538922154</v>
      </c>
      <c r="I214" s="146">
        <v>1041</v>
      </c>
      <c r="J214" s="147">
        <f t="shared" si="19"/>
        <v>-0.14179719703215166</v>
      </c>
      <c r="K214" s="146">
        <v>508</v>
      </c>
      <c r="L214" s="147">
        <f t="shared" si="19"/>
        <v>-0.51200768491834769</v>
      </c>
      <c r="M214" s="146">
        <v>378</v>
      </c>
      <c r="N214" s="147">
        <f t="shared" si="20"/>
        <v>-0.25590551181102361</v>
      </c>
    </row>
    <row r="215" spans="2:15" x14ac:dyDescent="0.25">
      <c r="B215" s="145" t="s">
        <v>90</v>
      </c>
      <c r="C215" s="146">
        <v>2</v>
      </c>
      <c r="D215" s="147">
        <v>-0.99416909620991256</v>
      </c>
      <c r="E215" s="146">
        <v>686</v>
      </c>
      <c r="F215" s="147">
        <f t="shared" si="19"/>
        <v>342</v>
      </c>
      <c r="G215" s="146">
        <v>808</v>
      </c>
      <c r="H215" s="147">
        <f t="shared" si="19"/>
        <v>0.17784256559766765</v>
      </c>
      <c r="I215" s="146">
        <v>805</v>
      </c>
      <c r="J215" s="147">
        <f t="shared" si="19"/>
        <v>-3.7128712871287162E-3</v>
      </c>
      <c r="K215" s="146">
        <v>446</v>
      </c>
      <c r="L215" s="147">
        <f t="shared" si="19"/>
        <v>-0.4459627329192547</v>
      </c>
      <c r="M215" s="146">
        <v>459</v>
      </c>
      <c r="N215" s="147">
        <f t="shared" si="20"/>
        <v>2.9147982062780242E-2</v>
      </c>
    </row>
    <row r="216" spans="2:15" x14ac:dyDescent="0.25">
      <c r="B216" s="145" t="s">
        <v>92</v>
      </c>
      <c r="C216" s="146">
        <v>19</v>
      </c>
      <c r="D216" s="147">
        <v>-0.93890675241157551</v>
      </c>
      <c r="E216" s="146">
        <v>1264</v>
      </c>
      <c r="F216" s="147">
        <f t="shared" si="19"/>
        <v>65.526315789473685</v>
      </c>
      <c r="G216" s="146">
        <v>709</v>
      </c>
      <c r="H216" s="147">
        <f t="shared" si="19"/>
        <v>-0.43908227848101267</v>
      </c>
      <c r="I216" s="146">
        <v>743</v>
      </c>
      <c r="J216" s="147">
        <f t="shared" si="19"/>
        <v>4.7954866008462549E-2</v>
      </c>
      <c r="K216" s="146">
        <v>702</v>
      </c>
      <c r="L216" s="147">
        <f t="shared" si="19"/>
        <v>-5.5181695827725474E-2</v>
      </c>
      <c r="M216" s="146">
        <v>543</v>
      </c>
      <c r="N216" s="147">
        <f t="shared" si="20"/>
        <v>-0.22649572649572647</v>
      </c>
    </row>
    <row r="217" spans="2:15" x14ac:dyDescent="0.25">
      <c r="B217" s="145" t="s">
        <v>94</v>
      </c>
      <c r="C217" s="146">
        <v>114</v>
      </c>
      <c r="D217" s="147">
        <v>-0.65243902439024393</v>
      </c>
      <c r="E217" s="146">
        <v>1006</v>
      </c>
      <c r="F217" s="147">
        <f t="shared" si="19"/>
        <v>7.8245614035087723</v>
      </c>
      <c r="G217" s="146">
        <v>646</v>
      </c>
      <c r="H217" s="147">
        <f t="shared" si="19"/>
        <v>-0.35785288270377735</v>
      </c>
      <c r="I217" s="146">
        <v>719</v>
      </c>
      <c r="J217" s="147">
        <f t="shared" si="19"/>
        <v>0.11300309597523217</v>
      </c>
      <c r="K217" s="146">
        <v>613</v>
      </c>
      <c r="L217" s="147">
        <f t="shared" si="19"/>
        <v>-0.14742698191933246</v>
      </c>
      <c r="M217" s="146">
        <v>438</v>
      </c>
      <c r="N217" s="147">
        <f t="shared" si="20"/>
        <v>-0.28548123980424145</v>
      </c>
    </row>
    <row r="218" spans="2:15" x14ac:dyDescent="0.25">
      <c r="B218" s="145" t="s">
        <v>96</v>
      </c>
      <c r="C218" s="146">
        <v>81</v>
      </c>
      <c r="D218" s="147">
        <v>-0.75304878048780488</v>
      </c>
      <c r="E218" s="146">
        <v>879</v>
      </c>
      <c r="F218" s="147">
        <f t="shared" si="19"/>
        <v>9.8518518518518512</v>
      </c>
      <c r="G218" s="146">
        <v>624</v>
      </c>
      <c r="H218" s="147">
        <f t="shared" si="19"/>
        <v>-0.29010238907849828</v>
      </c>
      <c r="I218" s="146">
        <v>620</v>
      </c>
      <c r="J218" s="147">
        <f t="shared" si="19"/>
        <v>-6.4102564102563875E-3</v>
      </c>
      <c r="K218" s="146">
        <v>489</v>
      </c>
      <c r="L218" s="147">
        <f t="shared" si="19"/>
        <v>-0.21129032258064517</v>
      </c>
      <c r="M218" s="146">
        <v>497</v>
      </c>
      <c r="N218" s="147">
        <f t="shared" si="20"/>
        <v>1.6359918200409052E-2</v>
      </c>
    </row>
    <row r="219" spans="2:15" ht="15.75" x14ac:dyDescent="0.25">
      <c r="B219" s="148" t="s">
        <v>33</v>
      </c>
      <c r="C219" s="149">
        <v>1273</v>
      </c>
      <c r="D219" s="150">
        <v>-0.67812895069532231</v>
      </c>
      <c r="E219" s="149">
        <v>4366</v>
      </c>
      <c r="F219" s="150">
        <f t="shared" si="19"/>
        <v>2.4296936370777691</v>
      </c>
      <c r="G219" s="149">
        <v>9965</v>
      </c>
      <c r="H219" s="150">
        <f t="shared" si="19"/>
        <v>1.2824095281722401</v>
      </c>
      <c r="I219" s="149">
        <v>8970</v>
      </c>
      <c r="J219" s="150">
        <f t="shared" si="19"/>
        <v>-9.9849473156046198E-2</v>
      </c>
      <c r="K219" s="149">
        <v>6557</v>
      </c>
      <c r="L219" s="150">
        <f t="shared" si="19"/>
        <v>-0.26900780379041245</v>
      </c>
      <c r="M219" s="149">
        <v>5888</v>
      </c>
      <c r="N219" s="150">
        <v>-0.10202836663108128</v>
      </c>
    </row>
    <row r="220" spans="2:15" ht="6" customHeight="1" x14ac:dyDescent="0.25"/>
    <row r="221" spans="2:15" x14ac:dyDescent="0.25">
      <c r="B221" s="131" t="s">
        <v>58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249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127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128</v>
      </c>
    </row>
    <row r="226" spans="2:15" ht="22.5" thickTop="1" thickBot="1" x14ac:dyDescent="0.3">
      <c r="B226" s="152" t="str">
        <f>C226</f>
        <v>Bélgica</v>
      </c>
      <c r="C226" s="135" t="s">
        <v>122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72</v>
      </c>
      <c r="D228" s="143" t="str">
        <f>CONCATENATE("var ",RIGHT(C227,2),"/",RIGHT(C227-1,2))</f>
        <v>var 20/19</v>
      </c>
      <c r="E228" s="144" t="s">
        <v>72</v>
      </c>
      <c r="F228" s="143" t="str">
        <f>CONCATENATE("var ",RIGHT(E227,2),"/",RIGHT(E227-1,2))</f>
        <v>var 21/20</v>
      </c>
      <c r="G228" s="144" t="s">
        <v>72</v>
      </c>
      <c r="H228" s="143" t="str">
        <f>CONCATENATE("var ",RIGHT(G227,2),"/",RIGHT(G227-1,2))</f>
        <v>var 22/21</v>
      </c>
      <c r="I228" s="144" t="s">
        <v>72</v>
      </c>
      <c r="J228" s="143" t="str">
        <f>CONCATENATE("var ",RIGHT(I227,2),"/",RIGHT(I227-1,2))</f>
        <v>var 23/22</v>
      </c>
      <c r="K228" s="144" t="s">
        <v>72</v>
      </c>
      <c r="L228" s="143" t="str">
        <f>CONCATENATE("var ",RIGHT(K227,2),"/",RIGHT(K227-1,2))</f>
        <v>var 24/23</v>
      </c>
      <c r="M228" s="144" t="s">
        <v>72</v>
      </c>
      <c r="N228" s="143" t="str">
        <f>CONCATENATE("var ",RIGHT(M227,2),"/",RIGHT(M227-1,2))</f>
        <v>var 25/24</v>
      </c>
    </row>
    <row r="229" spans="2:15" x14ac:dyDescent="0.25">
      <c r="B229" s="145" t="s">
        <v>74</v>
      </c>
      <c r="C229" s="146">
        <v>313</v>
      </c>
      <c r="D229" s="147">
        <v>1.6233766233766156E-2</v>
      </c>
      <c r="E229" s="146">
        <v>175</v>
      </c>
      <c r="F229" s="147">
        <f t="shared" ref="F229:L241" si="21">IFERROR(E229/C229-1,"-")</f>
        <v>-0.4408945686900958</v>
      </c>
      <c r="G229" s="146">
        <v>418</v>
      </c>
      <c r="H229" s="147">
        <f t="shared" si="21"/>
        <v>1.3885714285714288</v>
      </c>
      <c r="I229" s="146">
        <v>363</v>
      </c>
      <c r="J229" s="147">
        <f t="shared" si="21"/>
        <v>-0.13157894736842102</v>
      </c>
      <c r="K229" s="146">
        <v>401</v>
      </c>
      <c r="L229" s="147">
        <f t="shared" si="21"/>
        <v>0.10468319559228645</v>
      </c>
      <c r="M229" s="146">
        <v>326</v>
      </c>
      <c r="N229" s="147">
        <f t="shared" ref="N229:N240" si="22">IFERROR(M229/K229-1,"-")</f>
        <v>-0.18703241895261846</v>
      </c>
    </row>
    <row r="230" spans="2:15" x14ac:dyDescent="0.25">
      <c r="B230" s="145" t="s">
        <v>76</v>
      </c>
      <c r="C230" s="146">
        <v>321</v>
      </c>
      <c r="D230" s="147">
        <v>7.0000000000000062E-2</v>
      </c>
      <c r="E230" s="146">
        <v>18</v>
      </c>
      <c r="F230" s="147">
        <f t="shared" si="21"/>
        <v>-0.94392523364485981</v>
      </c>
      <c r="G230" s="146">
        <v>389</v>
      </c>
      <c r="H230" s="147">
        <f t="shared" si="21"/>
        <v>20.611111111111111</v>
      </c>
      <c r="I230" s="146">
        <v>445</v>
      </c>
      <c r="J230" s="147">
        <f t="shared" si="21"/>
        <v>0.14395886889460163</v>
      </c>
      <c r="K230" s="146">
        <v>462</v>
      </c>
      <c r="L230" s="147">
        <f t="shared" si="21"/>
        <v>3.8202247191011285E-2</v>
      </c>
      <c r="M230" s="146">
        <v>351</v>
      </c>
      <c r="N230" s="147">
        <f t="shared" si="22"/>
        <v>-0.24025974025974028</v>
      </c>
    </row>
    <row r="231" spans="2:15" x14ac:dyDescent="0.25">
      <c r="B231" s="145" t="s">
        <v>78</v>
      </c>
      <c r="C231" s="146">
        <v>227</v>
      </c>
      <c r="D231" s="147">
        <v>-0.38482384823848237</v>
      </c>
      <c r="E231" s="146">
        <v>20</v>
      </c>
      <c r="F231" s="147">
        <f t="shared" si="21"/>
        <v>-0.91189427312775329</v>
      </c>
      <c r="G231" s="146">
        <v>354</v>
      </c>
      <c r="H231" s="147">
        <f t="shared" si="21"/>
        <v>16.7</v>
      </c>
      <c r="I231" s="146">
        <v>318</v>
      </c>
      <c r="J231" s="147">
        <f t="shared" si="21"/>
        <v>-0.10169491525423724</v>
      </c>
      <c r="K231" s="146">
        <v>592</v>
      </c>
      <c r="L231" s="147">
        <f t="shared" si="21"/>
        <v>0.86163522012578619</v>
      </c>
      <c r="M231" s="146">
        <v>381</v>
      </c>
      <c r="N231" s="147">
        <f t="shared" si="22"/>
        <v>-0.35641891891891897</v>
      </c>
    </row>
    <row r="232" spans="2:15" x14ac:dyDescent="0.25">
      <c r="B232" s="145" t="s">
        <v>80</v>
      </c>
      <c r="C232" s="146">
        <v>0</v>
      </c>
      <c r="D232" s="147">
        <v>-1</v>
      </c>
      <c r="E232" s="146">
        <v>33</v>
      </c>
      <c r="F232" s="147" t="str">
        <f t="shared" si="21"/>
        <v>-</v>
      </c>
      <c r="G232" s="146">
        <v>556</v>
      </c>
      <c r="H232" s="147">
        <f t="shared" si="21"/>
        <v>15.848484848484848</v>
      </c>
      <c r="I232" s="146">
        <v>355</v>
      </c>
      <c r="J232" s="147">
        <f t="shared" si="21"/>
        <v>-0.36151079136690645</v>
      </c>
      <c r="K232" s="146">
        <v>404</v>
      </c>
      <c r="L232" s="147">
        <f t="shared" si="21"/>
        <v>0.13802816901408455</v>
      </c>
      <c r="M232" s="146">
        <v>569</v>
      </c>
      <c r="N232" s="147">
        <f t="shared" si="22"/>
        <v>0.40841584158415833</v>
      </c>
    </row>
    <row r="233" spans="2:15" x14ac:dyDescent="0.25">
      <c r="B233" s="145" t="s">
        <v>82</v>
      </c>
      <c r="C233" s="146">
        <v>0</v>
      </c>
      <c r="D233" s="147">
        <v>-1</v>
      </c>
      <c r="E233" s="146">
        <v>120</v>
      </c>
      <c r="F233" s="147" t="str">
        <f t="shared" si="21"/>
        <v>-</v>
      </c>
      <c r="G233" s="146">
        <v>214</v>
      </c>
      <c r="H233" s="147">
        <f t="shared" si="21"/>
        <v>0.78333333333333344</v>
      </c>
      <c r="I233" s="146">
        <v>518</v>
      </c>
      <c r="J233" s="147">
        <f t="shared" si="21"/>
        <v>1.4205607476635516</v>
      </c>
      <c r="K233" s="146">
        <v>597</v>
      </c>
      <c r="L233" s="147">
        <f t="shared" si="21"/>
        <v>0.15250965250965254</v>
      </c>
      <c r="M233" s="146">
        <v>211</v>
      </c>
      <c r="N233" s="147">
        <f t="shared" si="22"/>
        <v>-0.64656616415410384</v>
      </c>
    </row>
    <row r="234" spans="2:15" x14ac:dyDescent="0.25">
      <c r="B234" s="145" t="s">
        <v>84</v>
      </c>
      <c r="C234" s="146">
        <v>0</v>
      </c>
      <c r="D234" s="147">
        <v>-1</v>
      </c>
      <c r="E234" s="146">
        <v>86</v>
      </c>
      <c r="F234" s="147" t="str">
        <f t="shared" si="21"/>
        <v>-</v>
      </c>
      <c r="G234" s="146">
        <v>248</v>
      </c>
      <c r="H234" s="147">
        <f t="shared" si="21"/>
        <v>1.8837209302325579</v>
      </c>
      <c r="I234" s="146">
        <v>365</v>
      </c>
      <c r="J234" s="147">
        <f t="shared" si="21"/>
        <v>0.47177419354838701</v>
      </c>
      <c r="K234" s="146">
        <v>533</v>
      </c>
      <c r="L234" s="147">
        <f t="shared" si="21"/>
        <v>0.46027397260273983</v>
      </c>
      <c r="M234" s="146">
        <v>304</v>
      </c>
      <c r="N234" s="147">
        <f t="shared" si="22"/>
        <v>-0.42964352720450283</v>
      </c>
    </row>
    <row r="235" spans="2:15" x14ac:dyDescent="0.25">
      <c r="B235" s="145" t="s">
        <v>86</v>
      </c>
      <c r="C235" s="146">
        <v>0</v>
      </c>
      <c r="D235" s="147">
        <v>-1</v>
      </c>
      <c r="E235" s="146">
        <v>202</v>
      </c>
      <c r="F235" s="147" t="str">
        <f t="shared" si="21"/>
        <v>-</v>
      </c>
      <c r="G235" s="146">
        <v>528</v>
      </c>
      <c r="H235" s="147">
        <f t="shared" si="21"/>
        <v>1.613861386138614</v>
      </c>
      <c r="I235" s="146">
        <v>711</v>
      </c>
      <c r="J235" s="147">
        <f t="shared" si="21"/>
        <v>0.34659090909090917</v>
      </c>
      <c r="K235" s="146">
        <v>628</v>
      </c>
      <c r="L235" s="147">
        <f t="shared" si="21"/>
        <v>-0.11673699015471173</v>
      </c>
      <c r="M235" s="146">
        <v>554</v>
      </c>
      <c r="N235" s="147">
        <f t="shared" si="22"/>
        <v>-0.11783439490445857</v>
      </c>
    </row>
    <row r="236" spans="2:15" x14ac:dyDescent="0.25">
      <c r="B236" s="145" t="s">
        <v>88</v>
      </c>
      <c r="C236" s="146">
        <v>538</v>
      </c>
      <c r="D236" s="147">
        <v>0.41578947368421049</v>
      </c>
      <c r="E236" s="146">
        <v>605</v>
      </c>
      <c r="F236" s="147">
        <f t="shared" si="21"/>
        <v>0.12453531598513012</v>
      </c>
      <c r="G236" s="146">
        <v>262</v>
      </c>
      <c r="H236" s="147">
        <f t="shared" si="21"/>
        <v>-0.56694214876033056</v>
      </c>
      <c r="I236" s="146">
        <v>497</v>
      </c>
      <c r="J236" s="147">
        <f t="shared" si="21"/>
        <v>0.89694656488549618</v>
      </c>
      <c r="K236" s="146">
        <v>486</v>
      </c>
      <c r="L236" s="147">
        <f t="shared" si="21"/>
        <v>-2.2132796780684139E-2</v>
      </c>
      <c r="M236" s="146">
        <v>299</v>
      </c>
      <c r="N236" s="147">
        <f t="shared" si="22"/>
        <v>-0.3847736625514403</v>
      </c>
    </row>
    <row r="237" spans="2:15" x14ac:dyDescent="0.25">
      <c r="B237" s="145" t="s">
        <v>90</v>
      </c>
      <c r="C237" s="146">
        <v>168</v>
      </c>
      <c r="D237" s="147">
        <v>-0.54959785522788196</v>
      </c>
      <c r="E237" s="146">
        <v>500</v>
      </c>
      <c r="F237" s="147">
        <f t="shared" si="21"/>
        <v>1.9761904761904763</v>
      </c>
      <c r="G237" s="146">
        <v>331</v>
      </c>
      <c r="H237" s="147">
        <f t="shared" si="21"/>
        <v>-0.33799999999999997</v>
      </c>
      <c r="I237" s="146">
        <v>339</v>
      </c>
      <c r="J237" s="147">
        <f t="shared" si="21"/>
        <v>2.4169184290030232E-2</v>
      </c>
      <c r="K237" s="146">
        <v>217</v>
      </c>
      <c r="L237" s="147">
        <f t="shared" si="21"/>
        <v>-0.35988200589970498</v>
      </c>
      <c r="M237" s="146">
        <v>205</v>
      </c>
      <c r="N237" s="147">
        <f t="shared" si="22"/>
        <v>-5.5299539170506895E-2</v>
      </c>
    </row>
    <row r="238" spans="2:15" x14ac:dyDescent="0.25">
      <c r="B238" s="145" t="s">
        <v>92</v>
      </c>
      <c r="C238" s="146">
        <v>84</v>
      </c>
      <c r="D238" s="147">
        <v>-0.69117647058823528</v>
      </c>
      <c r="E238" s="146">
        <v>408</v>
      </c>
      <c r="F238" s="147">
        <f t="shared" si="21"/>
        <v>3.8571428571428568</v>
      </c>
      <c r="G238" s="146">
        <v>379</v>
      </c>
      <c r="H238" s="147">
        <f t="shared" si="21"/>
        <v>-7.1078431372548989E-2</v>
      </c>
      <c r="I238" s="146">
        <v>638</v>
      </c>
      <c r="J238" s="147">
        <f t="shared" si="21"/>
        <v>0.68337730870712399</v>
      </c>
      <c r="K238" s="146">
        <v>350</v>
      </c>
      <c r="L238" s="147">
        <f t="shared" si="21"/>
        <v>-0.45141065830721006</v>
      </c>
      <c r="M238" s="146">
        <v>481</v>
      </c>
      <c r="N238" s="147">
        <f t="shared" si="22"/>
        <v>0.37428571428571433</v>
      </c>
    </row>
    <row r="239" spans="2:15" x14ac:dyDescent="0.25">
      <c r="B239" s="145" t="s">
        <v>94</v>
      </c>
      <c r="C239" s="146">
        <v>72</v>
      </c>
      <c r="D239" s="147">
        <v>-0.77500000000000002</v>
      </c>
      <c r="E239" s="146">
        <v>628</v>
      </c>
      <c r="F239" s="147">
        <f t="shared" si="21"/>
        <v>7.7222222222222214</v>
      </c>
      <c r="G239" s="146">
        <v>412</v>
      </c>
      <c r="H239" s="147">
        <f t="shared" si="21"/>
        <v>-0.3439490445859873</v>
      </c>
      <c r="I239" s="146">
        <v>437</v>
      </c>
      <c r="J239" s="147">
        <f t="shared" si="21"/>
        <v>6.0679611650485521E-2</v>
      </c>
      <c r="K239" s="146">
        <v>424</v>
      </c>
      <c r="L239" s="147">
        <f t="shared" si="21"/>
        <v>-2.9748283752860427E-2</v>
      </c>
      <c r="M239" s="146">
        <v>416</v>
      </c>
      <c r="N239" s="147">
        <f t="shared" si="22"/>
        <v>-1.8867924528301883E-2</v>
      </c>
    </row>
    <row r="240" spans="2:15" x14ac:dyDescent="0.25">
      <c r="B240" s="145" t="s">
        <v>96</v>
      </c>
      <c r="C240" s="146">
        <v>126</v>
      </c>
      <c r="D240" s="147">
        <v>-0.70833333333333326</v>
      </c>
      <c r="E240" s="146">
        <v>549</v>
      </c>
      <c r="F240" s="147">
        <f t="shared" si="21"/>
        <v>3.3571428571428568</v>
      </c>
      <c r="G240" s="146">
        <v>478</v>
      </c>
      <c r="H240" s="147">
        <f t="shared" si="21"/>
        <v>-0.12932604735883424</v>
      </c>
      <c r="I240" s="146">
        <v>522</v>
      </c>
      <c r="J240" s="147">
        <f t="shared" si="21"/>
        <v>9.2050209205020828E-2</v>
      </c>
      <c r="K240" s="146">
        <v>497</v>
      </c>
      <c r="L240" s="147">
        <f t="shared" si="21"/>
        <v>-4.789272030651337E-2</v>
      </c>
      <c r="M240" s="146">
        <v>534</v>
      </c>
      <c r="N240" s="147">
        <f t="shared" si="22"/>
        <v>7.444668008048283E-2</v>
      </c>
    </row>
    <row r="241" spans="2:15" ht="15.75" x14ac:dyDescent="0.25">
      <c r="B241" s="148" t="s">
        <v>33</v>
      </c>
      <c r="C241" s="149">
        <v>1935</v>
      </c>
      <c r="D241" s="150">
        <v>-0.5420118343195266</v>
      </c>
      <c r="E241" s="149">
        <v>3344</v>
      </c>
      <c r="F241" s="150">
        <f t="shared" si="21"/>
        <v>0.72816537467700249</v>
      </c>
      <c r="G241" s="149">
        <v>4569</v>
      </c>
      <c r="H241" s="150">
        <f t="shared" si="21"/>
        <v>0.36632775119617222</v>
      </c>
      <c r="I241" s="149">
        <v>5508</v>
      </c>
      <c r="J241" s="150">
        <f t="shared" si="21"/>
        <v>0.20551543007222595</v>
      </c>
      <c r="K241" s="149">
        <v>5591</v>
      </c>
      <c r="L241" s="150">
        <f t="shared" si="21"/>
        <v>1.5068990559186535E-2</v>
      </c>
      <c r="M241" s="149">
        <v>4631</v>
      </c>
      <c r="N241" s="150">
        <v>-0.17170452512967271</v>
      </c>
    </row>
    <row r="242" spans="2:15" ht="6" customHeight="1" x14ac:dyDescent="0.25"/>
    <row r="243" spans="2:15" x14ac:dyDescent="0.25">
      <c r="B243" s="131" t="s">
        <v>58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251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129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130</v>
      </c>
    </row>
    <row r="248" spans="2:15" ht="22.5" thickTop="1" thickBot="1" x14ac:dyDescent="0.3">
      <c r="B248" s="152" t="str">
        <f>C248</f>
        <v>Dinamarca</v>
      </c>
      <c r="C248" s="135" t="s">
        <v>131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72</v>
      </c>
      <c r="D250" s="143" t="str">
        <f>CONCATENATE("var ",RIGHT(C249,2),"/",RIGHT(C249-1,2))</f>
        <v>var 20/19</v>
      </c>
      <c r="E250" s="144" t="s">
        <v>72</v>
      </c>
      <c r="F250" s="143" t="str">
        <f>CONCATENATE("var ",RIGHT(E249,2),"/",RIGHT(E249-1,2))</f>
        <v>var 21/20</v>
      </c>
      <c r="G250" s="144" t="s">
        <v>72</v>
      </c>
      <c r="H250" s="143" t="str">
        <f>CONCATENATE("var ",RIGHT(G249,2),"/",RIGHT(G249-1,2))</f>
        <v>var 22/21</v>
      </c>
      <c r="I250" s="144" t="s">
        <v>72</v>
      </c>
      <c r="J250" s="143" t="str">
        <f>CONCATENATE("var ",RIGHT(I249,2),"/",RIGHT(I249-1,2))</f>
        <v>var 23/22</v>
      </c>
      <c r="K250" s="144" t="s">
        <v>72</v>
      </c>
      <c r="L250" s="143" t="str">
        <f>CONCATENATE("var ",RIGHT(K249,2),"/",RIGHT(K249-1,2))</f>
        <v>var 24/23</v>
      </c>
      <c r="M250" s="144" t="s">
        <v>72</v>
      </c>
      <c r="N250" s="143" t="str">
        <f>CONCATENATE("var ",RIGHT(M249,2),"/",RIGHT(M249-1,2))</f>
        <v>var 25/24</v>
      </c>
    </row>
    <row r="251" spans="2:15" x14ac:dyDescent="0.25">
      <c r="B251" s="145" t="s">
        <v>74</v>
      </c>
      <c r="C251" s="146">
        <v>611</v>
      </c>
      <c r="D251" s="147">
        <v>0.45130641330166266</v>
      </c>
      <c r="E251" s="146">
        <v>18</v>
      </c>
      <c r="F251" s="147">
        <f t="shared" ref="F251:L263" si="23">IFERROR(E251/C251-1,"-")</f>
        <v>-0.97054009819967269</v>
      </c>
      <c r="G251" s="146">
        <v>458</v>
      </c>
      <c r="H251" s="147">
        <f t="shared" si="23"/>
        <v>24.444444444444443</v>
      </c>
      <c r="I251" s="146">
        <v>905</v>
      </c>
      <c r="J251" s="147">
        <f t="shared" si="23"/>
        <v>0.97598253275109181</v>
      </c>
      <c r="K251" s="146">
        <v>582</v>
      </c>
      <c r="L251" s="147">
        <f t="shared" si="23"/>
        <v>-0.35690607734806634</v>
      </c>
      <c r="M251" s="146">
        <v>664</v>
      </c>
      <c r="N251" s="147">
        <f t="shared" ref="N251:N262" si="24">IFERROR(M251/K251-1,"-")</f>
        <v>0.14089347079037795</v>
      </c>
    </row>
    <row r="252" spans="2:15" x14ac:dyDescent="0.25">
      <c r="B252" s="145" t="s">
        <v>76</v>
      </c>
      <c r="C252" s="146">
        <v>1068</v>
      </c>
      <c r="D252" s="147">
        <v>1.3116883116883118</v>
      </c>
      <c r="E252" s="146">
        <v>3</v>
      </c>
      <c r="F252" s="147">
        <f t="shared" si="23"/>
        <v>-0.9971910112359551</v>
      </c>
      <c r="G252" s="146">
        <v>444</v>
      </c>
      <c r="H252" s="147">
        <f t="shared" si="23"/>
        <v>147</v>
      </c>
      <c r="I252" s="146">
        <v>665</v>
      </c>
      <c r="J252" s="147">
        <f t="shared" si="23"/>
        <v>0.49774774774774766</v>
      </c>
      <c r="K252" s="146">
        <v>638</v>
      </c>
      <c r="L252" s="147">
        <f t="shared" si="23"/>
        <v>-4.0601503759398527E-2</v>
      </c>
      <c r="M252" s="146">
        <v>582</v>
      </c>
      <c r="N252" s="147">
        <f t="shared" si="24"/>
        <v>-8.7774294670846409E-2</v>
      </c>
    </row>
    <row r="253" spans="2:15" x14ac:dyDescent="0.25">
      <c r="B253" s="145" t="s">
        <v>78</v>
      </c>
      <c r="C253" s="146">
        <v>282</v>
      </c>
      <c r="D253" s="147">
        <v>-0.38961038961038963</v>
      </c>
      <c r="E253" s="146">
        <v>3</v>
      </c>
      <c r="F253" s="147">
        <f t="shared" si="23"/>
        <v>-0.98936170212765961</v>
      </c>
      <c r="G253" s="146">
        <v>515</v>
      </c>
      <c r="H253" s="147">
        <f t="shared" si="23"/>
        <v>170.66666666666666</v>
      </c>
      <c r="I253" s="146">
        <v>457</v>
      </c>
      <c r="J253" s="147">
        <f t="shared" si="23"/>
        <v>-0.11262135922330097</v>
      </c>
      <c r="K253" s="146">
        <v>499</v>
      </c>
      <c r="L253" s="147">
        <f t="shared" si="23"/>
        <v>9.1903719912472592E-2</v>
      </c>
      <c r="M253" s="146">
        <v>650</v>
      </c>
      <c r="N253" s="147">
        <f t="shared" si="24"/>
        <v>0.30260521042084165</v>
      </c>
    </row>
    <row r="254" spans="2:15" x14ac:dyDescent="0.25">
      <c r="B254" s="145" t="s">
        <v>80</v>
      </c>
      <c r="C254" s="146">
        <v>0</v>
      </c>
      <c r="D254" s="147">
        <v>-1</v>
      </c>
      <c r="E254" s="146">
        <v>0</v>
      </c>
      <c r="F254" s="147" t="str">
        <f t="shared" si="23"/>
        <v>-</v>
      </c>
      <c r="G254" s="146">
        <v>328</v>
      </c>
      <c r="H254" s="147" t="str">
        <f t="shared" si="23"/>
        <v>-</v>
      </c>
      <c r="I254" s="146">
        <v>202</v>
      </c>
      <c r="J254" s="147">
        <f t="shared" si="23"/>
        <v>-0.38414634146341464</v>
      </c>
      <c r="K254" s="146">
        <v>203</v>
      </c>
      <c r="L254" s="147">
        <f t="shared" si="23"/>
        <v>4.9504950495049549E-3</v>
      </c>
      <c r="M254" s="146">
        <v>320</v>
      </c>
      <c r="N254" s="147">
        <f t="shared" si="24"/>
        <v>0.57635467980295574</v>
      </c>
    </row>
    <row r="255" spans="2:15" x14ac:dyDescent="0.25">
      <c r="B255" s="145" t="s">
        <v>82</v>
      </c>
      <c r="C255" s="146">
        <v>0</v>
      </c>
      <c r="D255" s="147">
        <v>-1</v>
      </c>
      <c r="E255" s="146">
        <v>10</v>
      </c>
      <c r="F255" s="147" t="str">
        <f t="shared" si="23"/>
        <v>-</v>
      </c>
      <c r="G255" s="146">
        <v>22</v>
      </c>
      <c r="H255" s="147">
        <f t="shared" si="23"/>
        <v>1.2000000000000002</v>
      </c>
      <c r="I255" s="146">
        <v>9</v>
      </c>
      <c r="J255" s="147">
        <f t="shared" si="23"/>
        <v>-0.59090909090909083</v>
      </c>
      <c r="K255" s="146">
        <v>22</v>
      </c>
      <c r="L255" s="147">
        <f t="shared" si="23"/>
        <v>1.4444444444444446</v>
      </c>
      <c r="M255" s="146">
        <v>9</v>
      </c>
      <c r="N255" s="147">
        <f t="shared" si="24"/>
        <v>-0.59090909090909083</v>
      </c>
    </row>
    <row r="256" spans="2:15" x14ac:dyDescent="0.25">
      <c r="B256" s="145" t="s">
        <v>84</v>
      </c>
      <c r="C256" s="146">
        <v>0</v>
      </c>
      <c r="D256" s="147">
        <v>-1</v>
      </c>
      <c r="E256" s="146">
        <v>2</v>
      </c>
      <c r="F256" s="147" t="str">
        <f t="shared" si="23"/>
        <v>-</v>
      </c>
      <c r="G256" s="146">
        <v>23</v>
      </c>
      <c r="H256" s="147">
        <f t="shared" si="23"/>
        <v>10.5</v>
      </c>
      <c r="I256" s="146">
        <v>2</v>
      </c>
      <c r="J256" s="147">
        <f t="shared" si="23"/>
        <v>-0.91304347826086962</v>
      </c>
      <c r="K256" s="146">
        <v>6</v>
      </c>
      <c r="L256" s="147">
        <f t="shared" si="23"/>
        <v>2</v>
      </c>
      <c r="M256" s="146">
        <v>23</v>
      </c>
      <c r="N256" s="147">
        <f t="shared" si="24"/>
        <v>2.8333333333333335</v>
      </c>
    </row>
    <row r="257" spans="2:15" x14ac:dyDescent="0.25">
      <c r="B257" s="145" t="s">
        <v>86</v>
      </c>
      <c r="C257" s="146">
        <v>0</v>
      </c>
      <c r="D257" s="147">
        <v>-1</v>
      </c>
      <c r="E257" s="146">
        <v>28</v>
      </c>
      <c r="F257" s="147" t="str">
        <f t="shared" si="23"/>
        <v>-</v>
      </c>
      <c r="G257" s="146">
        <v>80</v>
      </c>
      <c r="H257" s="147">
        <f t="shared" si="23"/>
        <v>1.8571428571428572</v>
      </c>
      <c r="I257" s="146">
        <v>7</v>
      </c>
      <c r="J257" s="147">
        <f t="shared" si="23"/>
        <v>-0.91249999999999998</v>
      </c>
      <c r="K257" s="146">
        <v>17</v>
      </c>
      <c r="L257" s="147">
        <f t="shared" si="23"/>
        <v>1.4285714285714284</v>
      </c>
      <c r="M257" s="146">
        <v>57</v>
      </c>
      <c r="N257" s="147">
        <f t="shared" si="24"/>
        <v>2.3529411764705883</v>
      </c>
    </row>
    <row r="258" spans="2:15" x14ac:dyDescent="0.25">
      <c r="B258" s="145" t="s">
        <v>88</v>
      </c>
      <c r="C258" s="146">
        <v>0</v>
      </c>
      <c r="D258" s="147">
        <v>-1</v>
      </c>
      <c r="E258" s="146">
        <v>0</v>
      </c>
      <c r="F258" s="147" t="str">
        <f t="shared" si="23"/>
        <v>-</v>
      </c>
      <c r="G258" s="146">
        <v>7</v>
      </c>
      <c r="H258" s="147" t="str">
        <f t="shared" si="23"/>
        <v>-</v>
      </c>
      <c r="I258" s="146">
        <v>15</v>
      </c>
      <c r="J258" s="147">
        <f t="shared" si="23"/>
        <v>1.1428571428571428</v>
      </c>
      <c r="K258" s="146">
        <v>25</v>
      </c>
      <c r="L258" s="147">
        <f t="shared" si="23"/>
        <v>0.66666666666666674</v>
      </c>
      <c r="M258" s="146">
        <v>11</v>
      </c>
      <c r="N258" s="147">
        <f t="shared" si="24"/>
        <v>-0.56000000000000005</v>
      </c>
    </row>
    <row r="259" spans="2:15" x14ac:dyDescent="0.25">
      <c r="B259" s="145" t="s">
        <v>90</v>
      </c>
      <c r="C259" s="146">
        <v>2</v>
      </c>
      <c r="D259" s="147">
        <v>-0.77777777777777779</v>
      </c>
      <c r="E259" s="146">
        <v>3</v>
      </c>
      <c r="F259" s="147">
        <f t="shared" si="23"/>
        <v>0.5</v>
      </c>
      <c r="G259" s="146">
        <v>21</v>
      </c>
      <c r="H259" s="147">
        <f t="shared" si="23"/>
        <v>6</v>
      </c>
      <c r="I259" s="146">
        <v>12</v>
      </c>
      <c r="J259" s="147">
        <f t="shared" si="23"/>
        <v>-0.4285714285714286</v>
      </c>
      <c r="K259" s="146">
        <v>10</v>
      </c>
      <c r="L259" s="147">
        <f t="shared" si="23"/>
        <v>-0.16666666666666663</v>
      </c>
      <c r="M259" s="146">
        <v>17</v>
      </c>
      <c r="N259" s="147">
        <f t="shared" si="24"/>
        <v>0.7</v>
      </c>
    </row>
    <row r="260" spans="2:15" x14ac:dyDescent="0.25">
      <c r="B260" s="145" t="s">
        <v>92</v>
      </c>
      <c r="C260" s="146">
        <v>2</v>
      </c>
      <c r="D260" s="147">
        <v>-0.9920948616600791</v>
      </c>
      <c r="E260" s="146">
        <v>285</v>
      </c>
      <c r="F260" s="147">
        <f t="shared" si="23"/>
        <v>141.5</v>
      </c>
      <c r="G260" s="146">
        <v>86</v>
      </c>
      <c r="H260" s="147">
        <f t="shared" si="23"/>
        <v>-0.69824561403508767</v>
      </c>
      <c r="I260" s="146">
        <v>77</v>
      </c>
      <c r="J260" s="147">
        <f t="shared" si="23"/>
        <v>-0.10465116279069764</v>
      </c>
      <c r="K260" s="146">
        <v>176</v>
      </c>
      <c r="L260" s="147">
        <f t="shared" si="23"/>
        <v>1.2857142857142856</v>
      </c>
      <c r="M260" s="146">
        <v>153</v>
      </c>
      <c r="N260" s="147">
        <f t="shared" si="24"/>
        <v>-0.13068181818181823</v>
      </c>
    </row>
    <row r="261" spans="2:15" x14ac:dyDescent="0.25">
      <c r="B261" s="145" t="s">
        <v>94</v>
      </c>
      <c r="C261" s="146">
        <v>3</v>
      </c>
      <c r="D261" s="147">
        <v>-0.99009900990099009</v>
      </c>
      <c r="E261" s="146">
        <v>577</v>
      </c>
      <c r="F261" s="147">
        <f t="shared" si="23"/>
        <v>191.33333333333334</v>
      </c>
      <c r="G261" s="146">
        <v>784</v>
      </c>
      <c r="H261" s="147">
        <f t="shared" si="23"/>
        <v>0.35875216637781637</v>
      </c>
      <c r="I261" s="146">
        <v>782</v>
      </c>
      <c r="J261" s="147">
        <f t="shared" si="23"/>
        <v>-2.5510204081632404E-3</v>
      </c>
      <c r="K261" s="146">
        <v>514</v>
      </c>
      <c r="L261" s="147">
        <f t="shared" si="23"/>
        <v>-0.34271099744245526</v>
      </c>
      <c r="M261" s="146">
        <v>557</v>
      </c>
      <c r="N261" s="147">
        <f t="shared" si="24"/>
        <v>8.3657587548638057E-2</v>
      </c>
    </row>
    <row r="262" spans="2:15" x14ac:dyDescent="0.25">
      <c r="B262" s="145" t="s">
        <v>96</v>
      </c>
      <c r="C262" s="146">
        <v>6</v>
      </c>
      <c r="D262" s="147">
        <v>-0.98119122257053293</v>
      </c>
      <c r="E262" s="146">
        <v>493</v>
      </c>
      <c r="F262" s="147">
        <f t="shared" si="23"/>
        <v>81.166666666666671</v>
      </c>
      <c r="G262" s="146">
        <v>556</v>
      </c>
      <c r="H262" s="147">
        <f t="shared" si="23"/>
        <v>0.12778904665314395</v>
      </c>
      <c r="I262" s="146">
        <v>560</v>
      </c>
      <c r="J262" s="147">
        <f t="shared" si="23"/>
        <v>7.194244604316502E-3</v>
      </c>
      <c r="K262" s="146">
        <v>676</v>
      </c>
      <c r="L262" s="147">
        <f t="shared" si="23"/>
        <v>0.20714285714285707</v>
      </c>
      <c r="M262" s="146">
        <v>441</v>
      </c>
      <c r="N262" s="147">
        <f t="shared" si="24"/>
        <v>-0.34763313609467461</v>
      </c>
    </row>
    <row r="263" spans="2:15" ht="15.75" x14ac:dyDescent="0.25">
      <c r="B263" s="148" t="s">
        <v>33</v>
      </c>
      <c r="C263" s="149">
        <v>1979</v>
      </c>
      <c r="D263" s="150">
        <v>-0.18492586490939045</v>
      </c>
      <c r="E263" s="149">
        <v>1422</v>
      </c>
      <c r="F263" s="150">
        <f t="shared" si="23"/>
        <v>-0.28145528044466905</v>
      </c>
      <c r="G263" s="149">
        <v>3324</v>
      </c>
      <c r="H263" s="150">
        <f t="shared" si="23"/>
        <v>1.3375527426160336</v>
      </c>
      <c r="I263" s="149">
        <v>3693</v>
      </c>
      <c r="J263" s="150">
        <f t="shared" si="23"/>
        <v>0.11101083032490977</v>
      </c>
      <c r="K263" s="149">
        <v>3368</v>
      </c>
      <c r="L263" s="150">
        <f t="shared" si="23"/>
        <v>-8.8004332520985606E-2</v>
      </c>
      <c r="M263" s="149">
        <v>3484</v>
      </c>
      <c r="N263" s="150">
        <v>3.444180522565321E-2</v>
      </c>
    </row>
    <row r="264" spans="2:15" ht="6" customHeight="1" x14ac:dyDescent="0.25"/>
    <row r="265" spans="2:15" x14ac:dyDescent="0.25">
      <c r="B265" s="131" t="s">
        <v>58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252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132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133</v>
      </c>
    </row>
    <row r="270" spans="2:15" ht="22.5" thickTop="1" thickBot="1" x14ac:dyDescent="0.3">
      <c r="B270" s="152" t="str">
        <f>C270</f>
        <v>Suecia</v>
      </c>
      <c r="C270" s="135" t="s">
        <v>134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72</v>
      </c>
      <c r="D272" s="143" t="str">
        <f>CONCATENATE("var ",RIGHT(C271,2),"/",RIGHT(C271-1,2))</f>
        <v>var 20/19</v>
      </c>
      <c r="E272" s="144" t="s">
        <v>72</v>
      </c>
      <c r="F272" s="143" t="str">
        <f>CONCATENATE("var ",RIGHT(E271,2),"/",RIGHT(E271-1,2))</f>
        <v>var 21/20</v>
      </c>
      <c r="G272" s="144" t="s">
        <v>72</v>
      </c>
      <c r="H272" s="143" t="str">
        <f>CONCATENATE("var ",RIGHT(G271,2),"/",RIGHT(G271-1,2))</f>
        <v>var 22/21</v>
      </c>
      <c r="I272" s="144" t="s">
        <v>72</v>
      </c>
      <c r="J272" s="143" t="str">
        <f>CONCATENATE("var ",RIGHT(I271,2),"/",RIGHT(I271-1,2))</f>
        <v>var 23/22</v>
      </c>
      <c r="K272" s="144" t="s">
        <v>72</v>
      </c>
      <c r="L272" s="143" t="str">
        <f>CONCATENATE("var ",RIGHT(K271,2),"/",RIGHT(K271-1,2))</f>
        <v>var 24/23</v>
      </c>
      <c r="M272" s="144" t="s">
        <v>72</v>
      </c>
      <c r="N272" s="143" t="str">
        <f>CONCATENATE("var ",RIGHT(M271,2),"/",RIGHT(M271-1,2))</f>
        <v>var 25/24</v>
      </c>
    </row>
    <row r="273" spans="2:14" x14ac:dyDescent="0.25">
      <c r="B273" s="145" t="s">
        <v>74</v>
      </c>
      <c r="C273" s="146">
        <v>1321</v>
      </c>
      <c r="D273" s="147">
        <v>-0.14884020618556704</v>
      </c>
      <c r="E273" s="146">
        <v>8</v>
      </c>
      <c r="F273" s="147">
        <f t="shared" ref="F273:L285" si="25">IFERROR(E273/C273-1,"-")</f>
        <v>-0.99394398183194554</v>
      </c>
      <c r="G273" s="146">
        <v>232</v>
      </c>
      <c r="H273" s="147">
        <f t="shared" si="25"/>
        <v>28</v>
      </c>
      <c r="I273" s="146">
        <v>528</v>
      </c>
      <c r="J273" s="147">
        <f t="shared" si="25"/>
        <v>1.2758620689655173</v>
      </c>
      <c r="K273" s="146">
        <v>592</v>
      </c>
      <c r="L273" s="147">
        <f t="shared" si="25"/>
        <v>0.1212121212121211</v>
      </c>
      <c r="M273" s="146">
        <v>342</v>
      </c>
      <c r="N273" s="147">
        <f t="shared" ref="N273:N284" si="26">IFERROR(M273/K273-1,"-")</f>
        <v>-0.42229729729729726</v>
      </c>
    </row>
    <row r="274" spans="2:14" x14ac:dyDescent="0.25">
      <c r="B274" s="145" t="s">
        <v>76</v>
      </c>
      <c r="C274" s="146">
        <v>2158</v>
      </c>
      <c r="D274" s="147">
        <v>0.93023255813953498</v>
      </c>
      <c r="E274" s="146">
        <v>11</v>
      </c>
      <c r="F274" s="147">
        <f t="shared" si="25"/>
        <v>-0.99490268767377199</v>
      </c>
      <c r="G274" s="146">
        <v>194</v>
      </c>
      <c r="H274" s="147">
        <f t="shared" si="25"/>
        <v>16.636363636363637</v>
      </c>
      <c r="I274" s="146">
        <v>457</v>
      </c>
      <c r="J274" s="147">
        <f t="shared" si="25"/>
        <v>1.3556701030927836</v>
      </c>
      <c r="K274" s="146">
        <v>407</v>
      </c>
      <c r="L274" s="147">
        <f t="shared" si="25"/>
        <v>-0.10940919037199126</v>
      </c>
      <c r="M274" s="146">
        <v>288</v>
      </c>
      <c r="N274" s="147">
        <f t="shared" si="26"/>
        <v>-0.29238329238329241</v>
      </c>
    </row>
    <row r="275" spans="2:14" x14ac:dyDescent="0.25">
      <c r="B275" s="145" t="s">
        <v>78</v>
      </c>
      <c r="C275" s="146">
        <v>454</v>
      </c>
      <c r="D275" s="147">
        <v>-0.55707317073170737</v>
      </c>
      <c r="E275" s="146">
        <v>15</v>
      </c>
      <c r="F275" s="147">
        <f t="shared" si="25"/>
        <v>-0.96696035242290745</v>
      </c>
      <c r="G275" s="146">
        <v>261</v>
      </c>
      <c r="H275" s="147">
        <f t="shared" si="25"/>
        <v>16.399999999999999</v>
      </c>
      <c r="I275" s="146">
        <v>280</v>
      </c>
      <c r="J275" s="147">
        <f t="shared" si="25"/>
        <v>7.2796934865900331E-2</v>
      </c>
      <c r="K275" s="146">
        <v>446</v>
      </c>
      <c r="L275" s="147">
        <f t="shared" si="25"/>
        <v>0.59285714285714275</v>
      </c>
      <c r="M275" s="146">
        <v>331</v>
      </c>
      <c r="N275" s="147">
        <f t="shared" si="26"/>
        <v>-0.25784753363228696</v>
      </c>
    </row>
    <row r="276" spans="2:14" x14ac:dyDescent="0.25">
      <c r="B276" s="145" t="s">
        <v>80</v>
      </c>
      <c r="C276" s="146">
        <v>0</v>
      </c>
      <c r="D276" s="147">
        <v>-1</v>
      </c>
      <c r="E276" s="146">
        <v>0</v>
      </c>
      <c r="F276" s="147" t="str">
        <f t="shared" si="25"/>
        <v>-</v>
      </c>
      <c r="G276" s="146">
        <v>187</v>
      </c>
      <c r="H276" s="147" t="str">
        <f t="shared" si="25"/>
        <v>-</v>
      </c>
      <c r="I276" s="146">
        <v>281</v>
      </c>
      <c r="J276" s="147">
        <f t="shared" si="25"/>
        <v>0.50267379679144386</v>
      </c>
      <c r="K276" s="146">
        <v>96</v>
      </c>
      <c r="L276" s="147">
        <f t="shared" si="25"/>
        <v>-0.65836298932384341</v>
      </c>
      <c r="M276" s="146">
        <v>95</v>
      </c>
      <c r="N276" s="147">
        <f t="shared" si="26"/>
        <v>-1.041666666666663E-2</v>
      </c>
    </row>
    <row r="277" spans="2:14" x14ac:dyDescent="0.25">
      <c r="B277" s="145" t="s">
        <v>82</v>
      </c>
      <c r="C277" s="146">
        <v>0</v>
      </c>
      <c r="D277" s="147">
        <v>-1</v>
      </c>
      <c r="E277" s="146">
        <v>3</v>
      </c>
      <c r="F277" s="147" t="str">
        <f t="shared" si="25"/>
        <v>-</v>
      </c>
      <c r="G277" s="146">
        <v>2</v>
      </c>
      <c r="H277" s="147">
        <f t="shared" si="25"/>
        <v>-0.33333333333333337</v>
      </c>
      <c r="I277" s="146">
        <v>28</v>
      </c>
      <c r="J277" s="147">
        <f t="shared" si="25"/>
        <v>13</v>
      </c>
      <c r="K277" s="146">
        <v>14</v>
      </c>
      <c r="L277" s="147">
        <f t="shared" si="25"/>
        <v>-0.5</v>
      </c>
      <c r="M277" s="146">
        <v>14</v>
      </c>
      <c r="N277" s="147">
        <f t="shared" si="26"/>
        <v>0</v>
      </c>
    </row>
    <row r="278" spans="2:14" x14ac:dyDescent="0.25">
      <c r="B278" s="145" t="s">
        <v>84</v>
      </c>
      <c r="C278" s="146">
        <v>0</v>
      </c>
      <c r="D278" s="147">
        <v>-1</v>
      </c>
      <c r="E278" s="146">
        <v>4</v>
      </c>
      <c r="F278" s="147" t="str">
        <f t="shared" si="25"/>
        <v>-</v>
      </c>
      <c r="G278" s="146">
        <v>12</v>
      </c>
      <c r="H278" s="147">
        <f t="shared" si="25"/>
        <v>2</v>
      </c>
      <c r="I278" s="146">
        <v>11</v>
      </c>
      <c r="J278" s="147">
        <f t="shared" si="25"/>
        <v>-8.333333333333337E-2</v>
      </c>
      <c r="K278" s="146">
        <v>5</v>
      </c>
      <c r="L278" s="147">
        <f t="shared" si="25"/>
        <v>-0.54545454545454541</v>
      </c>
      <c r="M278" s="146">
        <v>23</v>
      </c>
      <c r="N278" s="147">
        <f t="shared" si="26"/>
        <v>3.5999999999999996</v>
      </c>
    </row>
    <row r="279" spans="2:14" x14ac:dyDescent="0.25">
      <c r="B279" s="145" t="s">
        <v>86</v>
      </c>
      <c r="C279" s="146">
        <v>0</v>
      </c>
      <c r="D279" s="147">
        <v>-1</v>
      </c>
      <c r="E279" s="146">
        <v>12</v>
      </c>
      <c r="F279" s="147" t="str">
        <f t="shared" si="25"/>
        <v>-</v>
      </c>
      <c r="G279" s="146">
        <v>29</v>
      </c>
      <c r="H279" s="147">
        <f t="shared" si="25"/>
        <v>1.4166666666666665</v>
      </c>
      <c r="I279" s="146">
        <v>14</v>
      </c>
      <c r="J279" s="147">
        <f t="shared" si="25"/>
        <v>-0.51724137931034475</v>
      </c>
      <c r="K279" s="146">
        <v>25</v>
      </c>
      <c r="L279" s="147">
        <f t="shared" si="25"/>
        <v>0.78571428571428581</v>
      </c>
      <c r="M279" s="146">
        <v>25</v>
      </c>
      <c r="N279" s="147">
        <f t="shared" si="26"/>
        <v>0</v>
      </c>
    </row>
    <row r="280" spans="2:14" x14ac:dyDescent="0.25">
      <c r="B280" s="145" t="s">
        <v>88</v>
      </c>
      <c r="C280" s="146">
        <v>3</v>
      </c>
      <c r="D280" s="147">
        <v>-0.76923076923076916</v>
      </c>
      <c r="E280" s="146">
        <v>0</v>
      </c>
      <c r="F280" s="147">
        <f t="shared" si="25"/>
        <v>-1</v>
      </c>
      <c r="G280" s="146">
        <v>9</v>
      </c>
      <c r="H280" s="147" t="str">
        <f t="shared" si="25"/>
        <v>-</v>
      </c>
      <c r="I280" s="146">
        <v>32</v>
      </c>
      <c r="J280" s="147">
        <f t="shared" si="25"/>
        <v>2.5555555555555554</v>
      </c>
      <c r="K280" s="146">
        <v>3</v>
      </c>
      <c r="L280" s="147">
        <f t="shared" si="25"/>
        <v>-0.90625</v>
      </c>
      <c r="M280" s="146">
        <v>8</v>
      </c>
      <c r="N280" s="147">
        <f t="shared" si="26"/>
        <v>1.6666666666666665</v>
      </c>
    </row>
    <row r="281" spans="2:14" x14ac:dyDescent="0.25">
      <c r="B281" s="145" t="s">
        <v>90</v>
      </c>
      <c r="C281" s="146">
        <v>0</v>
      </c>
      <c r="D281" s="147">
        <v>-1</v>
      </c>
      <c r="E281" s="146">
        <v>0</v>
      </c>
      <c r="F281" s="147" t="str">
        <f t="shared" si="25"/>
        <v>-</v>
      </c>
      <c r="G281" s="146">
        <v>0</v>
      </c>
      <c r="H281" s="147" t="str">
        <f t="shared" si="25"/>
        <v>-</v>
      </c>
      <c r="I281" s="146">
        <v>11</v>
      </c>
      <c r="J281" s="147" t="str">
        <f t="shared" si="25"/>
        <v>-</v>
      </c>
      <c r="K281" s="146">
        <v>12</v>
      </c>
      <c r="L281" s="147">
        <f t="shared" si="25"/>
        <v>9.0909090909090828E-2</v>
      </c>
      <c r="M281" s="146">
        <v>7</v>
      </c>
      <c r="N281" s="147">
        <f t="shared" si="26"/>
        <v>-0.41666666666666663</v>
      </c>
    </row>
    <row r="282" spans="2:14" x14ac:dyDescent="0.25">
      <c r="B282" s="145" t="s">
        <v>92</v>
      </c>
      <c r="C282" s="146">
        <v>57</v>
      </c>
      <c r="D282" s="147">
        <v>-0.80412371134020622</v>
      </c>
      <c r="E282" s="146">
        <v>142</v>
      </c>
      <c r="F282" s="147">
        <f t="shared" si="25"/>
        <v>1.4912280701754388</v>
      </c>
      <c r="G282" s="146">
        <v>151</v>
      </c>
      <c r="H282" s="147">
        <f t="shared" si="25"/>
        <v>6.3380281690140761E-2</v>
      </c>
      <c r="I282" s="146">
        <v>132</v>
      </c>
      <c r="J282" s="147">
        <f t="shared" si="25"/>
        <v>-0.1258278145695364</v>
      </c>
      <c r="K282" s="146">
        <v>229</v>
      </c>
      <c r="L282" s="147">
        <f t="shared" si="25"/>
        <v>0.73484848484848486</v>
      </c>
      <c r="M282" s="146">
        <v>228</v>
      </c>
      <c r="N282" s="147">
        <f t="shared" si="26"/>
        <v>-4.366812227074246E-3</v>
      </c>
    </row>
    <row r="283" spans="2:14" x14ac:dyDescent="0.25">
      <c r="B283" s="145" t="s">
        <v>94</v>
      </c>
      <c r="C283" s="146">
        <v>35</v>
      </c>
      <c r="D283" s="147">
        <v>-0.95436766623207303</v>
      </c>
      <c r="E283" s="146">
        <v>377</v>
      </c>
      <c r="F283" s="147">
        <f t="shared" si="25"/>
        <v>9.7714285714285722</v>
      </c>
      <c r="G283" s="146">
        <v>417</v>
      </c>
      <c r="H283" s="147">
        <f t="shared" si="25"/>
        <v>0.10610079575596809</v>
      </c>
      <c r="I283" s="146">
        <v>543</v>
      </c>
      <c r="J283" s="147">
        <f t="shared" si="25"/>
        <v>0.30215827338129486</v>
      </c>
      <c r="K283" s="146">
        <v>519</v>
      </c>
      <c r="L283" s="147">
        <f t="shared" si="25"/>
        <v>-4.4198895027624308E-2</v>
      </c>
      <c r="M283" s="146">
        <v>481</v>
      </c>
      <c r="N283" s="147">
        <f t="shared" si="26"/>
        <v>-7.3217726396917149E-2</v>
      </c>
    </row>
    <row r="284" spans="2:14" x14ac:dyDescent="0.25">
      <c r="B284" s="145" t="s">
        <v>96</v>
      </c>
      <c r="C284" s="146">
        <v>12</v>
      </c>
      <c r="D284" s="147">
        <v>-0.98669623059866962</v>
      </c>
      <c r="E284" s="146">
        <v>375</v>
      </c>
      <c r="F284" s="147">
        <f t="shared" si="25"/>
        <v>30.25</v>
      </c>
      <c r="G284" s="146">
        <v>585</v>
      </c>
      <c r="H284" s="147">
        <f t="shared" si="25"/>
        <v>0.56000000000000005</v>
      </c>
      <c r="I284" s="146">
        <v>569</v>
      </c>
      <c r="J284" s="147">
        <f t="shared" si="25"/>
        <v>-2.7350427350427364E-2</v>
      </c>
      <c r="K284" s="146">
        <v>484</v>
      </c>
      <c r="L284" s="147">
        <f t="shared" si="25"/>
        <v>-0.14938488576449915</v>
      </c>
      <c r="M284" s="146">
        <v>411</v>
      </c>
      <c r="N284" s="147">
        <f t="shared" si="26"/>
        <v>-0.15082644628099173</v>
      </c>
    </row>
    <row r="285" spans="2:14" ht="15.75" x14ac:dyDescent="0.25">
      <c r="B285" s="148" t="s">
        <v>33</v>
      </c>
      <c r="C285" s="149">
        <v>4050</v>
      </c>
      <c r="D285" s="150">
        <v>-0.34897926378395761</v>
      </c>
      <c r="E285" s="149">
        <v>947</v>
      </c>
      <c r="F285" s="150">
        <f t="shared" si="25"/>
        <v>-0.76617283950617288</v>
      </c>
      <c r="G285" s="149">
        <v>2079</v>
      </c>
      <c r="H285" s="150">
        <f t="shared" si="25"/>
        <v>1.1953537486800423</v>
      </c>
      <c r="I285" s="149">
        <v>2886</v>
      </c>
      <c r="J285" s="150">
        <f t="shared" si="25"/>
        <v>0.38816738816738816</v>
      </c>
      <c r="K285" s="149">
        <v>2832</v>
      </c>
      <c r="L285" s="150">
        <f t="shared" si="25"/>
        <v>-1.8711018711018657E-2</v>
      </c>
      <c r="M285" s="149">
        <v>2253</v>
      </c>
      <c r="N285" s="150">
        <v>-0.20444915254237284</v>
      </c>
    </row>
    <row r="286" spans="2:14" ht="6" customHeight="1" x14ac:dyDescent="0.25"/>
    <row r="287" spans="2:14" x14ac:dyDescent="0.25">
      <c r="B287" s="131" t="s">
        <v>58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21A5-B6E2-4822-A193-5816010C7816}">
  <sheetPr>
    <tabColor theme="7" tint="0.79998168889431442"/>
  </sheetPr>
  <dimension ref="A4:R25"/>
  <sheetViews>
    <sheetView showGridLines="0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241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69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70</v>
      </c>
    </row>
    <row r="6" spans="1:18" ht="22.5" thickTop="1" thickBot="1" x14ac:dyDescent="0.3">
      <c r="B6" s="134" t="s">
        <v>33</v>
      </c>
      <c r="C6" s="135" t="s">
        <v>135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72</v>
      </c>
      <c r="D8" s="142" t="s">
        <v>72</v>
      </c>
      <c r="E8" s="143" t="s">
        <v>136</v>
      </c>
      <c r="F8" s="142" t="s">
        <v>72</v>
      </c>
      <c r="G8" s="143" t="s">
        <v>137</v>
      </c>
      <c r="H8" s="142" t="s">
        <v>72</v>
      </c>
      <c r="I8" s="143" t="s">
        <v>138</v>
      </c>
      <c r="J8" s="142" t="s">
        <v>72</v>
      </c>
      <c r="K8" s="143" t="s">
        <v>139</v>
      </c>
      <c r="L8" s="144" t="s">
        <v>72</v>
      </c>
      <c r="M8" s="143" t="s">
        <v>253</v>
      </c>
      <c r="N8" s="144" t="s">
        <v>72</v>
      </c>
      <c r="O8" s="143" t="s">
        <v>254</v>
      </c>
      <c r="P8" s="144" t="s">
        <v>72</v>
      </c>
      <c r="Q8" s="143" t="s">
        <v>139</v>
      </c>
    </row>
    <row r="9" spans="1:18" x14ac:dyDescent="0.25">
      <c r="A9" s="1" t="s">
        <v>73</v>
      </c>
      <c r="B9" s="145" t="s">
        <v>74</v>
      </c>
      <c r="C9" s="146">
        <v>20994</v>
      </c>
      <c r="D9" s="146">
        <v>19740</v>
      </c>
      <c r="E9" s="147">
        <f t="shared" ref="E9:E21" si="0">D9/C9-1</f>
        <v>-5.9731351814804268E-2</v>
      </c>
      <c r="F9" s="146">
        <v>21031</v>
      </c>
      <c r="G9" s="147">
        <f>F9/D9-1</f>
        <v>6.5400202634245286E-2</v>
      </c>
      <c r="H9" s="146">
        <v>6223</v>
      </c>
      <c r="I9" s="147">
        <f>IFERROR(H9/F9-1,"-")</f>
        <v>-0.70410346631163523</v>
      </c>
      <c r="J9" s="146">
        <v>15598</v>
      </c>
      <c r="K9" s="147">
        <f>IFERROR(J9/H9-1,"-")</f>
        <v>1.5065081150570463</v>
      </c>
      <c r="L9" s="146">
        <v>22490</v>
      </c>
      <c r="M9" s="147">
        <f t="shared" ref="M9:M21" si="1">IFERROR(L9/J9-1,"-")</f>
        <v>0.44185151942556744</v>
      </c>
      <c r="N9" s="146">
        <v>23190</v>
      </c>
      <c r="O9" s="147">
        <f>IFERROR(N9/L9-1,"-")</f>
        <v>3.1124944419742118E-2</v>
      </c>
      <c r="P9" s="146">
        <v>22528</v>
      </c>
      <c r="Q9" s="147">
        <f t="shared" ref="Q9:Q20" si="2">IFERROR(P9/N9-1,"-")</f>
        <v>-2.8546787408365693E-2</v>
      </c>
    </row>
    <row r="10" spans="1:18" x14ac:dyDescent="0.25">
      <c r="A10" s="1" t="s">
        <v>75</v>
      </c>
      <c r="B10" s="145" t="s">
        <v>76</v>
      </c>
      <c r="C10" s="146">
        <v>21076</v>
      </c>
      <c r="D10" s="146">
        <v>19223</v>
      </c>
      <c r="E10" s="147">
        <f t="shared" si="0"/>
        <v>-8.7919908901119781E-2</v>
      </c>
      <c r="F10" s="146">
        <v>22403</v>
      </c>
      <c r="G10" s="147">
        <f t="shared" ref="G10:G20" si="3">F10/D10-1</f>
        <v>0.16542683244030587</v>
      </c>
      <c r="H10" s="146">
        <v>5135</v>
      </c>
      <c r="I10" s="147">
        <f t="shared" ref="I10:I21" si="4">IFERROR(H10/F10-1,"-")</f>
        <v>-0.7707896263893228</v>
      </c>
      <c r="J10" s="146">
        <v>21666</v>
      </c>
      <c r="K10" s="147">
        <f t="shared" ref="K10:K21" si="5">IFERROR(J10/H10-1,"-")</f>
        <v>3.2192794547224928</v>
      </c>
      <c r="L10" s="146">
        <v>23086</v>
      </c>
      <c r="M10" s="147">
        <f t="shared" si="1"/>
        <v>6.5540478168559124E-2</v>
      </c>
      <c r="N10" s="146">
        <v>23921</v>
      </c>
      <c r="O10" s="147">
        <f t="shared" ref="O10:O21" si="6">IFERROR(N10/L10-1,"-")</f>
        <v>3.6169106817985019E-2</v>
      </c>
      <c r="P10" s="146">
        <v>23285</v>
      </c>
      <c r="Q10" s="147">
        <f t="shared" si="2"/>
        <v>-2.6587517244262338E-2</v>
      </c>
    </row>
    <row r="11" spans="1:18" x14ac:dyDescent="0.25">
      <c r="A11" s="1" t="s">
        <v>77</v>
      </c>
      <c r="B11" s="145" t="s">
        <v>78</v>
      </c>
      <c r="C11" s="146">
        <v>24045</v>
      </c>
      <c r="D11" s="146">
        <v>21973</v>
      </c>
      <c r="E11" s="147">
        <f t="shared" si="0"/>
        <v>-8.6171761280931625E-2</v>
      </c>
      <c r="F11" s="146">
        <v>8865</v>
      </c>
      <c r="G11" s="147">
        <f t="shared" si="3"/>
        <v>-0.59655031174623407</v>
      </c>
      <c r="H11" s="146">
        <v>5413</v>
      </c>
      <c r="I11" s="147">
        <f t="shared" si="4"/>
        <v>-0.38939650310208684</v>
      </c>
      <c r="J11" s="146">
        <v>22231</v>
      </c>
      <c r="K11" s="147">
        <f t="shared" si="5"/>
        <v>3.1069647145760211</v>
      </c>
      <c r="L11" s="146">
        <v>21689</v>
      </c>
      <c r="M11" s="147">
        <f t="shared" si="1"/>
        <v>-2.4380369753947195E-2</v>
      </c>
      <c r="N11" s="146">
        <v>27356</v>
      </c>
      <c r="O11" s="147">
        <f t="shared" si="6"/>
        <v>0.26128452210798092</v>
      </c>
      <c r="P11" s="146">
        <v>24054</v>
      </c>
      <c r="Q11" s="147">
        <f t="shared" si="2"/>
        <v>-0.12070478140078955</v>
      </c>
    </row>
    <row r="12" spans="1:18" x14ac:dyDescent="0.25">
      <c r="A12" s="1" t="s">
        <v>79</v>
      </c>
      <c r="B12" s="145" t="s">
        <v>80</v>
      </c>
      <c r="C12" s="146">
        <v>19710</v>
      </c>
      <c r="D12" s="146">
        <v>20119</v>
      </c>
      <c r="E12" s="147">
        <f t="shared" si="0"/>
        <v>2.0750887874175561E-2</v>
      </c>
      <c r="F12" s="146">
        <v>0</v>
      </c>
      <c r="G12" s="147">
        <f t="shared" si="3"/>
        <v>-1</v>
      </c>
      <c r="H12" s="146">
        <v>6463</v>
      </c>
      <c r="I12" s="147" t="str">
        <f t="shared" si="4"/>
        <v>-</v>
      </c>
      <c r="J12" s="146">
        <v>23894</v>
      </c>
      <c r="K12" s="147">
        <f t="shared" si="5"/>
        <v>2.6970447160761255</v>
      </c>
      <c r="L12" s="146">
        <v>23484</v>
      </c>
      <c r="M12" s="147">
        <f t="shared" si="1"/>
        <v>-1.715911944421189E-2</v>
      </c>
      <c r="N12" s="146">
        <v>22205</v>
      </c>
      <c r="O12" s="147">
        <f t="shared" si="6"/>
        <v>-5.4462612842786529E-2</v>
      </c>
      <c r="P12" s="146">
        <v>23503</v>
      </c>
      <c r="Q12" s="147">
        <f t="shared" si="2"/>
        <v>5.845530285971634E-2</v>
      </c>
    </row>
    <row r="13" spans="1:18" x14ac:dyDescent="0.25">
      <c r="A13" s="1" t="s">
        <v>81</v>
      </c>
      <c r="B13" s="145" t="s">
        <v>82</v>
      </c>
      <c r="C13" s="146">
        <v>22493</v>
      </c>
      <c r="D13" s="146">
        <v>14799</v>
      </c>
      <c r="E13" s="147">
        <f t="shared" si="0"/>
        <v>-0.34206197483661582</v>
      </c>
      <c r="F13" s="146">
        <v>0</v>
      </c>
      <c r="G13" s="147">
        <f t="shared" si="3"/>
        <v>-1</v>
      </c>
      <c r="H13" s="146">
        <v>6823</v>
      </c>
      <c r="I13" s="147" t="str">
        <f t="shared" si="4"/>
        <v>-</v>
      </c>
      <c r="J13" s="146">
        <v>20251</v>
      </c>
      <c r="K13" s="147">
        <f t="shared" si="5"/>
        <v>1.9680492452000586</v>
      </c>
      <c r="L13" s="146">
        <v>21547</v>
      </c>
      <c r="M13" s="147">
        <f t="shared" si="1"/>
        <v>6.3996839662238791E-2</v>
      </c>
      <c r="N13" s="146">
        <v>23449</v>
      </c>
      <c r="O13" s="147">
        <f t="shared" si="6"/>
        <v>8.8272149255116616E-2</v>
      </c>
      <c r="P13" s="146">
        <v>19536</v>
      </c>
      <c r="Q13" s="147">
        <f t="shared" si="2"/>
        <v>-0.16687278775214298</v>
      </c>
    </row>
    <row r="14" spans="1:18" x14ac:dyDescent="0.25">
      <c r="A14" s="1" t="s">
        <v>83</v>
      </c>
      <c r="B14" s="145" t="s">
        <v>84</v>
      </c>
      <c r="C14" s="146">
        <v>24346</v>
      </c>
      <c r="D14" s="146">
        <v>19316</v>
      </c>
      <c r="E14" s="147">
        <f t="shared" si="0"/>
        <v>-0.20660478107286617</v>
      </c>
      <c r="F14" s="146">
        <v>0</v>
      </c>
      <c r="G14" s="147">
        <f t="shared" si="3"/>
        <v>-1</v>
      </c>
      <c r="H14" s="146">
        <v>3802</v>
      </c>
      <c r="I14" s="147" t="str">
        <f t="shared" si="4"/>
        <v>-</v>
      </c>
      <c r="J14" s="146">
        <v>18886</v>
      </c>
      <c r="K14" s="147">
        <f t="shared" si="5"/>
        <v>3.9673855865334033</v>
      </c>
      <c r="L14" s="146">
        <v>21065</v>
      </c>
      <c r="M14" s="147">
        <f t="shared" si="1"/>
        <v>0.11537646934237</v>
      </c>
      <c r="N14" s="146">
        <v>22841</v>
      </c>
      <c r="O14" s="147">
        <f t="shared" si="6"/>
        <v>8.4310467600284822E-2</v>
      </c>
      <c r="P14" s="146">
        <v>23159</v>
      </c>
      <c r="Q14" s="147">
        <f t="shared" si="2"/>
        <v>1.3922332647432256E-2</v>
      </c>
    </row>
    <row r="15" spans="1:18" x14ac:dyDescent="0.25">
      <c r="A15" s="1" t="s">
        <v>85</v>
      </c>
      <c r="B15" s="145" t="s">
        <v>86</v>
      </c>
      <c r="C15" s="146">
        <v>24909</v>
      </c>
      <c r="D15" s="146">
        <v>24858</v>
      </c>
      <c r="E15" s="147">
        <f t="shared" si="0"/>
        <v>-2.0474527279296106E-3</v>
      </c>
      <c r="F15" s="146">
        <v>0</v>
      </c>
      <c r="G15" s="147">
        <f t="shared" si="3"/>
        <v>-1</v>
      </c>
      <c r="H15" s="146">
        <v>10219</v>
      </c>
      <c r="I15" s="147" t="str">
        <f t="shared" si="4"/>
        <v>-</v>
      </c>
      <c r="J15" s="146">
        <v>23111</v>
      </c>
      <c r="K15" s="147">
        <f t="shared" si="5"/>
        <v>1.2615715823466092</v>
      </c>
      <c r="L15" s="146">
        <v>26451</v>
      </c>
      <c r="M15" s="147">
        <f t="shared" si="1"/>
        <v>0.14451992557656523</v>
      </c>
      <c r="N15" s="146">
        <v>24893</v>
      </c>
      <c r="O15" s="147">
        <f t="shared" si="6"/>
        <v>-5.8901364787720678E-2</v>
      </c>
      <c r="P15" s="146">
        <v>27952</v>
      </c>
      <c r="Q15" s="147">
        <f t="shared" si="2"/>
        <v>0.12288595187402085</v>
      </c>
    </row>
    <row r="16" spans="1:18" x14ac:dyDescent="0.25">
      <c r="A16" s="1" t="s">
        <v>87</v>
      </c>
      <c r="B16" s="145" t="s">
        <v>88</v>
      </c>
      <c r="C16" s="146">
        <v>26522</v>
      </c>
      <c r="D16" s="146">
        <v>24709</v>
      </c>
      <c r="E16" s="147">
        <f t="shared" si="0"/>
        <v>-6.8358344016288375E-2</v>
      </c>
      <c r="F16" s="146">
        <v>13295</v>
      </c>
      <c r="G16" s="147">
        <f t="shared" si="3"/>
        <v>-0.46193694605204583</v>
      </c>
      <c r="H16" s="146">
        <v>18239</v>
      </c>
      <c r="I16" s="147">
        <f t="shared" si="4"/>
        <v>0.37186912373072589</v>
      </c>
      <c r="J16" s="146">
        <v>24659</v>
      </c>
      <c r="K16" s="147">
        <f t="shared" si="5"/>
        <v>0.35199298207138541</v>
      </c>
      <c r="L16" s="146">
        <v>25495</v>
      </c>
      <c r="M16" s="147">
        <f t="shared" si="1"/>
        <v>3.3902429133379375E-2</v>
      </c>
      <c r="N16" s="146">
        <v>25319</v>
      </c>
      <c r="O16" s="147">
        <f t="shared" si="6"/>
        <v>-6.9033143753677306E-3</v>
      </c>
      <c r="P16" s="146">
        <v>25459</v>
      </c>
      <c r="Q16" s="147">
        <f t="shared" si="2"/>
        <v>5.5294442908486729E-3</v>
      </c>
    </row>
    <row r="17" spans="1:17" x14ac:dyDescent="0.25">
      <c r="A17" s="1" t="s">
        <v>89</v>
      </c>
      <c r="B17" s="145" t="s">
        <v>90</v>
      </c>
      <c r="C17" s="146">
        <v>23824</v>
      </c>
      <c r="D17" s="146">
        <v>22149</v>
      </c>
      <c r="E17" s="147">
        <f t="shared" si="0"/>
        <v>-7.0307253190060481E-2</v>
      </c>
      <c r="F17" s="146">
        <v>5725</v>
      </c>
      <c r="G17" s="147">
        <f t="shared" si="3"/>
        <v>-0.74152331933721616</v>
      </c>
      <c r="H17" s="146">
        <v>15267</v>
      </c>
      <c r="I17" s="147">
        <f t="shared" si="4"/>
        <v>1.6667248908296943</v>
      </c>
      <c r="J17" s="146">
        <v>20130</v>
      </c>
      <c r="K17" s="147">
        <f t="shared" si="5"/>
        <v>0.31853016309687554</v>
      </c>
      <c r="L17" s="146">
        <v>22106</v>
      </c>
      <c r="M17" s="147">
        <f t="shared" si="1"/>
        <v>9.8161947342275235E-2</v>
      </c>
      <c r="N17" s="146">
        <v>21182</v>
      </c>
      <c r="O17" s="147">
        <f t="shared" si="6"/>
        <v>-4.1798606713109532E-2</v>
      </c>
      <c r="P17" s="146">
        <v>24257</v>
      </c>
      <c r="Q17" s="147">
        <f t="shared" si="2"/>
        <v>0.14517042772165056</v>
      </c>
    </row>
    <row r="18" spans="1:17" x14ac:dyDescent="0.25">
      <c r="A18" s="1" t="s">
        <v>91</v>
      </c>
      <c r="B18" s="145" t="s">
        <v>92</v>
      </c>
      <c r="C18" s="146">
        <v>23201</v>
      </c>
      <c r="D18" s="146">
        <v>22803</v>
      </c>
      <c r="E18" s="147">
        <f t="shared" si="0"/>
        <v>-1.7154432998577662E-2</v>
      </c>
      <c r="F18" s="146">
        <v>6665</v>
      </c>
      <c r="G18" s="147">
        <f t="shared" si="3"/>
        <v>-0.70771389729421563</v>
      </c>
      <c r="H18" s="146">
        <v>23140</v>
      </c>
      <c r="I18" s="147">
        <f t="shared" si="4"/>
        <v>2.471867966991748</v>
      </c>
      <c r="J18" s="146"/>
      <c r="K18" s="147">
        <f t="shared" si="5"/>
        <v>-1</v>
      </c>
      <c r="L18" s="146">
        <v>25007</v>
      </c>
      <c r="M18" s="147" t="str">
        <f t="shared" si="1"/>
        <v>-</v>
      </c>
      <c r="N18" s="146">
        <v>27341</v>
      </c>
      <c r="O18" s="147">
        <f t="shared" si="6"/>
        <v>9.3333866517375075E-2</v>
      </c>
      <c r="P18" s="146">
        <v>26482</v>
      </c>
      <c r="Q18" s="147">
        <f t="shared" si="2"/>
        <v>-3.1418016897699408E-2</v>
      </c>
    </row>
    <row r="19" spans="1:17" x14ac:dyDescent="0.25">
      <c r="A19" s="1" t="s">
        <v>93</v>
      </c>
      <c r="B19" s="145" t="s">
        <v>94</v>
      </c>
      <c r="C19" s="146">
        <v>19829</v>
      </c>
      <c r="D19" s="146">
        <v>19561</v>
      </c>
      <c r="E19" s="147">
        <f t="shared" si="0"/>
        <v>-1.3515558021080287E-2</v>
      </c>
      <c r="F19" s="146">
        <v>4928</v>
      </c>
      <c r="G19" s="147">
        <f t="shared" si="3"/>
        <v>-0.74807013956341706</v>
      </c>
      <c r="H19" s="146">
        <v>19838</v>
      </c>
      <c r="I19" s="147">
        <f t="shared" si="4"/>
        <v>3.0255681818181817</v>
      </c>
      <c r="J19" s="146">
        <v>21079</v>
      </c>
      <c r="K19" s="147">
        <f t="shared" si="5"/>
        <v>6.2556709345700234E-2</v>
      </c>
      <c r="L19" s="146">
        <v>24207</v>
      </c>
      <c r="M19" s="147">
        <f t="shared" si="1"/>
        <v>0.14839413634422893</v>
      </c>
      <c r="N19" s="146">
        <v>23363</v>
      </c>
      <c r="O19" s="147">
        <f t="shared" si="6"/>
        <v>-3.4865947866319691E-2</v>
      </c>
      <c r="P19" s="146">
        <v>23375</v>
      </c>
      <c r="Q19" s="147">
        <f t="shared" si="2"/>
        <v>5.1363266703763344E-4</v>
      </c>
    </row>
    <row r="20" spans="1:17" x14ac:dyDescent="0.25">
      <c r="A20" s="1" t="s">
        <v>95</v>
      </c>
      <c r="B20" s="145" t="s">
        <v>96</v>
      </c>
      <c r="C20" s="146">
        <v>21479</v>
      </c>
      <c r="D20" s="146">
        <v>20974</v>
      </c>
      <c r="E20" s="147">
        <f t="shared" si="0"/>
        <v>-2.3511336654406634E-2</v>
      </c>
      <c r="F20" s="146">
        <v>6261</v>
      </c>
      <c r="G20" s="147">
        <f t="shared" si="3"/>
        <v>-0.70148755602174118</v>
      </c>
      <c r="H20" s="146">
        <v>19784</v>
      </c>
      <c r="I20" s="147">
        <f t="shared" si="4"/>
        <v>2.1598786136399934</v>
      </c>
      <c r="J20" s="146">
        <v>23285</v>
      </c>
      <c r="K20" s="147">
        <f t="shared" si="5"/>
        <v>0.17696118075212297</v>
      </c>
      <c r="L20" s="146">
        <v>24142</v>
      </c>
      <c r="M20" s="147">
        <f t="shared" si="1"/>
        <v>3.6804809963495888E-2</v>
      </c>
      <c r="N20" s="146">
        <v>23290</v>
      </c>
      <c r="O20" s="147">
        <f t="shared" si="6"/>
        <v>-3.5291193770193074E-2</v>
      </c>
      <c r="P20" s="146">
        <v>24074</v>
      </c>
      <c r="Q20" s="147">
        <f t="shared" si="2"/>
        <v>3.3662516101331086E-2</v>
      </c>
    </row>
    <row r="21" spans="1:17" ht="15.75" x14ac:dyDescent="0.25">
      <c r="A21" s="1" t="s">
        <v>0</v>
      </c>
      <c r="B21" s="148" t="s">
        <v>33</v>
      </c>
      <c r="C21" s="149">
        <v>272428</v>
      </c>
      <c r="D21" s="149">
        <v>250224</v>
      </c>
      <c r="E21" s="150">
        <f t="shared" si="0"/>
        <v>-8.1504103836609998E-2</v>
      </c>
      <c r="F21" s="149">
        <v>96681</v>
      </c>
      <c r="G21" s="150">
        <f>F21/D21-1</f>
        <v>-0.61362219451371569</v>
      </c>
      <c r="H21" s="149">
        <v>140346</v>
      </c>
      <c r="I21" s="150">
        <f t="shared" si="4"/>
        <v>0.45163992925186958</v>
      </c>
      <c r="J21" s="149">
        <v>257117</v>
      </c>
      <c r="K21" s="150">
        <f t="shared" si="5"/>
        <v>0.83202228777450027</v>
      </c>
      <c r="L21" s="149">
        <v>280769</v>
      </c>
      <c r="M21" s="150">
        <f t="shared" si="1"/>
        <v>9.1989250030142022E-2</v>
      </c>
      <c r="N21" s="149">
        <v>288350</v>
      </c>
      <c r="O21" s="150">
        <f t="shared" si="6"/>
        <v>2.7000844110282918E-2</v>
      </c>
      <c r="P21" s="149">
        <v>287664</v>
      </c>
      <c r="Q21" s="150">
        <v>-2.3790532339170722E-3</v>
      </c>
    </row>
    <row r="22" spans="1:17" ht="6" customHeight="1" x14ac:dyDescent="0.25"/>
    <row r="23" spans="1:17" x14ac:dyDescent="0.25">
      <c r="B23" s="131" t="s">
        <v>58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  <row r="25" spans="1:17" x14ac:dyDescent="0.25">
      <c r="B25" t="s">
        <v>12</v>
      </c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BB7BF6C5-00D2-43CC-84E0-358B05794727}"/>
</file>

<file path=customXml/itemProps2.xml><?xml version="1.0" encoding="utf-8"?>
<ds:datastoreItem xmlns:ds="http://schemas.openxmlformats.org/officeDocument/2006/customXml" ds:itemID="{AEC5E38C-6754-4829-8AFD-87485EFE434C}"/>
</file>

<file path=customXml/itemProps3.xml><?xml version="1.0" encoding="utf-8"?>
<ds:datastoreItem xmlns:ds="http://schemas.openxmlformats.org/officeDocument/2006/customXml" ds:itemID="{E9AEE04F-1821-4454-9D25-E1AC5FBBCF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2026-01-26T11:50:53Z</dcterms:created>
  <dcterms:modified xsi:type="dcterms:W3CDTF">2026-01-26T11:59:07Z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