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28.xml" ContentType="application/vnd.openxmlformats-officedocument.drawingml.chartshapes+xml"/>
  <Override PartName="/xl/drawings/drawing121.xml" ContentType="application/vnd.openxmlformats-officedocument.drawingml.chartshapes+xml"/>
  <Override PartName="/xl/drawings/drawing61.xml" ContentType="application/vnd.openxmlformats-officedocument.drawingml.chartshapes+xml"/>
  <Override PartName="/xl/drawings/drawing12.xml" ContentType="application/vnd.openxmlformats-officedocument.drawingml.chartshapes+xml"/>
  <Override PartName="/xl/drawings/drawing67.xml" ContentType="application/vnd.openxmlformats-officedocument.drawingml.chartshapes+xml"/>
  <Override PartName="/xl/drawings/drawing85.xml" ContentType="application/vnd.openxmlformats-officedocument.drawingml.chartshapes+xml"/>
  <Override PartName="/xl/drawings/drawing52.xml" ContentType="application/vnd.openxmlformats-officedocument.drawingml.chartshapes+xml"/>
  <Override PartName="/xl/drawings/drawing99.xml" ContentType="application/vnd.openxmlformats-officedocument.drawingml.chartshapes+xml"/>
  <Override PartName="/xl/drawings/drawing13.xml" ContentType="application/vnd.openxmlformats-officedocument.drawingml.chartshapes+xml"/>
  <Override PartName="/xl/drawings/drawing30.xml" ContentType="application/vnd.openxmlformats-officedocument.drawingml.chartshapes+xml"/>
  <Override PartName="/xl/drawings/drawing76.xml" ContentType="application/vnd.openxmlformats-officedocument.drawingml.chartshapes+xml"/>
  <Override PartName="/xl/drawings/drawing91.xml" ContentType="application/vnd.openxmlformats-officedocument.drawingml.chartshapes+xml"/>
  <Override PartName="/xl/drawings/drawing62.xml" ContentType="application/vnd.openxmlformats-officedocument.drawingml.chartshapes+xml"/>
  <Override PartName="/xl/drawings/drawing14.xml" ContentType="application/vnd.openxmlformats-officedocument.drawingml.chartshapes+xml"/>
  <Override PartName="/xl/drawings/drawing96.xml" ContentType="application/vnd.openxmlformats-officedocument.drawingml.chartshapes+xml"/>
  <Override PartName="/xl/drawings/drawing31.xml" ContentType="application/vnd.openxmlformats-officedocument.drawingml.chartshapes+xml"/>
  <Override PartName="/xl/drawings/drawing68.xml" ContentType="application/vnd.openxmlformats-officedocument.drawingml.chartshapes+xml"/>
  <Override PartName="/xl/drawings/drawing54.xml" ContentType="application/vnd.openxmlformats-officedocument.drawingml.chartshapes+xml"/>
  <Override PartName="/xl/drawings/drawing15.xml" ContentType="application/vnd.openxmlformats-officedocument.drawingml.chartshapes+xml"/>
  <Override PartName="/xl/drawings/drawing73.xml" ContentType="application/vnd.openxmlformats-officedocument.drawingml.chartshapes+xml"/>
  <Override PartName="/xl/drawings/drawing82.xml" ContentType="application/vnd.openxmlformats-officedocument.drawingml.chartshapes+xml"/>
  <Override PartName="/xl/drawings/drawing32.xml" ContentType="application/vnd.openxmlformats-officedocument.drawingml.chartshapes+xml"/>
  <Override PartName="/xl/drawings/drawing119.xml" ContentType="application/vnd.openxmlformats-officedocument.drawingml.chartshapes+xml"/>
  <Override PartName="/xl/drawings/drawing16.xml" ContentType="application/vnd.openxmlformats-officedocument.drawingml.chartshapes+xml"/>
  <Override PartName="/xl/drawings/drawing63.xml" ContentType="application/vnd.openxmlformats-officedocument.drawingml.chartshapes+xml"/>
  <Override PartName="/xl/drawings/drawing118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drawings/drawing17.xml" ContentType="application/vnd.openxmlformats-officedocument.drawingml.chartshapes+xml"/>
  <Override PartName="/xl/drawings/drawing87.xml" ContentType="application/vnd.openxmlformats-officedocument.drawingml.chartshapes+xml"/>
  <Override PartName="/xl/drawings/drawing35.xml" ContentType="application/vnd.openxmlformats-officedocument.drawingml.chartshapes+xml"/>
  <Override PartName="/xl/drawings/drawing116.xml" ContentType="application/vnd.openxmlformats-officedocument.drawingml.chartshapes+xml"/>
  <Override PartName="/xl/drawings/drawing69.xml" ContentType="application/vnd.openxmlformats-officedocument.drawingml.chartshapes+xml"/>
  <Override PartName="/xl/drawings/drawing18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37.xml" ContentType="application/vnd.openxmlformats-officedocument.drawingml.chartshapes+xml"/>
  <Override PartName="/xl/drawings/drawing115.xml" ContentType="application/vnd.openxmlformats-officedocument.drawingml.chartshapes+xml"/>
  <Override PartName="/xl/drawings/drawing19.xml" ContentType="application/vnd.openxmlformats-officedocument.drawingml.chartshapes+xml"/>
  <Override PartName="/xl/drawings/drawing56.xml" ContentType="application/vnd.openxmlformats-officedocument.drawingml.chartshapes+xml"/>
  <Override PartName="/xl/drawings/drawing74.xml" ContentType="application/vnd.openxmlformats-officedocument.drawingml.chartshapes+xml"/>
  <Override PartName="/xl/drawings/drawing98.xml" ContentType="application/vnd.openxmlformats-officedocument.drawingml.chartshapes+xml"/>
  <Override PartName="/xl/drawings/drawing39.xml" ContentType="application/vnd.openxmlformats-officedocument.drawingml.chartshapes+xml"/>
  <Override PartName="/xl/drawings/drawing20.xml" ContentType="application/vnd.openxmlformats-officedocument.drawingml.chartshapes+xml"/>
  <Override PartName="/xl/drawings/drawing114.xml" ContentType="application/vnd.openxmlformats-officedocument.drawingml.chartshapes+xml"/>
  <Override PartName="/xl/drawings/drawing84.xml" ContentType="application/vnd.openxmlformats-officedocument.drawingml.chartshapes+xml"/>
  <Override PartName="/xl/drawings/drawing90.xml" ContentType="application/vnd.openxmlformats-officedocument.drawingml.chartshapes+xml"/>
  <Override PartName="/xl/drawings/drawing70.xml" ContentType="application/vnd.openxmlformats-officedocument.drawingml.chartshapes+xml"/>
  <Override PartName="/xl/drawings/drawing21.xml" ContentType="application/vnd.openxmlformats-officedocument.drawingml.chartshapes+xml"/>
  <Override PartName="/xl/drawings/drawing124.xml" ContentType="application/vnd.openxmlformats-officedocument.drawingml.chartshapes+xml"/>
  <Override PartName="/xl/drawings/drawing41.xml" ContentType="application/vnd.openxmlformats-officedocument.drawingml.chartshapes+xml"/>
  <Override PartName="/xl/drawings/drawing122.xml" ContentType="application/vnd.openxmlformats-officedocument.drawingml.chartshapes+xml"/>
  <Override PartName="/xl/drawings/drawing107.xml" ContentType="application/vnd.openxmlformats-officedocument.drawingml.chartshapes+xml"/>
  <Override PartName="/xl/drawings/drawing65.xml" ContentType="application/vnd.openxmlformats-officedocument.drawingml.chartshapes+xml"/>
  <Override PartName="/xl/drawings/drawing131.xml" ContentType="application/vnd.openxmlformats-officedocument.drawingml.chartshapes+xml"/>
  <Override PartName="/xl/drawings/drawing97.xml" ContentType="application/vnd.openxmlformats-officedocument.drawingml.chartshapes+xml"/>
  <Override PartName="/xl/drawings/drawing59.xml" ContentType="application/vnd.openxmlformats-officedocument.drawingml.chartshapes+xml"/>
  <Override PartName="/xl/drawings/drawing43.xml" ContentType="application/vnd.openxmlformats-officedocument.drawingml.chartshapes+xml"/>
  <Override PartName="/xl/drawings/drawing129.xml" ContentType="application/vnd.openxmlformats-officedocument.drawingml.chartshapes+xml"/>
  <Override PartName="/xl/drawings/drawing24.xml" ContentType="application/vnd.openxmlformats-officedocument.drawingml.chartshapes+xml"/>
  <Override PartName="/xl/drawings/drawing106.xml" ContentType="application/vnd.openxmlformats-officedocument.drawingml.chartshapes+xml"/>
  <Override PartName="/xl/drawings/drawing92.xml" ContentType="application/vnd.openxmlformats-officedocument.drawingml.chartshapes+xml"/>
  <Override PartName="/xl/drawings/drawing128.xml" ContentType="application/vnd.openxmlformats-officedocument.drawingml.chartshapes+xml"/>
  <Override PartName="/xl/drawings/drawing105.xml" ContentType="application/vnd.openxmlformats-officedocument.drawingml.chartshapes+xml"/>
  <Override PartName="/xl/drawings/drawing127.xml" ContentType="application/vnd.openxmlformats-officedocument.drawingml.chartshapes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125.xml" ContentType="application/vnd.openxmlformats-officedocument.drawingml.chartshapes+xml"/>
  <Override PartName="/xl/drawings/drawing75.xml" ContentType="application/vnd.openxmlformats-officedocument.drawingml.chartshapes+xml"/>
  <Override PartName="/xl/drawings/drawing104.xml" ContentType="application/vnd.openxmlformats-officedocument.drawingml.chartshapes+xml"/>
  <Override PartName="/xl/workbook.xml" ContentType="application/vnd.openxmlformats-officedocument.spreadsheetml.sheet.main+xml"/>
  <Override PartName="/xl/drawings/drawing60.xml" ContentType="application/vnd.openxmlformats-officedocument.drawingml.chartshapes+xml"/>
  <Override PartName="/xl/drawings/drawing26.xml" ContentType="application/vnd.openxmlformats-officedocument.drawingml.chartshapes+xml"/>
  <Override PartName="/xl/drawings/drawing9.xml" ContentType="application/vnd.openxmlformats-officedocument.drawingml.chartshapes+xml"/>
  <Override PartName="/xl/drawings/drawing83.xml" ContentType="application/vnd.openxmlformats-officedocument.drawingml.chartshapes+xml"/>
  <Override PartName="/xl/drawings/drawing48.xml" ContentType="application/vnd.openxmlformats-officedocument.drawingml.chartshapes+xml"/>
  <Override PartName="/xl/drawings/drawing103.xml" ContentType="application/vnd.openxmlformats-officedocument.drawingml.chartshapes+xml"/>
  <Override PartName="/xl/drawings/drawing89.xml" ContentType="application/vnd.openxmlformats-officedocument.drawingml.chartshapes+xml"/>
  <Override PartName="/xl/drawings/drawing10.xml" ContentType="application/vnd.openxmlformats-officedocument.drawingml.chartshapes+xml"/>
  <Override PartName="/xl/drawings/drawing27.xml" ContentType="application/vnd.openxmlformats-officedocument.drawingml.chartshapes+xml"/>
  <Override PartName="/xl/drawings/drawing72.xml" ContentType="application/vnd.openxmlformats-officedocument.drawingml.chartshapes+xml"/>
  <Override PartName="/xl/drawings/drawing86.xml" ContentType="application/vnd.openxmlformats-officedocument.drawingml.chartshapes+xml"/>
  <Override PartName="/xl/drawings/drawing66.xml" ContentType="application/vnd.openxmlformats-officedocument.drawingml.chartshapes+xml"/>
  <Override PartName="/xl/drawings/drawing11.xml" ContentType="application/vnd.openxmlformats-officedocument.drawingml.chartshapes+xml"/>
  <Override PartName="/xl/drawings/drawing132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00.xml" ContentType="application/vnd.openxmlformats-officedocument.drawingml.chartshapes+xml"/>
  <Override PartName="/xl/drawings/drawing50.xml" ContentType="application/vnd.openxmlformats-officedocument.drawingml.chartshap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2.xml" ContentType="application/vnd.openxmlformats-officedocument.themeOverride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4.xml" ContentType="application/vnd.ms-office.chart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9.xml" ContentType="application/vnd.openxmlformats-officedocument.themeOverride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9.xml" ContentType="application/vnd.openxmlformats-officedocument.themeOverride+xml"/>
  <Override PartName="/xl/charts/colors34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7.xml" ContentType="application/vnd.openxmlformats-officedocument.themeOverride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8.xml" ContentType="application/vnd.openxmlformats-officedocument.themeOverrid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9.xml" ContentType="application/vnd.openxmlformats-officedocument.themeOverrid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70.xml" ContentType="application/vnd.openxmlformats-officedocument.themeOverrid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2.xml" ContentType="application/vnd.openxmlformats-officedocument.themeOverride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3.xml" ContentType="application/vnd.openxmlformats-officedocument.drawingml.chart+xml"/>
  <Override PartName="/xl/theme/themeOverride74.xml" ContentType="application/vnd.openxmlformats-officedocument.themeOverride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worksheets/sheet1.xml" ContentType="application/vnd.openxmlformats-officedocument.spreadsheetml.worksheet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worksheets/sheet2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worksheets/sheet3.xml" ContentType="application/vnd.openxmlformats-officedocument.spreadsheetml.worksheet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worksheets/sheet4.xml" ContentType="application/vnd.openxmlformats-officedocument.spreadsheetml.worksheet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worksheets/sheet5.xml" ContentType="application/vnd.openxmlformats-officedocument.spreadsheetml.worksheet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worksheets/sheet6.xml" ContentType="application/vnd.openxmlformats-officedocument.spreadsheetml.worksheet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worksheets/sheet7.xml" ContentType="application/vnd.openxmlformats-officedocument.spreadsheetml.worksheet+xml"/>
  <Override PartName="/xl/drawings/drawing142.xml" ContentType="application/vnd.openxmlformats-officedocument.drawing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diciembre/"/>
    </mc:Choice>
  </mc:AlternateContent>
  <xr:revisionPtr revIDLastSave="36" documentId="8_{8760D1F7-1AA5-456B-AE25-06B55B892886}" xr6:coauthVersionLast="47" xr6:coauthVersionMax="47" xr10:uidLastSave="{AF2B6941-3181-4A8B-88F6-BF33FC1CEFE9}"/>
  <bookViews>
    <workbookView xWindow="150" yWindow="210" windowWidth="28140" windowHeight="15465" xr2:uid="{5A50DADB-CC33-415C-92DF-2F05B2A6301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viaj aloj lugar resid año" sheetId="23" r:id="rId23"/>
    <sheet name="Viajeros aloj evol anual TF" sheetId="24" r:id="rId24"/>
    <sheet name="Pernoctaciones" sheetId="25" r:id="rId25"/>
    <sheet name="Pernoctaciones evol mensu TF" sheetId="26" r:id="rId26"/>
    <sheet name="Pernocta evol mensu TF cat" sheetId="27" r:id="rId27"/>
    <sheet name="Pernoctaciones lugar reside" sheetId="28" r:id="rId28"/>
    <sheet name="Pernoctaciones lugar residen ac" sheetId="29" r:id="rId29"/>
    <sheet name="Pernoctaciones lugar reside año" sheetId="30" r:id="rId30"/>
    <sheet name="Estancia media" sheetId="31" r:id="rId31"/>
    <sheet name="EM evol menusual lugar resd" sheetId="32" r:id="rId32"/>
    <sheet name="EM evol mensu TF cat " sheetId="33" r:id="rId33"/>
    <sheet name="Tasa de ocupación" sheetId="34" r:id="rId34"/>
    <sheet name="tasa de ocupación evol mens" sheetId="35" r:id="rId35"/>
    <sheet name="indicadores rentabilidad" sheetId="36" r:id="rId36"/>
    <sheet name="ADR RevPAR ingresos totales ult" sheetId="37" r:id="rId37"/>
    <sheet name="ADR municipios" sheetId="38" r:id="rId38"/>
    <sheet name="RevPAR  municipios" sheetId="39" r:id="rId39"/>
    <sheet name="viajeros españoles" sheetId="40" r:id="rId40"/>
    <sheet name="distribución españoles x Resid" sheetId="41" r:id="rId41"/>
    <sheet name="distribución españoles x cate" sheetId="42" r:id="rId42"/>
    <sheet name="distribución peninsulare x cate" sheetId="43" r:id="rId43"/>
    <sheet name="distribución canarios x cate" sheetId="44" r:id="rId44"/>
    <sheet name="distribución españoles x mun al" sheetId="45" r:id="rId45"/>
    <sheet name="distribución peninsula x munici" sheetId="46" r:id="rId46"/>
    <sheet name="distribución canarias x munici" sheetId="47" r:id="rId47"/>
    <sheet name="evolución anual viaj ent españo" sheetId="48" r:id="rId48"/>
    <sheet name="evolución anual viaj ent penins" sheetId="49" r:id="rId49"/>
    <sheet name="evolución anual viaj ent canari" sheetId="50" r:id="rId50"/>
  </sheets>
  <definedNames>
    <definedName name="_xlnm.Print_Area" localSheetId="46">'distribución canarias x munici'!$B$3:$AB$37</definedName>
    <definedName name="_xlnm.Print_Area" localSheetId="43">'distribución canarios x cate'!$B$3:$AB$33</definedName>
    <definedName name="_xlnm.Print_Area" localSheetId="41">'distribución españoles x cate'!$B$3:$AB$33</definedName>
    <definedName name="_xlnm.Print_Area" localSheetId="44">'distribución españoles x mun al'!$B$3:$AB$37</definedName>
    <definedName name="_xlnm.Print_Area" localSheetId="40">'distribución españoles x Resid'!$B$3:$AB$32</definedName>
    <definedName name="_xlnm.Print_Area" localSheetId="45">'distribución peninsula x munici'!$B$3:$AB$37</definedName>
    <definedName name="_xlnm.Print_Area" localSheetId="42">'distribución peninsulare x cate'!$B$3:$AB$33</definedName>
    <definedName name="_xlnm.Print_Area" localSheetId="27">'Pernoctaciones lugar reside'!$B$4:$K$162</definedName>
    <definedName name="_xlnm.Print_Area" localSheetId="29">'Pernoctaciones lugar reside año'!$B$4:$M$162</definedName>
    <definedName name="_xlnm.Print_Area" localSheetId="28">'Pernoctaciones lugar residen ac'!$B$3:$K$162</definedName>
    <definedName name="_xlnm.Print_Area" localSheetId="22">'viaj aloj lugar resid año'!$B$3:$K$162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" i="47" l="1"/>
  <c r="Q5" i="47"/>
  <c r="P5" i="47"/>
  <c r="J5" i="47"/>
  <c r="I135" i="46"/>
  <c r="H135" i="46"/>
  <c r="G135" i="46"/>
  <c r="T5" i="46"/>
  <c r="S5" i="46"/>
  <c r="M5" i="46"/>
  <c r="J5" i="46"/>
  <c r="N135" i="45"/>
  <c r="L135" i="45"/>
  <c r="K135" i="45"/>
  <c r="T5" i="45"/>
  <c r="S5" i="45"/>
  <c r="R5" i="45"/>
  <c r="N5" i="45"/>
  <c r="M5" i="45"/>
  <c r="L5" i="45"/>
  <c r="F5" i="45"/>
  <c r="O133" i="44"/>
  <c r="N133" i="44"/>
  <c r="L133" i="44"/>
  <c r="K133" i="44"/>
  <c r="H133" i="44"/>
  <c r="I133" i="44"/>
  <c r="S5" i="44"/>
  <c r="R5" i="44"/>
  <c r="N133" i="43"/>
  <c r="K133" i="43"/>
  <c r="O133" i="43"/>
  <c r="H133" i="43"/>
  <c r="T5" i="43"/>
  <c r="N5" i="43"/>
  <c r="L5" i="43"/>
  <c r="J5" i="43"/>
  <c r="H5" i="43"/>
  <c r="F5" i="43"/>
  <c r="O133" i="42"/>
  <c r="K133" i="42"/>
  <c r="I133" i="42"/>
  <c r="H133" i="42"/>
  <c r="S5" i="42"/>
  <c r="R5" i="42"/>
  <c r="P5" i="42"/>
  <c r="L5" i="42"/>
  <c r="F5" i="42"/>
  <c r="S5" i="41"/>
  <c r="K5" i="41"/>
  <c r="L5" i="41"/>
  <c r="I5" i="41"/>
  <c r="H5" i="41"/>
  <c r="G5" i="41"/>
  <c r="B3" i="39"/>
  <c r="Q5" i="38"/>
  <c r="P5" i="38"/>
  <c r="B3" i="38"/>
  <c r="AK29" i="37"/>
  <c r="H29" i="37"/>
  <c r="AV7" i="37"/>
  <c r="AU7" i="37"/>
  <c r="AS7" i="37"/>
  <c r="AJ7" i="37"/>
  <c r="AB7" i="37"/>
  <c r="V7" i="37"/>
  <c r="N7" i="37"/>
  <c r="H7" i="37"/>
  <c r="K95" i="35"/>
  <c r="L8" i="35"/>
  <c r="K51" i="35"/>
  <c r="N96" i="33"/>
  <c r="F96" i="33"/>
  <c r="M95" i="33"/>
  <c r="J96" i="33"/>
  <c r="D96" i="33"/>
  <c r="H74" i="33"/>
  <c r="L74" i="33"/>
  <c r="J74" i="33"/>
  <c r="D74" i="33"/>
  <c r="N52" i="33"/>
  <c r="J52" i="33"/>
  <c r="M51" i="33"/>
  <c r="L52" i="33"/>
  <c r="F52" i="33"/>
  <c r="D52" i="33"/>
  <c r="H30" i="33"/>
  <c r="D30" i="33"/>
  <c r="F30" i="33"/>
  <c r="F8" i="33"/>
  <c r="M73" i="33"/>
  <c r="L8" i="33"/>
  <c r="D8" i="33"/>
  <c r="N272" i="32"/>
  <c r="J272" i="32"/>
  <c r="H272" i="32"/>
  <c r="D272" i="32"/>
  <c r="B270" i="32"/>
  <c r="N250" i="32"/>
  <c r="L250" i="32"/>
  <c r="H250" i="32"/>
  <c r="F250" i="32"/>
  <c r="D250" i="32"/>
  <c r="B248" i="32"/>
  <c r="F228" i="32"/>
  <c r="L228" i="32"/>
  <c r="J228" i="32"/>
  <c r="D228" i="32"/>
  <c r="B226" i="32"/>
  <c r="N206" i="32"/>
  <c r="J206" i="32"/>
  <c r="F206" i="32"/>
  <c r="D206" i="32"/>
  <c r="B204" i="32"/>
  <c r="N184" i="32"/>
  <c r="H184" i="32"/>
  <c r="F184" i="32"/>
  <c r="D184" i="32"/>
  <c r="B182" i="32"/>
  <c r="N162" i="32"/>
  <c r="L162" i="32"/>
  <c r="H162" i="32"/>
  <c r="F162" i="32"/>
  <c r="D162" i="32"/>
  <c r="B160" i="32"/>
  <c r="L140" i="32"/>
  <c r="J140" i="32"/>
  <c r="H140" i="32"/>
  <c r="F140" i="32"/>
  <c r="D140" i="32"/>
  <c r="B138" i="32"/>
  <c r="J118" i="32"/>
  <c r="N118" i="32"/>
  <c r="L118" i="32"/>
  <c r="H118" i="32"/>
  <c r="D118" i="32"/>
  <c r="B116" i="32"/>
  <c r="L96" i="32"/>
  <c r="H96" i="32"/>
  <c r="N96" i="32"/>
  <c r="F96" i="32"/>
  <c r="D96" i="32"/>
  <c r="L74" i="32"/>
  <c r="J74" i="32"/>
  <c r="H74" i="32"/>
  <c r="F74" i="32"/>
  <c r="D74" i="32"/>
  <c r="F52" i="32"/>
  <c r="L52" i="32"/>
  <c r="J30" i="32"/>
  <c r="L30" i="32"/>
  <c r="H30" i="32"/>
  <c r="F30" i="32"/>
  <c r="D30" i="32"/>
  <c r="H8" i="32"/>
  <c r="L8" i="32"/>
  <c r="J8" i="32"/>
  <c r="F8" i="32"/>
  <c r="D8" i="32"/>
  <c r="K6" i="30"/>
  <c r="B4" i="30"/>
  <c r="K6" i="29"/>
  <c r="I6" i="29"/>
  <c r="B3" i="29"/>
  <c r="K6" i="28"/>
  <c r="B4" i="28"/>
  <c r="M51" i="27"/>
  <c r="M73" i="27"/>
  <c r="K7" i="27"/>
  <c r="K73" i="27" s="1"/>
  <c r="B252" i="26"/>
  <c r="B226" i="26"/>
  <c r="B204" i="26"/>
  <c r="M183" i="26"/>
  <c r="B182" i="26"/>
  <c r="B160" i="26"/>
  <c r="B138" i="26"/>
  <c r="B116" i="26"/>
  <c r="M73" i="26"/>
  <c r="K7" i="26"/>
  <c r="W6" i="23"/>
  <c r="V6" i="23"/>
  <c r="U6" i="23"/>
  <c r="I6" i="23"/>
  <c r="B3" i="23"/>
  <c r="X7" i="22"/>
  <c r="K7" i="22"/>
  <c r="J7" i="22"/>
  <c r="B4" i="22"/>
  <c r="R8" i="21"/>
  <c r="B5" i="21"/>
  <c r="B4" i="19"/>
  <c r="J6" i="18"/>
  <c r="I6" i="18"/>
  <c r="B3" i="18"/>
  <c r="V7" i="17"/>
  <c r="U7" i="17"/>
  <c r="B4" i="17"/>
  <c r="W7" i="16"/>
  <c r="V7" i="16"/>
  <c r="B4" i="16"/>
  <c r="Y7" i="15"/>
  <c r="X7" i="15"/>
  <c r="K7" i="15"/>
  <c r="I7" i="15"/>
  <c r="B4" i="15"/>
  <c r="J9" i="14"/>
  <c r="I9" i="14"/>
  <c r="B6" i="14"/>
  <c r="K6" i="13"/>
  <c r="J6" i="13"/>
  <c r="I6" i="13"/>
  <c r="B3" i="13"/>
  <c r="U5" i="12"/>
  <c r="N96" i="10"/>
  <c r="J74" i="10"/>
  <c r="K73" i="10"/>
  <c r="L74" i="10" s="1"/>
  <c r="I73" i="10"/>
  <c r="L52" i="10"/>
  <c r="K51" i="10"/>
  <c r="I51" i="10" s="1"/>
  <c r="N30" i="10"/>
  <c r="N8" i="10"/>
  <c r="B270" i="8"/>
  <c r="M249" i="8"/>
  <c r="N250" i="8" s="1"/>
  <c r="B248" i="8"/>
  <c r="B226" i="8"/>
  <c r="B204" i="8"/>
  <c r="M183" i="8"/>
  <c r="N184" i="8" s="1"/>
  <c r="B182" i="8"/>
  <c r="B160" i="8"/>
  <c r="B138" i="8"/>
  <c r="M117" i="8"/>
  <c r="N118" i="8" s="1"/>
  <c r="B116" i="8"/>
  <c r="M51" i="8"/>
  <c r="N52" i="8" s="1"/>
  <c r="M227" i="8"/>
  <c r="N228" i="8" s="1"/>
  <c r="K7" i="8"/>
  <c r="S6" i="6"/>
  <c r="Q6" i="6"/>
  <c r="B3" i="6"/>
  <c r="M6" i="5"/>
  <c r="L6" i="5"/>
  <c r="B3" i="5"/>
  <c r="J152" i="3"/>
  <c r="L79" i="3"/>
  <c r="K6" i="3"/>
  <c r="J6" i="3"/>
  <c r="L56" i="2"/>
  <c r="K56" i="2"/>
  <c r="J56" i="2"/>
  <c r="K31" i="2"/>
  <c r="J31" i="2"/>
  <c r="L6" i="2"/>
  <c r="B41" i="1"/>
  <c r="B40" i="1"/>
  <c r="B39" i="1"/>
  <c r="J47" i="6" l="1"/>
  <c r="I47" i="6"/>
  <c r="L74" i="2"/>
  <c r="K74" i="2"/>
  <c r="J74" i="2"/>
  <c r="T51" i="5"/>
  <c r="W51" i="5"/>
  <c r="V51" i="5"/>
  <c r="L24" i="2"/>
  <c r="L47" i="2"/>
  <c r="K47" i="2"/>
  <c r="J47" i="2"/>
  <c r="K19" i="2"/>
  <c r="J19" i="2"/>
  <c r="L73" i="2"/>
  <c r="K73" i="2"/>
  <c r="J73" i="2"/>
  <c r="L13" i="3"/>
  <c r="K13" i="3"/>
  <c r="J13" i="3"/>
  <c r="U29" i="12"/>
  <c r="U47" i="12"/>
  <c r="M155" i="15"/>
  <c r="K146" i="15"/>
  <c r="I146" i="15"/>
  <c r="M146" i="15"/>
  <c r="S7" i="6"/>
  <c r="Q7" i="6"/>
  <c r="R7" i="6"/>
  <c r="R19" i="6"/>
  <c r="Q19" i="6"/>
  <c r="R37" i="6"/>
  <c r="Q37" i="6"/>
  <c r="N9" i="8"/>
  <c r="N12" i="8"/>
  <c r="N15" i="8"/>
  <c r="K18" i="9"/>
  <c r="I18" i="9"/>
  <c r="D65" i="11"/>
  <c r="U26" i="12"/>
  <c r="L30" i="12"/>
  <c r="U44" i="12"/>
  <c r="L48" i="12"/>
  <c r="F37" i="14"/>
  <c r="G163" i="14"/>
  <c r="K127" i="15"/>
  <c r="I127" i="15"/>
  <c r="M127" i="15"/>
  <c r="W10" i="17"/>
  <c r="T9" i="17"/>
  <c r="W15" i="17" s="1"/>
  <c r="W16" i="17"/>
  <c r="I16" i="18"/>
  <c r="L11" i="2"/>
  <c r="L61" i="2"/>
  <c r="K61" i="2"/>
  <c r="J61" i="2"/>
  <c r="L7" i="3"/>
  <c r="K7" i="3"/>
  <c r="J7" i="3"/>
  <c r="K53" i="3"/>
  <c r="J53" i="3"/>
  <c r="L51" i="5"/>
  <c r="J51" i="5"/>
  <c r="J11" i="6"/>
  <c r="I11" i="6"/>
  <c r="N18" i="8"/>
  <c r="N39" i="8"/>
  <c r="L51" i="12"/>
  <c r="K15" i="15"/>
  <c r="I15" i="15"/>
  <c r="M15" i="15"/>
  <c r="K30" i="15"/>
  <c r="I30" i="15"/>
  <c r="M30" i="15"/>
  <c r="L9" i="2"/>
  <c r="L12" i="2"/>
  <c r="L15" i="2"/>
  <c r="I18" i="2"/>
  <c r="F43" i="2"/>
  <c r="S32" i="6"/>
  <c r="N20" i="8"/>
  <c r="N32" i="8"/>
  <c r="N35" i="8"/>
  <c r="N38" i="8"/>
  <c r="N41" i="8"/>
  <c r="I16" i="9"/>
  <c r="G21" i="9"/>
  <c r="D10" i="11"/>
  <c r="U23" i="12"/>
  <c r="U41" i="12"/>
  <c r="K23" i="13"/>
  <c r="J23" i="13"/>
  <c r="I23" i="13"/>
  <c r="K31" i="13"/>
  <c r="J31" i="13"/>
  <c r="I31" i="13"/>
  <c r="K40" i="13"/>
  <c r="J40" i="13"/>
  <c r="I40" i="13"/>
  <c r="K57" i="13"/>
  <c r="J57" i="13"/>
  <c r="I57" i="13"/>
  <c r="K66" i="13"/>
  <c r="J66" i="13"/>
  <c r="I66" i="13"/>
  <c r="K74" i="13"/>
  <c r="J74" i="13"/>
  <c r="I74" i="13"/>
  <c r="K83" i="13"/>
  <c r="J83" i="13"/>
  <c r="I83" i="13"/>
  <c r="K92" i="13"/>
  <c r="J92" i="13"/>
  <c r="I92" i="13"/>
  <c r="K100" i="13"/>
  <c r="J100" i="13"/>
  <c r="I100" i="13"/>
  <c r="K109" i="13"/>
  <c r="J109" i="13"/>
  <c r="I109" i="13"/>
  <c r="K117" i="13"/>
  <c r="J117" i="13"/>
  <c r="I117" i="13"/>
  <c r="K126" i="13"/>
  <c r="J126" i="13"/>
  <c r="I126" i="13"/>
  <c r="K135" i="13"/>
  <c r="J135" i="13"/>
  <c r="I135" i="13"/>
  <c r="K143" i="13"/>
  <c r="J143" i="13"/>
  <c r="I143" i="13"/>
  <c r="K152" i="13"/>
  <c r="J152" i="13"/>
  <c r="I152" i="13"/>
  <c r="J22" i="14"/>
  <c r="I22" i="14"/>
  <c r="K108" i="15"/>
  <c r="I108" i="15"/>
  <c r="M108" i="15"/>
  <c r="P9" i="16"/>
  <c r="W11" i="17"/>
  <c r="W17" i="17"/>
  <c r="V17" i="17"/>
  <c r="U17" i="17"/>
  <c r="L8" i="2"/>
  <c r="G18" i="2"/>
  <c r="F42" i="2"/>
  <c r="L58" i="2"/>
  <c r="K58" i="2"/>
  <c r="J58" i="2"/>
  <c r="L10" i="3"/>
  <c r="K10" i="3"/>
  <c r="J10" i="3"/>
  <c r="L16" i="3"/>
  <c r="K16" i="3"/>
  <c r="J16" i="3"/>
  <c r="K48" i="6"/>
  <c r="J48" i="6"/>
  <c r="I48" i="6"/>
  <c r="N33" i="8"/>
  <c r="L33" i="12"/>
  <c r="F17" i="2"/>
  <c r="L22" i="2"/>
  <c r="G43" i="2"/>
  <c r="L48" i="2"/>
  <c r="L80" i="3"/>
  <c r="L83" i="3"/>
  <c r="L86" i="3"/>
  <c r="L89" i="3"/>
  <c r="L104" i="3"/>
  <c r="L107" i="3"/>
  <c r="L110" i="3"/>
  <c r="S8" i="6"/>
  <c r="S31" i="6"/>
  <c r="N11" i="8"/>
  <c r="N14" i="8"/>
  <c r="N17" i="8"/>
  <c r="I14" i="9"/>
  <c r="O16" i="9"/>
  <c r="G19" i="9"/>
  <c r="M21" i="9"/>
  <c r="D15" i="11"/>
  <c r="L11" i="12"/>
  <c r="U20" i="12"/>
  <c r="L24" i="12"/>
  <c r="U38" i="12"/>
  <c r="L42" i="12"/>
  <c r="U56" i="12"/>
  <c r="F79" i="14"/>
  <c r="K88" i="15"/>
  <c r="I88" i="15"/>
  <c r="M88" i="15"/>
  <c r="W12" i="17"/>
  <c r="K41" i="3"/>
  <c r="J41" i="3"/>
  <c r="K47" i="3"/>
  <c r="J47" i="3"/>
  <c r="K59" i="3"/>
  <c r="J59" i="3"/>
  <c r="N36" i="8"/>
  <c r="N42" i="8"/>
  <c r="O10" i="9"/>
  <c r="D61" i="11"/>
  <c r="I42" i="2"/>
  <c r="L7" i="2"/>
  <c r="L10" i="2"/>
  <c r="L13" i="2"/>
  <c r="J57" i="2"/>
  <c r="L57" i="2"/>
  <c r="K57" i="2"/>
  <c r="J60" i="2"/>
  <c r="K60" i="2"/>
  <c r="L60" i="2"/>
  <c r="J63" i="2"/>
  <c r="K63" i="2"/>
  <c r="L63" i="2"/>
  <c r="J66" i="2"/>
  <c r="K66" i="2"/>
  <c r="J72" i="2"/>
  <c r="K72" i="2"/>
  <c r="L72" i="2"/>
  <c r="S26" i="6"/>
  <c r="S44" i="6"/>
  <c r="N19" i="8"/>
  <c r="N31" i="8"/>
  <c r="N34" i="8"/>
  <c r="N37" i="8"/>
  <c r="N40" i="8"/>
  <c r="I12" i="9"/>
  <c r="O14" i="9"/>
  <c r="M19" i="9"/>
  <c r="D19" i="11"/>
  <c r="V11" i="12"/>
  <c r="T11" i="12"/>
  <c r="S11" i="12"/>
  <c r="L21" i="12"/>
  <c r="U35" i="12"/>
  <c r="L39" i="12"/>
  <c r="U53" i="12"/>
  <c r="K69" i="15"/>
  <c r="I69" i="15"/>
  <c r="M69" i="15"/>
  <c r="W13" i="17"/>
  <c r="I17" i="2"/>
  <c r="L14" i="2"/>
  <c r="I67" i="2"/>
  <c r="L64" i="2"/>
  <c r="K64" i="2"/>
  <c r="J64" i="2"/>
  <c r="F18" i="2"/>
  <c r="L23" i="2"/>
  <c r="I43" i="2"/>
  <c r="J49" i="2"/>
  <c r="L49" i="2"/>
  <c r="K49" i="2"/>
  <c r="H67" i="2"/>
  <c r="J72" i="3"/>
  <c r="K72" i="3"/>
  <c r="L81" i="3"/>
  <c r="L84" i="3"/>
  <c r="L87" i="3"/>
  <c r="L90" i="3"/>
  <c r="I113" i="3"/>
  <c r="L102" i="3"/>
  <c r="L105" i="3"/>
  <c r="I116" i="3"/>
  <c r="I119" i="3"/>
  <c r="L108" i="3"/>
  <c r="L111" i="3"/>
  <c r="I122" i="3"/>
  <c r="J143" i="3"/>
  <c r="K143" i="3"/>
  <c r="E186" i="3"/>
  <c r="E189" i="3"/>
  <c r="E192" i="3"/>
  <c r="W12" i="5"/>
  <c r="W16" i="5"/>
  <c r="M17" i="5"/>
  <c r="W36" i="5"/>
  <c r="W48" i="5"/>
  <c r="K12" i="6"/>
  <c r="I18" i="6"/>
  <c r="S25" i="6"/>
  <c r="J35" i="6"/>
  <c r="I35" i="6"/>
  <c r="S43" i="6"/>
  <c r="N10" i="8"/>
  <c r="N13" i="8"/>
  <c r="N16" i="8"/>
  <c r="I10" i="9"/>
  <c r="O12" i="9"/>
  <c r="D56" i="11"/>
  <c r="U32" i="12"/>
  <c r="U50" i="12"/>
  <c r="V19" i="13"/>
  <c r="U19" i="13"/>
  <c r="K27" i="13"/>
  <c r="J27" i="13"/>
  <c r="I27" i="13"/>
  <c r="K36" i="13"/>
  <c r="J36" i="13"/>
  <c r="I36" i="13"/>
  <c r="K44" i="13"/>
  <c r="J44" i="13"/>
  <c r="I44" i="13"/>
  <c r="K53" i="13"/>
  <c r="J53" i="13"/>
  <c r="I53" i="13"/>
  <c r="K61" i="13"/>
  <c r="J61" i="13"/>
  <c r="I61" i="13"/>
  <c r="K70" i="13"/>
  <c r="J70" i="13"/>
  <c r="I70" i="13"/>
  <c r="K79" i="13"/>
  <c r="J79" i="13"/>
  <c r="I79" i="13"/>
  <c r="K87" i="13"/>
  <c r="J87" i="13"/>
  <c r="I87" i="13"/>
  <c r="K96" i="13"/>
  <c r="J96" i="13"/>
  <c r="I96" i="13"/>
  <c r="K113" i="13"/>
  <c r="J113" i="13"/>
  <c r="I113" i="13"/>
  <c r="K122" i="13"/>
  <c r="J122" i="13"/>
  <c r="I122" i="13"/>
  <c r="K130" i="13"/>
  <c r="J130" i="13"/>
  <c r="I130" i="13"/>
  <c r="K139" i="13"/>
  <c r="J139" i="13"/>
  <c r="I139" i="13"/>
  <c r="K148" i="13"/>
  <c r="J148" i="13"/>
  <c r="I148" i="13"/>
  <c r="K156" i="13"/>
  <c r="J156" i="13"/>
  <c r="I156" i="13"/>
  <c r="D23" i="14"/>
  <c r="F121" i="14"/>
  <c r="W14" i="17"/>
  <c r="C23" i="17"/>
  <c r="I67" i="18"/>
  <c r="G9" i="9"/>
  <c r="M9" i="9"/>
  <c r="G11" i="9"/>
  <c r="M11" i="9"/>
  <c r="G13" i="9"/>
  <c r="M13" i="9"/>
  <c r="G15" i="9"/>
  <c r="M15" i="9"/>
  <c r="G17" i="9"/>
  <c r="M17" i="9"/>
  <c r="Q18" i="9"/>
  <c r="E20" i="9"/>
  <c r="K20" i="9"/>
  <c r="Q20" i="9"/>
  <c r="D32" i="11"/>
  <c r="D36" i="11"/>
  <c r="D41" i="11"/>
  <c r="D79" i="11"/>
  <c r="D84" i="11"/>
  <c r="D88" i="11"/>
  <c r="D101" i="11"/>
  <c r="D105" i="11"/>
  <c r="D110" i="11"/>
  <c r="U55" i="12"/>
  <c r="U9" i="12"/>
  <c r="U12" i="12"/>
  <c r="U17" i="12"/>
  <c r="K9" i="13"/>
  <c r="J9" i="13"/>
  <c r="I9" i="13"/>
  <c r="K11" i="13"/>
  <c r="J11" i="13"/>
  <c r="I11" i="13"/>
  <c r="K13" i="13"/>
  <c r="J13" i="13"/>
  <c r="I13" i="13"/>
  <c r="K15" i="13"/>
  <c r="J15" i="13"/>
  <c r="I15" i="13"/>
  <c r="K17" i="13"/>
  <c r="J17" i="13"/>
  <c r="I17" i="13"/>
  <c r="J14" i="14"/>
  <c r="I14" i="14"/>
  <c r="E23" i="14"/>
  <c r="I18" i="14"/>
  <c r="S20" i="14"/>
  <c r="G37" i="14"/>
  <c r="G79" i="14"/>
  <c r="G121" i="14"/>
  <c r="J160" i="14"/>
  <c r="I160" i="14"/>
  <c r="M38" i="15"/>
  <c r="K38" i="15"/>
  <c r="I38" i="15"/>
  <c r="M57" i="15"/>
  <c r="K57" i="15"/>
  <c r="I57" i="15"/>
  <c r="M76" i="15"/>
  <c r="K76" i="15"/>
  <c r="I76" i="15"/>
  <c r="M96" i="15"/>
  <c r="K96" i="15"/>
  <c r="I96" i="15"/>
  <c r="M115" i="15"/>
  <c r="M135" i="15"/>
  <c r="M154" i="15"/>
  <c r="Q9" i="16"/>
  <c r="Q21" i="16"/>
  <c r="I47" i="18"/>
  <c r="Q108" i="18"/>
  <c r="J19" i="8"/>
  <c r="J20" i="8"/>
  <c r="J21" i="8"/>
  <c r="E10" i="9"/>
  <c r="K10" i="9"/>
  <c r="Q10" i="9"/>
  <c r="E12" i="9"/>
  <c r="K12" i="9"/>
  <c r="Q12" i="9"/>
  <c r="E14" i="9"/>
  <c r="K14" i="9"/>
  <c r="Q14" i="9"/>
  <c r="E16" i="9"/>
  <c r="K16" i="9"/>
  <c r="Q16" i="9"/>
  <c r="E18" i="9"/>
  <c r="I19" i="9"/>
  <c r="O19" i="9"/>
  <c r="I21" i="9"/>
  <c r="O21" i="9"/>
  <c r="D12" i="11"/>
  <c r="D16" i="11"/>
  <c r="D21" i="11"/>
  <c r="D58" i="11"/>
  <c r="D62" i="11"/>
  <c r="D67" i="11"/>
  <c r="U16" i="12"/>
  <c r="G65" i="14"/>
  <c r="G107" i="14"/>
  <c r="G149" i="14"/>
  <c r="K9" i="15"/>
  <c r="I9" i="15"/>
  <c r="M9" i="15"/>
  <c r="M18" i="15"/>
  <c r="K18" i="15"/>
  <c r="I18" i="15"/>
  <c r="K24" i="15"/>
  <c r="I24" i="15"/>
  <c r="M24" i="15"/>
  <c r="K43" i="15"/>
  <c r="I43" i="15"/>
  <c r="M43" i="15"/>
  <c r="K62" i="15"/>
  <c r="I62" i="15"/>
  <c r="M62" i="15"/>
  <c r="K82" i="15"/>
  <c r="I82" i="15"/>
  <c r="M82" i="15"/>
  <c r="K101" i="15"/>
  <c r="I101" i="15"/>
  <c r="M101" i="15"/>
  <c r="K121" i="15"/>
  <c r="I121" i="15"/>
  <c r="M121" i="15"/>
  <c r="K140" i="15"/>
  <c r="I140" i="15"/>
  <c r="M140" i="15"/>
  <c r="K159" i="15"/>
  <c r="I159" i="15"/>
  <c r="M159" i="15"/>
  <c r="E9" i="17"/>
  <c r="I28" i="18"/>
  <c r="Q88" i="18"/>
  <c r="S11" i="6"/>
  <c r="S29" i="6"/>
  <c r="S47" i="6"/>
  <c r="J9" i="8"/>
  <c r="J10" i="8"/>
  <c r="J11" i="8"/>
  <c r="J12" i="8"/>
  <c r="J13" i="8"/>
  <c r="J14" i="8"/>
  <c r="J15" i="8"/>
  <c r="J16" i="8"/>
  <c r="J17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I9" i="9"/>
  <c r="O9" i="9"/>
  <c r="I11" i="9"/>
  <c r="O11" i="9"/>
  <c r="I13" i="9"/>
  <c r="O13" i="9"/>
  <c r="I15" i="9"/>
  <c r="O15" i="9"/>
  <c r="I17" i="9"/>
  <c r="O17" i="9"/>
  <c r="M18" i="9"/>
  <c r="G20" i="9"/>
  <c r="M20" i="9"/>
  <c r="D33" i="11"/>
  <c r="D38" i="11"/>
  <c r="D42" i="11"/>
  <c r="D81" i="11"/>
  <c r="D85" i="11"/>
  <c r="D90" i="11"/>
  <c r="D102" i="11"/>
  <c r="D107" i="11"/>
  <c r="D111" i="11"/>
  <c r="U6" i="12"/>
  <c r="U10" i="12"/>
  <c r="K159" i="13"/>
  <c r="J159" i="13"/>
  <c r="I159" i="13"/>
  <c r="K25" i="13"/>
  <c r="J25" i="13"/>
  <c r="I25" i="13"/>
  <c r="K29" i="13"/>
  <c r="J29" i="13"/>
  <c r="I29" i="13"/>
  <c r="K33" i="13"/>
  <c r="J33" i="13"/>
  <c r="I33" i="13"/>
  <c r="K38" i="13"/>
  <c r="J38" i="13"/>
  <c r="I38" i="13"/>
  <c r="K42" i="13"/>
  <c r="J42" i="13"/>
  <c r="I42" i="13"/>
  <c r="K46" i="13"/>
  <c r="J46" i="13"/>
  <c r="I46" i="13"/>
  <c r="K51" i="13"/>
  <c r="J51" i="13"/>
  <c r="I51" i="13"/>
  <c r="K55" i="13"/>
  <c r="J55" i="13"/>
  <c r="I55" i="13"/>
  <c r="K59" i="13"/>
  <c r="J59" i="13"/>
  <c r="I59" i="13"/>
  <c r="K64" i="13"/>
  <c r="J64" i="13"/>
  <c r="I64" i="13"/>
  <c r="K68" i="13"/>
  <c r="J68" i="13"/>
  <c r="I68" i="13"/>
  <c r="K72" i="13"/>
  <c r="J72" i="13"/>
  <c r="I72" i="13"/>
  <c r="K81" i="13"/>
  <c r="J81" i="13"/>
  <c r="I81" i="13"/>
  <c r="K85" i="13"/>
  <c r="J85" i="13"/>
  <c r="I85" i="13"/>
  <c r="K89" i="13"/>
  <c r="J89" i="13"/>
  <c r="I89" i="13"/>
  <c r="K94" i="13"/>
  <c r="J94" i="13"/>
  <c r="I94" i="13"/>
  <c r="K98" i="13"/>
  <c r="J98" i="13"/>
  <c r="I98" i="13"/>
  <c r="K102" i="13"/>
  <c r="J102" i="13"/>
  <c r="I102" i="13"/>
  <c r="K107" i="13"/>
  <c r="J107" i="13"/>
  <c r="I107" i="13"/>
  <c r="K111" i="13"/>
  <c r="J111" i="13"/>
  <c r="I111" i="13"/>
  <c r="K115" i="13"/>
  <c r="J115" i="13"/>
  <c r="I115" i="13"/>
  <c r="K120" i="13"/>
  <c r="J120" i="13"/>
  <c r="I120" i="13"/>
  <c r="K124" i="13"/>
  <c r="J124" i="13"/>
  <c r="I124" i="13"/>
  <c r="K128" i="13"/>
  <c r="J128" i="13"/>
  <c r="I128" i="13"/>
  <c r="K137" i="13"/>
  <c r="J137" i="13"/>
  <c r="I137" i="13"/>
  <c r="K141" i="13"/>
  <c r="J141" i="13"/>
  <c r="I141" i="13"/>
  <c r="K145" i="13"/>
  <c r="J145" i="13"/>
  <c r="I145" i="13"/>
  <c r="K150" i="13"/>
  <c r="J150" i="13"/>
  <c r="I150" i="13"/>
  <c r="K154" i="13"/>
  <c r="J154" i="13"/>
  <c r="I154" i="13"/>
  <c r="K158" i="13"/>
  <c r="J158" i="13"/>
  <c r="I158" i="13"/>
  <c r="J20" i="14"/>
  <c r="I20" i="14"/>
  <c r="J25" i="14"/>
  <c r="I25" i="14"/>
  <c r="J28" i="14"/>
  <c r="I28" i="14"/>
  <c r="J31" i="14"/>
  <c r="I31" i="14"/>
  <c r="J34" i="14"/>
  <c r="I34" i="14"/>
  <c r="J41" i="14"/>
  <c r="I41" i="14"/>
  <c r="D51" i="14"/>
  <c r="J44" i="14"/>
  <c r="I44" i="14"/>
  <c r="J47" i="14"/>
  <c r="I47" i="14"/>
  <c r="J50" i="14"/>
  <c r="I50" i="14"/>
  <c r="J54" i="14"/>
  <c r="I54" i="14"/>
  <c r="H65" i="14"/>
  <c r="J57" i="14"/>
  <c r="I57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D93" i="14"/>
  <c r="J86" i="14"/>
  <c r="I86" i="14"/>
  <c r="J89" i="14"/>
  <c r="I89" i="14"/>
  <c r="J92" i="14"/>
  <c r="I92" i="14"/>
  <c r="J96" i="14"/>
  <c r="I96" i="14"/>
  <c r="H107" i="14"/>
  <c r="J99" i="14"/>
  <c r="I99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D135" i="14"/>
  <c r="J128" i="14"/>
  <c r="I128" i="14"/>
  <c r="J131" i="14"/>
  <c r="I131" i="14"/>
  <c r="J134" i="14"/>
  <c r="I134" i="14"/>
  <c r="J138" i="14"/>
  <c r="I138" i="14"/>
  <c r="H149" i="14"/>
  <c r="J141" i="14"/>
  <c r="I141" i="14"/>
  <c r="J144" i="14"/>
  <c r="I144" i="14"/>
  <c r="J147" i="14"/>
  <c r="I147" i="14"/>
  <c r="J151" i="14"/>
  <c r="I151" i="14"/>
  <c r="J154" i="14"/>
  <c r="I154" i="14"/>
  <c r="M31" i="15"/>
  <c r="K31" i="15"/>
  <c r="I31" i="15"/>
  <c r="M51" i="15"/>
  <c r="K51" i="15"/>
  <c r="I51" i="15"/>
  <c r="M70" i="15"/>
  <c r="K70" i="15"/>
  <c r="I70" i="15"/>
  <c r="M89" i="15"/>
  <c r="K89" i="15"/>
  <c r="I89" i="15"/>
  <c r="M109" i="15"/>
  <c r="M128" i="15"/>
  <c r="F9" i="17"/>
  <c r="Q69" i="18"/>
  <c r="L18" i="8"/>
  <c r="L19" i="8"/>
  <c r="L20" i="8"/>
  <c r="L21" i="8"/>
  <c r="G10" i="9"/>
  <c r="M10" i="9"/>
  <c r="G12" i="9"/>
  <c r="M12" i="9"/>
  <c r="G14" i="9"/>
  <c r="M14" i="9"/>
  <c r="G16" i="9"/>
  <c r="M16" i="9"/>
  <c r="G18" i="9"/>
  <c r="E19" i="9"/>
  <c r="K19" i="9"/>
  <c r="Q19" i="9"/>
  <c r="E21" i="9"/>
  <c r="K21" i="9"/>
  <c r="D9" i="11"/>
  <c r="D13" i="11"/>
  <c r="D18" i="11"/>
  <c r="D55" i="11"/>
  <c r="D59" i="11"/>
  <c r="D64" i="11"/>
  <c r="K8" i="13"/>
  <c r="I8" i="13"/>
  <c r="J8" i="13"/>
  <c r="K10" i="13"/>
  <c r="I10" i="13"/>
  <c r="J10" i="13"/>
  <c r="K12" i="13"/>
  <c r="I12" i="13"/>
  <c r="J12" i="13"/>
  <c r="K14" i="13"/>
  <c r="I14" i="13"/>
  <c r="J14" i="13"/>
  <c r="K16" i="13"/>
  <c r="I16" i="13"/>
  <c r="J16" i="13"/>
  <c r="I18" i="13"/>
  <c r="K18" i="13"/>
  <c r="J12" i="14"/>
  <c r="I12" i="14"/>
  <c r="J16" i="14"/>
  <c r="I16" i="14"/>
  <c r="E51" i="14"/>
  <c r="E93" i="14"/>
  <c r="E135" i="14"/>
  <c r="K12" i="15"/>
  <c r="I12" i="15"/>
  <c r="M12" i="15"/>
  <c r="K37" i="15"/>
  <c r="I37" i="15"/>
  <c r="M37" i="15"/>
  <c r="K56" i="15"/>
  <c r="I56" i="15"/>
  <c r="M56" i="15"/>
  <c r="K75" i="15"/>
  <c r="I75" i="15"/>
  <c r="M75" i="15"/>
  <c r="K95" i="15"/>
  <c r="I95" i="15"/>
  <c r="M95" i="15"/>
  <c r="K114" i="15"/>
  <c r="I114" i="15"/>
  <c r="M114" i="15"/>
  <c r="K153" i="15"/>
  <c r="I153" i="15"/>
  <c r="M153" i="15"/>
  <c r="G9" i="16"/>
  <c r="W20" i="17"/>
  <c r="S9" i="6"/>
  <c r="L9" i="8"/>
  <c r="L10" i="8"/>
  <c r="L11" i="8"/>
  <c r="L12" i="8"/>
  <c r="L13" i="8"/>
  <c r="L14" i="8"/>
  <c r="L15" i="8"/>
  <c r="L16" i="8"/>
  <c r="L17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E9" i="9"/>
  <c r="K9" i="9"/>
  <c r="Q9" i="9"/>
  <c r="E11" i="9"/>
  <c r="K11" i="9"/>
  <c r="Q11" i="9"/>
  <c r="E13" i="9"/>
  <c r="K13" i="9"/>
  <c r="Q13" i="9"/>
  <c r="E15" i="9"/>
  <c r="K15" i="9"/>
  <c r="Q15" i="9"/>
  <c r="E17" i="9"/>
  <c r="K17" i="9"/>
  <c r="Q17" i="9"/>
  <c r="O18" i="9"/>
  <c r="I20" i="9"/>
  <c r="O20" i="9"/>
  <c r="D35" i="11"/>
  <c r="D39" i="11"/>
  <c r="D44" i="11"/>
  <c r="D78" i="11"/>
  <c r="D82" i="11"/>
  <c r="D87" i="11"/>
  <c r="D104" i="11"/>
  <c r="D108" i="11"/>
  <c r="D113" i="11"/>
  <c r="U7" i="12"/>
  <c r="U14" i="12"/>
  <c r="E37" i="14"/>
  <c r="E79" i="14"/>
  <c r="E121" i="14"/>
  <c r="F163" i="14"/>
  <c r="J157" i="14"/>
  <c r="I157" i="14"/>
  <c r="M25" i="15"/>
  <c r="K25" i="15"/>
  <c r="I25" i="15"/>
  <c r="M44" i="15"/>
  <c r="K44" i="15"/>
  <c r="I44" i="15"/>
  <c r="M83" i="15"/>
  <c r="K83" i="15"/>
  <c r="I83" i="15"/>
  <c r="M102" i="15"/>
  <c r="K102" i="15"/>
  <c r="I102" i="15"/>
  <c r="M122" i="15"/>
  <c r="M141" i="15"/>
  <c r="M160" i="15"/>
  <c r="K160" i="15"/>
  <c r="I160" i="15"/>
  <c r="Q30" i="18"/>
  <c r="I86" i="18"/>
  <c r="C106" i="18"/>
  <c r="L8" i="18"/>
  <c r="D77" i="11"/>
  <c r="D80" i="11"/>
  <c r="D83" i="11"/>
  <c r="D86" i="11"/>
  <c r="D89" i="11"/>
  <c r="D100" i="11"/>
  <c r="D103" i="11"/>
  <c r="D106" i="11"/>
  <c r="D109" i="11"/>
  <c r="D112" i="11"/>
  <c r="F23" i="14"/>
  <c r="J26" i="14"/>
  <c r="I26" i="14"/>
  <c r="J29" i="14"/>
  <c r="I29" i="14"/>
  <c r="H37" i="14"/>
  <c r="J32" i="14"/>
  <c r="I32" i="14"/>
  <c r="J35" i="14"/>
  <c r="I35" i="14"/>
  <c r="J39" i="14"/>
  <c r="I39" i="14"/>
  <c r="J42" i="14"/>
  <c r="I42" i="14"/>
  <c r="F51" i="14"/>
  <c r="J45" i="14"/>
  <c r="I45" i="14"/>
  <c r="J48" i="14"/>
  <c r="I48" i="14"/>
  <c r="J55" i="14"/>
  <c r="I55" i="14"/>
  <c r="D65" i="14"/>
  <c r="J58" i="14"/>
  <c r="I58" i="14"/>
  <c r="J61" i="14"/>
  <c r="I61" i="14"/>
  <c r="J64" i="14"/>
  <c r="I64" i="14"/>
  <c r="J68" i="14"/>
  <c r="I68" i="14"/>
  <c r="J71" i="14"/>
  <c r="I71" i="14"/>
  <c r="H79" i="14"/>
  <c r="J74" i="14"/>
  <c r="I74" i="14"/>
  <c r="J77" i="14"/>
  <c r="I77" i="14"/>
  <c r="J81" i="14"/>
  <c r="I81" i="14"/>
  <c r="J84" i="14"/>
  <c r="I84" i="14"/>
  <c r="F93" i="14"/>
  <c r="J87" i="14"/>
  <c r="I87" i="14"/>
  <c r="J90" i="14"/>
  <c r="I90" i="14"/>
  <c r="J97" i="14"/>
  <c r="I97" i="14"/>
  <c r="D107" i="14"/>
  <c r="J100" i="14"/>
  <c r="I100" i="14"/>
  <c r="J103" i="14"/>
  <c r="I103" i="14"/>
  <c r="J106" i="14"/>
  <c r="I106" i="14"/>
  <c r="J110" i="14"/>
  <c r="I110" i="14"/>
  <c r="J113" i="14"/>
  <c r="I113" i="14"/>
  <c r="H121" i="14"/>
  <c r="J116" i="14"/>
  <c r="I116" i="14"/>
  <c r="J119" i="14"/>
  <c r="I119" i="14"/>
  <c r="J123" i="14"/>
  <c r="I123" i="14"/>
  <c r="J126" i="14"/>
  <c r="I126" i="14"/>
  <c r="F135" i="14"/>
  <c r="J129" i="14"/>
  <c r="I129" i="14"/>
  <c r="J132" i="14"/>
  <c r="I132" i="14"/>
  <c r="J139" i="14"/>
  <c r="I139" i="14"/>
  <c r="D149" i="14"/>
  <c r="J142" i="14"/>
  <c r="I142" i="14"/>
  <c r="J145" i="14"/>
  <c r="I145" i="14"/>
  <c r="J148" i="14"/>
  <c r="I148" i="14"/>
  <c r="J152" i="14"/>
  <c r="I152" i="14"/>
  <c r="J155" i="14"/>
  <c r="I155" i="14"/>
  <c r="H163" i="14"/>
  <c r="J158" i="14"/>
  <c r="I158" i="14"/>
  <c r="J161" i="14"/>
  <c r="I161" i="14"/>
  <c r="I10" i="18"/>
  <c r="I41" i="18"/>
  <c r="I60" i="18"/>
  <c r="I80" i="18"/>
  <c r="I99" i="18"/>
  <c r="I111" i="18"/>
  <c r="N102" i="26"/>
  <c r="D8" i="11"/>
  <c r="D11" i="11"/>
  <c r="D14" i="11"/>
  <c r="D17" i="11"/>
  <c r="D20" i="11"/>
  <c r="D31" i="11"/>
  <c r="D34" i="11"/>
  <c r="D37" i="11"/>
  <c r="D40" i="11"/>
  <c r="D43" i="11"/>
  <c r="D54" i="11"/>
  <c r="D57" i="11"/>
  <c r="D60" i="11"/>
  <c r="D63" i="11"/>
  <c r="D66" i="11"/>
  <c r="G23" i="14"/>
  <c r="I19" i="14"/>
  <c r="J19" i="14"/>
  <c r="I21" i="14"/>
  <c r="J21" i="14"/>
  <c r="G51" i="14"/>
  <c r="E65" i="14"/>
  <c r="G93" i="14"/>
  <c r="E107" i="14"/>
  <c r="G135" i="14"/>
  <c r="E149" i="14"/>
  <c r="H9" i="17"/>
  <c r="K10" i="17" s="1"/>
  <c r="K11" i="17"/>
  <c r="K14" i="17"/>
  <c r="K15" i="17"/>
  <c r="K16" i="17"/>
  <c r="K17" i="17"/>
  <c r="U19" i="12"/>
  <c r="U22" i="12"/>
  <c r="U25" i="12"/>
  <c r="U28" i="12"/>
  <c r="J11" i="14"/>
  <c r="I11" i="14"/>
  <c r="I13" i="14"/>
  <c r="J13" i="14"/>
  <c r="H23" i="14"/>
  <c r="J15" i="14"/>
  <c r="I15" i="14"/>
  <c r="I17" i="14"/>
  <c r="J17" i="14"/>
  <c r="I27" i="14"/>
  <c r="J27" i="14"/>
  <c r="D37" i="14"/>
  <c r="I30" i="14"/>
  <c r="J30" i="14"/>
  <c r="I33" i="14"/>
  <c r="J33" i="14"/>
  <c r="I36" i="14"/>
  <c r="J36" i="14"/>
  <c r="I40" i="14"/>
  <c r="J40" i="14"/>
  <c r="H51" i="14"/>
  <c r="I43" i="14"/>
  <c r="J43" i="14"/>
  <c r="I46" i="14"/>
  <c r="J46" i="14"/>
  <c r="I49" i="14"/>
  <c r="J49" i="14"/>
  <c r="I53" i="14"/>
  <c r="J53" i="14"/>
  <c r="I56" i="14"/>
  <c r="J56" i="14"/>
  <c r="F65" i="14"/>
  <c r="I59" i="14"/>
  <c r="J59" i="14"/>
  <c r="I62" i="14"/>
  <c r="J62" i="14"/>
  <c r="I69" i="14"/>
  <c r="J69" i="14"/>
  <c r="D79" i="14"/>
  <c r="I72" i="14"/>
  <c r="J72" i="14"/>
  <c r="I75" i="14"/>
  <c r="J75" i="14"/>
  <c r="I78" i="14"/>
  <c r="J78" i="14"/>
  <c r="I82" i="14"/>
  <c r="J82" i="14"/>
  <c r="H93" i="14"/>
  <c r="I85" i="14"/>
  <c r="J85" i="14"/>
  <c r="I88" i="14"/>
  <c r="J88" i="14"/>
  <c r="I91" i="14"/>
  <c r="J91" i="14"/>
  <c r="I95" i="14"/>
  <c r="J95" i="14"/>
  <c r="I98" i="14"/>
  <c r="J98" i="14"/>
  <c r="F107" i="14"/>
  <c r="I101" i="14"/>
  <c r="J101" i="14"/>
  <c r="I104" i="14"/>
  <c r="J104" i="14"/>
  <c r="I111" i="14"/>
  <c r="J111" i="14"/>
  <c r="D121" i="14"/>
  <c r="I114" i="14"/>
  <c r="J114" i="14"/>
  <c r="I117" i="14"/>
  <c r="J117" i="14"/>
  <c r="I120" i="14"/>
  <c r="J120" i="14"/>
  <c r="I124" i="14"/>
  <c r="J124" i="14"/>
  <c r="H135" i="14"/>
  <c r="I127" i="14"/>
  <c r="J127" i="14"/>
  <c r="I130" i="14"/>
  <c r="J130" i="14"/>
  <c r="I133" i="14"/>
  <c r="J133" i="14"/>
  <c r="I137" i="14"/>
  <c r="J137" i="14"/>
  <c r="I140" i="14"/>
  <c r="J140" i="14"/>
  <c r="F149" i="14"/>
  <c r="I143" i="14"/>
  <c r="J143" i="14"/>
  <c r="I146" i="14"/>
  <c r="J146" i="14"/>
  <c r="I153" i="14"/>
  <c r="J153" i="14"/>
  <c r="D163" i="14"/>
  <c r="I156" i="14"/>
  <c r="J156" i="14"/>
  <c r="I159" i="14"/>
  <c r="J159" i="14"/>
  <c r="I162" i="14"/>
  <c r="J162" i="14"/>
  <c r="I54" i="18"/>
  <c r="I73" i="18"/>
  <c r="I93" i="18"/>
  <c r="E163" i="14"/>
  <c r="M11" i="15"/>
  <c r="M14" i="15"/>
  <c r="L14" i="15"/>
  <c r="J14" i="15"/>
  <c r="M17" i="15"/>
  <c r="L17" i="15"/>
  <c r="J17" i="15"/>
  <c r="M26" i="15"/>
  <c r="M32" i="15"/>
  <c r="L32" i="15"/>
  <c r="J32" i="15"/>
  <c r="M39" i="15"/>
  <c r="L39" i="15"/>
  <c r="J39" i="15"/>
  <c r="M45" i="15"/>
  <c r="M52" i="15"/>
  <c r="L52" i="15"/>
  <c r="J52" i="15"/>
  <c r="M58" i="15"/>
  <c r="M65" i="15"/>
  <c r="M71" i="15"/>
  <c r="L71" i="15"/>
  <c r="J71" i="15"/>
  <c r="M84" i="15"/>
  <c r="M90" i="15"/>
  <c r="L90" i="15"/>
  <c r="J90" i="15"/>
  <c r="M97" i="15"/>
  <c r="M103" i="15"/>
  <c r="F8" i="18"/>
  <c r="L15" i="22"/>
  <c r="K15" i="22"/>
  <c r="J15" i="22"/>
  <c r="K126" i="22"/>
  <c r="J126" i="22"/>
  <c r="K87" i="22"/>
  <c r="J87" i="22"/>
  <c r="F22" i="18"/>
  <c r="L22" i="18"/>
  <c r="L48" i="22"/>
  <c r="K48" i="22"/>
  <c r="J48" i="22"/>
  <c r="L42" i="22"/>
  <c r="K42" i="22"/>
  <c r="J42" i="22"/>
  <c r="K81" i="22"/>
  <c r="J81" i="22"/>
  <c r="K158" i="22"/>
  <c r="J158" i="22"/>
  <c r="D19" i="24"/>
  <c r="N170" i="26"/>
  <c r="Q14" i="21"/>
  <c r="L29" i="22"/>
  <c r="K29" i="22"/>
  <c r="J29" i="22"/>
  <c r="K74" i="22"/>
  <c r="J74" i="22"/>
  <c r="L113" i="22"/>
  <c r="K113" i="22"/>
  <c r="J113" i="22"/>
  <c r="K152" i="22"/>
  <c r="J152" i="22"/>
  <c r="J24" i="23"/>
  <c r="I24" i="23"/>
  <c r="J32" i="23"/>
  <c r="I32" i="23"/>
  <c r="J41" i="23"/>
  <c r="I41" i="23"/>
  <c r="J50" i="23"/>
  <c r="I50" i="23"/>
  <c r="J58" i="23"/>
  <c r="I58" i="23"/>
  <c r="J67" i="23"/>
  <c r="I67" i="23"/>
  <c r="J75" i="23"/>
  <c r="I75" i="23"/>
  <c r="D111" i="24"/>
  <c r="K68" i="22"/>
  <c r="J68" i="22"/>
  <c r="L107" i="22"/>
  <c r="K107" i="22"/>
  <c r="J107" i="22"/>
  <c r="K145" i="22"/>
  <c r="J145" i="22"/>
  <c r="D39" i="24"/>
  <c r="Q17" i="21"/>
  <c r="L23" i="22"/>
  <c r="K23" i="22"/>
  <c r="J23" i="22"/>
  <c r="K61" i="22"/>
  <c r="J61" i="22"/>
  <c r="K100" i="22"/>
  <c r="J100" i="22"/>
  <c r="K139" i="22"/>
  <c r="J139" i="22"/>
  <c r="K55" i="22"/>
  <c r="J55" i="22"/>
  <c r="K94" i="22"/>
  <c r="J94" i="22"/>
  <c r="K132" i="22"/>
  <c r="J132" i="22"/>
  <c r="J17" i="23"/>
  <c r="I17" i="23"/>
  <c r="J28" i="23"/>
  <c r="I28" i="23"/>
  <c r="J37" i="23"/>
  <c r="I37" i="23"/>
  <c r="J45" i="23"/>
  <c r="I45" i="23"/>
  <c r="J54" i="23"/>
  <c r="I54" i="23"/>
  <c r="J71" i="23"/>
  <c r="I71" i="23"/>
  <c r="J80" i="23"/>
  <c r="I80" i="23"/>
  <c r="D63" i="24"/>
  <c r="D20" i="24"/>
  <c r="N33" i="26"/>
  <c r="N36" i="26"/>
  <c r="N39" i="26"/>
  <c r="N42" i="26"/>
  <c r="J147" i="26"/>
  <c r="J76" i="27"/>
  <c r="L14" i="22"/>
  <c r="K14" i="22"/>
  <c r="J14" i="22"/>
  <c r="N105" i="26"/>
  <c r="N164" i="26"/>
  <c r="N173" i="26"/>
  <c r="N229" i="26"/>
  <c r="F21" i="27"/>
  <c r="J38" i="27"/>
  <c r="L9" i="22"/>
  <c r="K9" i="22"/>
  <c r="J9" i="22"/>
  <c r="L26" i="22"/>
  <c r="K26" i="22"/>
  <c r="J26" i="22"/>
  <c r="L32" i="22"/>
  <c r="K32" i="22"/>
  <c r="J32" i="22"/>
  <c r="L39" i="22"/>
  <c r="K39" i="22"/>
  <c r="J39" i="22"/>
  <c r="D79" i="24"/>
  <c r="N31" i="26"/>
  <c r="N34" i="26"/>
  <c r="N37" i="26"/>
  <c r="N40" i="26"/>
  <c r="J141" i="26"/>
  <c r="J150" i="26"/>
  <c r="K28" i="28"/>
  <c r="L13" i="22"/>
  <c r="L20" i="22"/>
  <c r="L24" i="22"/>
  <c r="L30" i="22"/>
  <c r="L37" i="22"/>
  <c r="L43" i="22"/>
  <c r="D13" i="24"/>
  <c r="D33" i="24"/>
  <c r="D57" i="24"/>
  <c r="D105" i="24"/>
  <c r="N99" i="26"/>
  <c r="N108" i="26"/>
  <c r="N167" i="26"/>
  <c r="N232" i="26"/>
  <c r="D14" i="24"/>
  <c r="D85" i="24"/>
  <c r="N32" i="26"/>
  <c r="N35" i="26"/>
  <c r="N38" i="26"/>
  <c r="N41" i="26"/>
  <c r="J144" i="26"/>
  <c r="J153" i="26"/>
  <c r="H10" i="27"/>
  <c r="N11" i="27"/>
  <c r="H13" i="27"/>
  <c r="N14" i="27"/>
  <c r="H16" i="27"/>
  <c r="N17" i="27"/>
  <c r="L19" i="27"/>
  <c r="J21" i="27"/>
  <c r="J34" i="27"/>
  <c r="H77" i="27"/>
  <c r="J83" i="27"/>
  <c r="K32" i="28"/>
  <c r="D10" i="24"/>
  <c r="D34" i="24"/>
  <c r="D40" i="24"/>
  <c r="D59" i="24"/>
  <c r="D65" i="24"/>
  <c r="J19" i="26"/>
  <c r="J20" i="26"/>
  <c r="J21" i="26"/>
  <c r="N98" i="26"/>
  <c r="N101" i="26"/>
  <c r="N104" i="26"/>
  <c r="N107" i="26"/>
  <c r="J143" i="26"/>
  <c r="J146" i="26"/>
  <c r="J149" i="26"/>
  <c r="J152" i="26"/>
  <c r="N163" i="26"/>
  <c r="N166" i="26"/>
  <c r="N169" i="26"/>
  <c r="N172" i="26"/>
  <c r="N231" i="26"/>
  <c r="N234" i="26"/>
  <c r="J41" i="27"/>
  <c r="J53" i="27"/>
  <c r="K37" i="28"/>
  <c r="D16" i="24"/>
  <c r="D54" i="24"/>
  <c r="D60" i="24"/>
  <c r="D66" i="24"/>
  <c r="L18" i="26"/>
  <c r="L19" i="26"/>
  <c r="L20" i="26"/>
  <c r="L21" i="26"/>
  <c r="J175" i="26"/>
  <c r="H9" i="27"/>
  <c r="N10" i="27"/>
  <c r="H12" i="27"/>
  <c r="N13" i="27"/>
  <c r="H15" i="27"/>
  <c r="N16" i="27"/>
  <c r="J31" i="27"/>
  <c r="H33" i="27"/>
  <c r="J86" i="27"/>
  <c r="K19" i="28"/>
  <c r="K41" i="28"/>
  <c r="D11" i="24"/>
  <c r="D17" i="24"/>
  <c r="D36" i="24"/>
  <c r="D42" i="24"/>
  <c r="D82" i="24"/>
  <c r="D88" i="24"/>
  <c r="D102" i="24"/>
  <c r="D108" i="24"/>
  <c r="N9" i="26"/>
  <c r="N10" i="26"/>
  <c r="N11" i="26"/>
  <c r="N12" i="26"/>
  <c r="N13" i="26"/>
  <c r="N14" i="26"/>
  <c r="N15" i="26"/>
  <c r="N16" i="26"/>
  <c r="N17" i="26"/>
  <c r="N97" i="26"/>
  <c r="N100" i="26"/>
  <c r="N103" i="26"/>
  <c r="N106" i="26"/>
  <c r="J142" i="26"/>
  <c r="J145" i="26"/>
  <c r="J148" i="26"/>
  <c r="J151" i="26"/>
  <c r="N165" i="26"/>
  <c r="N168" i="26"/>
  <c r="N171" i="26"/>
  <c r="N174" i="26"/>
  <c r="N230" i="26"/>
  <c r="N233" i="26"/>
  <c r="J35" i="27"/>
  <c r="J79" i="27"/>
  <c r="K22" i="28"/>
  <c r="K45" i="28"/>
  <c r="D90" i="29"/>
  <c r="D31" i="24"/>
  <c r="D37" i="24"/>
  <c r="D43" i="24"/>
  <c r="D56" i="24"/>
  <c r="D62" i="24"/>
  <c r="N9" i="27"/>
  <c r="H11" i="27"/>
  <c r="N12" i="27"/>
  <c r="H14" i="27"/>
  <c r="N15" i="27"/>
  <c r="H17" i="27"/>
  <c r="J80" i="27"/>
  <c r="K24" i="28"/>
  <c r="K50" i="28"/>
  <c r="K26" i="28"/>
  <c r="H34" i="28"/>
  <c r="K30" i="28"/>
  <c r="K39" i="28"/>
  <c r="K43" i="28"/>
  <c r="K47" i="28"/>
  <c r="K57" i="28"/>
  <c r="D9" i="24"/>
  <c r="D78" i="24"/>
  <c r="D81" i="24"/>
  <c r="D84" i="24"/>
  <c r="D87" i="24"/>
  <c r="D90" i="24"/>
  <c r="D101" i="24"/>
  <c r="D104" i="24"/>
  <c r="D107" i="24"/>
  <c r="D110" i="24"/>
  <c r="D113" i="24"/>
  <c r="L9" i="26"/>
  <c r="L10" i="26"/>
  <c r="L11" i="26"/>
  <c r="L12" i="26"/>
  <c r="L13" i="26"/>
  <c r="L14" i="26"/>
  <c r="L15" i="26"/>
  <c r="L16" i="26"/>
  <c r="L17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F9" i="27"/>
  <c r="L9" i="27"/>
  <c r="F10" i="27"/>
  <c r="L10" i="27"/>
  <c r="F11" i="27"/>
  <c r="L11" i="27"/>
  <c r="F12" i="27"/>
  <c r="L12" i="27"/>
  <c r="F13" i="27"/>
  <c r="L13" i="27"/>
  <c r="F14" i="27"/>
  <c r="L14" i="27"/>
  <c r="F15" i="27"/>
  <c r="L15" i="27"/>
  <c r="F16" i="27"/>
  <c r="L16" i="27"/>
  <c r="F17" i="27"/>
  <c r="L17" i="27"/>
  <c r="F18" i="27"/>
  <c r="J19" i="27"/>
  <c r="L20" i="27"/>
  <c r="J37" i="27"/>
  <c r="J40" i="27"/>
  <c r="J43" i="27"/>
  <c r="J77" i="27"/>
  <c r="K53" i="28"/>
  <c r="D48" i="29"/>
  <c r="D12" i="24"/>
  <c r="D15" i="24"/>
  <c r="D18" i="24"/>
  <c r="D21" i="24"/>
  <c r="D32" i="24"/>
  <c r="D35" i="24"/>
  <c r="D38" i="24"/>
  <c r="D41" i="24"/>
  <c r="D44" i="24"/>
  <c r="D55" i="24"/>
  <c r="D58" i="24"/>
  <c r="D61" i="24"/>
  <c r="D64" i="24"/>
  <c r="D67" i="24"/>
  <c r="N18" i="26"/>
  <c r="N19" i="26"/>
  <c r="N20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H18" i="27"/>
  <c r="F20" i="27"/>
  <c r="H32" i="27"/>
  <c r="J33" i="27"/>
  <c r="H76" i="27"/>
  <c r="H79" i="27"/>
  <c r="J81" i="27"/>
  <c r="J84" i="27"/>
  <c r="J87" i="27"/>
  <c r="L41" i="30"/>
  <c r="J41" i="30"/>
  <c r="L97" i="26"/>
  <c r="L98" i="26"/>
  <c r="L99" i="26"/>
  <c r="L100" i="26"/>
  <c r="L101" i="26"/>
  <c r="L102" i="26"/>
  <c r="L103" i="26"/>
  <c r="L104" i="26"/>
  <c r="L105" i="26"/>
  <c r="L106" i="26"/>
  <c r="L107" i="26"/>
  <c r="L108" i="26"/>
  <c r="L109" i="26"/>
  <c r="L175" i="26"/>
  <c r="F19" i="27"/>
  <c r="H31" i="27"/>
  <c r="J32" i="27"/>
  <c r="H34" i="27"/>
  <c r="H53" i="27"/>
  <c r="H75" i="27"/>
  <c r="H78" i="27"/>
  <c r="J82" i="27"/>
  <c r="J85" i="27"/>
  <c r="E10" i="24"/>
  <c r="D8" i="24"/>
  <c r="D77" i="24"/>
  <c r="D80" i="24"/>
  <c r="D83" i="24"/>
  <c r="D86" i="24"/>
  <c r="D89" i="24"/>
  <c r="D100" i="24"/>
  <c r="D103" i="24"/>
  <c r="D106" i="24"/>
  <c r="D109" i="24"/>
  <c r="D112" i="24"/>
  <c r="J9" i="26"/>
  <c r="J10" i="26"/>
  <c r="J11" i="26"/>
  <c r="J12" i="26"/>
  <c r="J13" i="26"/>
  <c r="J14" i="26"/>
  <c r="J15" i="26"/>
  <c r="J16" i="26"/>
  <c r="J17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9" i="27"/>
  <c r="J10" i="27"/>
  <c r="J11" i="27"/>
  <c r="J12" i="27"/>
  <c r="J13" i="27"/>
  <c r="J14" i="27"/>
  <c r="J15" i="27"/>
  <c r="J16" i="27"/>
  <c r="J17" i="27"/>
  <c r="L18" i="27"/>
  <c r="J20" i="27"/>
  <c r="L21" i="27"/>
  <c r="J36" i="27"/>
  <c r="J39" i="27"/>
  <c r="J42" i="27"/>
  <c r="H54" i="27"/>
  <c r="H55" i="27"/>
  <c r="H56" i="27"/>
  <c r="H57" i="27"/>
  <c r="H58" i="27"/>
  <c r="H59" i="27"/>
  <c r="H60" i="27"/>
  <c r="H61" i="27"/>
  <c r="H62" i="27"/>
  <c r="J75" i="27"/>
  <c r="J78" i="27"/>
  <c r="K61" i="28"/>
  <c r="H17" i="32"/>
  <c r="L142" i="32"/>
  <c r="N18" i="27"/>
  <c r="H19" i="27"/>
  <c r="N19" i="27"/>
  <c r="H20" i="27"/>
  <c r="N20" i="27"/>
  <c r="H21" i="27"/>
  <c r="G48" i="29"/>
  <c r="G90" i="29"/>
  <c r="J153" i="32"/>
  <c r="H35" i="27"/>
  <c r="H36" i="27"/>
  <c r="H37" i="27"/>
  <c r="H38" i="27"/>
  <c r="H39" i="27"/>
  <c r="H40" i="27"/>
  <c r="H41" i="27"/>
  <c r="H42" i="27"/>
  <c r="H43" i="27"/>
  <c r="D34" i="29"/>
  <c r="D76" i="29"/>
  <c r="D104" i="29"/>
  <c r="F100" i="32"/>
  <c r="H63" i="27"/>
  <c r="H64" i="27"/>
  <c r="H65" i="27"/>
  <c r="K23" i="28"/>
  <c r="K25" i="28"/>
  <c r="K27" i="28"/>
  <c r="K29" i="28"/>
  <c r="K31" i="28"/>
  <c r="K33" i="28"/>
  <c r="K36" i="28"/>
  <c r="K38" i="28"/>
  <c r="H48" i="28"/>
  <c r="K40" i="28"/>
  <c r="K42" i="28"/>
  <c r="K44" i="28"/>
  <c r="K46" i="28"/>
  <c r="K51" i="28"/>
  <c r="K55" i="28"/>
  <c r="K59" i="28"/>
  <c r="G34" i="29"/>
  <c r="G76" i="29"/>
  <c r="J10" i="32"/>
  <c r="H80" i="27"/>
  <c r="H81" i="27"/>
  <c r="H82" i="27"/>
  <c r="H83" i="27"/>
  <c r="H84" i="27"/>
  <c r="H85" i="27"/>
  <c r="H86" i="27"/>
  <c r="H87" i="27"/>
  <c r="K8" i="28"/>
  <c r="K10" i="28"/>
  <c r="K12" i="28"/>
  <c r="K14" i="28"/>
  <c r="K16" i="28"/>
  <c r="K18" i="28"/>
  <c r="D62" i="29"/>
  <c r="J54" i="27"/>
  <c r="J55" i="27"/>
  <c r="J56" i="27"/>
  <c r="J57" i="27"/>
  <c r="J58" i="27"/>
  <c r="J59" i="27"/>
  <c r="J60" i="27"/>
  <c r="J61" i="27"/>
  <c r="J62" i="27"/>
  <c r="J63" i="27"/>
  <c r="J64" i="27"/>
  <c r="J65" i="27"/>
  <c r="G62" i="29"/>
  <c r="N10" i="32"/>
  <c r="F13" i="32"/>
  <c r="H15" i="32"/>
  <c r="N17" i="32"/>
  <c r="F42" i="32"/>
  <c r="H106" i="32"/>
  <c r="J120" i="32"/>
  <c r="J144" i="32"/>
  <c r="H32" i="33"/>
  <c r="D118" i="29"/>
  <c r="D132" i="29"/>
  <c r="D146" i="29"/>
  <c r="D160" i="29"/>
  <c r="J13" i="32"/>
  <c r="H18" i="32"/>
  <c r="H122" i="32"/>
  <c r="N170" i="32"/>
  <c r="H9" i="32"/>
  <c r="L11" i="32"/>
  <c r="N13" i="32"/>
  <c r="F16" i="32"/>
  <c r="F39" i="32"/>
  <c r="L43" i="32"/>
  <c r="H97" i="32"/>
  <c r="L102" i="32"/>
  <c r="F109" i="32"/>
  <c r="G104" i="29"/>
  <c r="G118" i="29"/>
  <c r="G132" i="29"/>
  <c r="G146" i="29"/>
  <c r="G160" i="29"/>
  <c r="J16" i="32"/>
  <c r="F65" i="32"/>
  <c r="N103" i="32"/>
  <c r="N149" i="32"/>
  <c r="L85" i="33"/>
  <c r="F10" i="32"/>
  <c r="H12" i="32"/>
  <c r="L14" i="32"/>
  <c r="N16" i="32"/>
  <c r="L40" i="32"/>
  <c r="L87" i="32"/>
  <c r="J104" i="32"/>
  <c r="L151" i="32"/>
  <c r="L126" i="32"/>
  <c r="H147" i="32"/>
  <c r="F149" i="32"/>
  <c r="N187" i="32"/>
  <c r="L208" i="32"/>
  <c r="F213" i="32"/>
  <c r="J215" i="32"/>
  <c r="L217" i="32"/>
  <c r="J230" i="32"/>
  <c r="J233" i="32"/>
  <c r="J236" i="32"/>
  <c r="J239" i="32"/>
  <c r="H15" i="33"/>
  <c r="L79" i="33"/>
  <c r="J9" i="32"/>
  <c r="J12" i="32"/>
  <c r="J15" i="32"/>
  <c r="F17" i="32"/>
  <c r="F18" i="32"/>
  <c r="H31" i="32"/>
  <c r="H32" i="32"/>
  <c r="H33" i="32"/>
  <c r="H34" i="32"/>
  <c r="H35" i="32"/>
  <c r="H36" i="32"/>
  <c r="H37" i="32"/>
  <c r="L38" i="32"/>
  <c r="F40" i="32"/>
  <c r="L41" i="32"/>
  <c r="F43" i="32"/>
  <c r="N97" i="32"/>
  <c r="F103" i="32"/>
  <c r="N106" i="32"/>
  <c r="J123" i="32"/>
  <c r="H125" i="32"/>
  <c r="N143" i="32"/>
  <c r="L145" i="32"/>
  <c r="J147" i="32"/>
  <c r="N152" i="32"/>
  <c r="N164" i="32"/>
  <c r="N173" i="32"/>
  <c r="N15" i="33"/>
  <c r="L84" i="33"/>
  <c r="H11" i="35"/>
  <c r="L9" i="32"/>
  <c r="H10" i="32"/>
  <c r="F11" i="32"/>
  <c r="N11" i="32"/>
  <c r="L12" i="32"/>
  <c r="H13" i="32"/>
  <c r="F14" i="32"/>
  <c r="N14" i="32"/>
  <c r="L15" i="32"/>
  <c r="H16" i="32"/>
  <c r="H19" i="32"/>
  <c r="H20" i="32"/>
  <c r="H21" i="32"/>
  <c r="L31" i="32"/>
  <c r="L32" i="32"/>
  <c r="L33" i="32"/>
  <c r="L34" i="32"/>
  <c r="L35" i="32"/>
  <c r="L36" i="32"/>
  <c r="L37" i="32"/>
  <c r="L99" i="32"/>
  <c r="J101" i="32"/>
  <c r="H103" i="32"/>
  <c r="L108" i="32"/>
  <c r="L123" i="32"/>
  <c r="H144" i="32"/>
  <c r="F146" i="32"/>
  <c r="H153" i="32"/>
  <c r="H186" i="32"/>
  <c r="N190" i="32"/>
  <c r="F207" i="32"/>
  <c r="J209" i="32"/>
  <c r="L211" i="32"/>
  <c r="F216" i="32"/>
  <c r="J231" i="32"/>
  <c r="J234" i="32"/>
  <c r="J237" i="32"/>
  <c r="J240" i="32"/>
  <c r="L9" i="33"/>
  <c r="H18" i="33"/>
  <c r="H14" i="35"/>
  <c r="F9" i="32"/>
  <c r="N9" i="32"/>
  <c r="L10" i="32"/>
  <c r="H11" i="32"/>
  <c r="F12" i="32"/>
  <c r="N12" i="32"/>
  <c r="L13" i="32"/>
  <c r="H14" i="32"/>
  <c r="F15" i="32"/>
  <c r="N15" i="32"/>
  <c r="L16" i="32"/>
  <c r="L17" i="32"/>
  <c r="N31" i="32"/>
  <c r="N32" i="32"/>
  <c r="N33" i="32"/>
  <c r="N34" i="32"/>
  <c r="N35" i="32"/>
  <c r="N36" i="32"/>
  <c r="N37" i="32"/>
  <c r="J98" i="32"/>
  <c r="H100" i="32"/>
  <c r="L105" i="32"/>
  <c r="J107" i="32"/>
  <c r="H109" i="32"/>
  <c r="L120" i="32"/>
  <c r="L129" i="32"/>
  <c r="H141" i="32"/>
  <c r="F143" i="32"/>
  <c r="H150" i="32"/>
  <c r="F152" i="32"/>
  <c r="H189" i="32"/>
  <c r="F210" i="32"/>
  <c r="J212" i="32"/>
  <c r="L214" i="32"/>
  <c r="J229" i="32"/>
  <c r="J232" i="32"/>
  <c r="J235" i="32"/>
  <c r="J238" i="32"/>
  <c r="J241" i="32"/>
  <c r="H12" i="33"/>
  <c r="J11" i="32"/>
  <c r="J14" i="32"/>
  <c r="N18" i="32"/>
  <c r="N19" i="32"/>
  <c r="N20" i="32"/>
  <c r="F31" i="32"/>
  <c r="F32" i="32"/>
  <c r="F33" i="32"/>
  <c r="F34" i="32"/>
  <c r="F35" i="32"/>
  <c r="F36" i="32"/>
  <c r="F37" i="32"/>
  <c r="F38" i="32"/>
  <c r="L39" i="32"/>
  <c r="F41" i="32"/>
  <c r="L42" i="32"/>
  <c r="N86" i="32"/>
  <c r="F97" i="32"/>
  <c r="N100" i="32"/>
  <c r="F106" i="32"/>
  <c r="H119" i="32"/>
  <c r="J126" i="32"/>
  <c r="J141" i="32"/>
  <c r="N146" i="32"/>
  <c r="L148" i="32"/>
  <c r="J150" i="32"/>
  <c r="N12" i="33"/>
  <c r="L84" i="35"/>
  <c r="H38" i="32"/>
  <c r="N38" i="32"/>
  <c r="H39" i="32"/>
  <c r="N39" i="32"/>
  <c r="H40" i="32"/>
  <c r="N40" i="32"/>
  <c r="H41" i="32"/>
  <c r="N41" i="32"/>
  <c r="H42" i="32"/>
  <c r="N42" i="32"/>
  <c r="H43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F99" i="32"/>
  <c r="N99" i="32"/>
  <c r="F102" i="32"/>
  <c r="N102" i="32"/>
  <c r="F105" i="32"/>
  <c r="N105" i="32"/>
  <c r="F108" i="32"/>
  <c r="N108" i="32"/>
  <c r="J119" i="32"/>
  <c r="F120" i="32"/>
  <c r="H121" i="32"/>
  <c r="J122" i="32"/>
  <c r="F123" i="32"/>
  <c r="H124" i="32"/>
  <c r="J125" i="32"/>
  <c r="F126" i="32"/>
  <c r="H127" i="32"/>
  <c r="J128" i="32"/>
  <c r="F129" i="32"/>
  <c r="H130" i="32"/>
  <c r="J131" i="32"/>
  <c r="F142" i="32"/>
  <c r="H143" i="32"/>
  <c r="F145" i="32"/>
  <c r="H146" i="32"/>
  <c r="F148" i="32"/>
  <c r="H149" i="32"/>
  <c r="F151" i="32"/>
  <c r="H152" i="32"/>
  <c r="N185" i="32"/>
  <c r="H187" i="32"/>
  <c r="N188" i="32"/>
  <c r="J207" i="32"/>
  <c r="F208" i="32"/>
  <c r="L209" i="32"/>
  <c r="J210" i="32"/>
  <c r="F211" i="32"/>
  <c r="L212" i="32"/>
  <c r="J213" i="32"/>
  <c r="F214" i="32"/>
  <c r="L215" i="32"/>
  <c r="J216" i="32"/>
  <c r="F217" i="32"/>
  <c r="L218" i="32"/>
  <c r="L219" i="32"/>
  <c r="F273" i="32"/>
  <c r="F274" i="32"/>
  <c r="F275" i="32"/>
  <c r="F276" i="32"/>
  <c r="F277" i="32"/>
  <c r="F278" i="32"/>
  <c r="F279" i="32"/>
  <c r="F280" i="32"/>
  <c r="J10" i="33"/>
  <c r="H13" i="33"/>
  <c r="H16" i="33"/>
  <c r="H17" i="35"/>
  <c r="L40" i="35"/>
  <c r="H64" i="35"/>
  <c r="J19" i="32"/>
  <c r="J20" i="32"/>
  <c r="J21" i="32"/>
  <c r="J97" i="32"/>
  <c r="L98" i="32"/>
  <c r="H99" i="32"/>
  <c r="J100" i="32"/>
  <c r="L101" i="32"/>
  <c r="H102" i="32"/>
  <c r="J103" i="32"/>
  <c r="L104" i="32"/>
  <c r="H105" i="32"/>
  <c r="J106" i="32"/>
  <c r="L107" i="32"/>
  <c r="H108" i="32"/>
  <c r="J109" i="32"/>
  <c r="L141" i="32"/>
  <c r="N142" i="32"/>
  <c r="J143" i="32"/>
  <c r="L144" i="32"/>
  <c r="N145" i="32"/>
  <c r="J146" i="32"/>
  <c r="L147" i="32"/>
  <c r="N148" i="32"/>
  <c r="J149" i="32"/>
  <c r="L150" i="32"/>
  <c r="N151" i="32"/>
  <c r="J152" i="32"/>
  <c r="L153" i="32"/>
  <c r="H263" i="32"/>
  <c r="N10" i="33"/>
  <c r="N13" i="33"/>
  <c r="N16" i="33"/>
  <c r="H33" i="33"/>
  <c r="J17" i="32"/>
  <c r="J31" i="32"/>
  <c r="J32" i="32"/>
  <c r="J33" i="32"/>
  <c r="J34" i="32"/>
  <c r="J35" i="32"/>
  <c r="J36" i="32"/>
  <c r="J37" i="32"/>
  <c r="J38" i="32"/>
  <c r="J39" i="32"/>
  <c r="J40" i="32"/>
  <c r="J41" i="32"/>
  <c r="J42" i="32"/>
  <c r="J43" i="32"/>
  <c r="F98" i="32"/>
  <c r="N98" i="32"/>
  <c r="F101" i="32"/>
  <c r="N101" i="32"/>
  <c r="F104" i="32"/>
  <c r="N104" i="32"/>
  <c r="F107" i="32"/>
  <c r="N107" i="32"/>
  <c r="H120" i="32"/>
  <c r="J121" i="32"/>
  <c r="H123" i="32"/>
  <c r="J124" i="32"/>
  <c r="H126" i="32"/>
  <c r="J127" i="32"/>
  <c r="F141" i="32"/>
  <c r="H142" i="32"/>
  <c r="F144" i="32"/>
  <c r="H145" i="32"/>
  <c r="F147" i="32"/>
  <c r="H148" i="32"/>
  <c r="F150" i="32"/>
  <c r="H151" i="32"/>
  <c r="F153" i="32"/>
  <c r="H185" i="32"/>
  <c r="N186" i="32"/>
  <c r="H188" i="32"/>
  <c r="N189" i="32"/>
  <c r="L207" i="32"/>
  <c r="J208" i="32"/>
  <c r="F209" i="32"/>
  <c r="L210" i="32"/>
  <c r="J211" i="32"/>
  <c r="F212" i="32"/>
  <c r="L213" i="32"/>
  <c r="J214" i="32"/>
  <c r="F215" i="32"/>
  <c r="L216" i="32"/>
  <c r="F218" i="32"/>
  <c r="H11" i="33"/>
  <c r="H14" i="33"/>
  <c r="H17" i="33"/>
  <c r="H9" i="35"/>
  <c r="L18" i="32"/>
  <c r="F19" i="32"/>
  <c r="L19" i="32"/>
  <c r="F20" i="32"/>
  <c r="L20" i="32"/>
  <c r="F21" i="32"/>
  <c r="L21" i="32"/>
  <c r="L97" i="32"/>
  <c r="H98" i="32"/>
  <c r="J99" i="32"/>
  <c r="L100" i="32"/>
  <c r="H101" i="32"/>
  <c r="J102" i="32"/>
  <c r="L103" i="32"/>
  <c r="H104" i="32"/>
  <c r="J105" i="32"/>
  <c r="L106" i="32"/>
  <c r="H107" i="32"/>
  <c r="J108" i="32"/>
  <c r="L109" i="32"/>
  <c r="N141" i="32"/>
  <c r="J142" i="32"/>
  <c r="L143" i="32"/>
  <c r="N144" i="32"/>
  <c r="J145" i="32"/>
  <c r="L146" i="32"/>
  <c r="N147" i="32"/>
  <c r="J148" i="32"/>
  <c r="L149" i="32"/>
  <c r="N150" i="32"/>
  <c r="J151" i="32"/>
  <c r="L152" i="32"/>
  <c r="F219" i="32"/>
  <c r="L273" i="32"/>
  <c r="L274" i="32"/>
  <c r="L275" i="32"/>
  <c r="L276" i="32"/>
  <c r="L277" i="32"/>
  <c r="L278" i="32"/>
  <c r="L279" i="32"/>
  <c r="H9" i="33"/>
  <c r="N11" i="33"/>
  <c r="N14" i="33"/>
  <c r="N17" i="33"/>
  <c r="H31" i="33"/>
  <c r="H34" i="33"/>
  <c r="H18" i="35"/>
  <c r="H10" i="35"/>
  <c r="H13" i="37"/>
  <c r="H207" i="32"/>
  <c r="N207" i="32"/>
  <c r="H208" i="32"/>
  <c r="N208" i="32"/>
  <c r="H209" i="32"/>
  <c r="N209" i="32"/>
  <c r="H210" i="32"/>
  <c r="N210" i="32"/>
  <c r="H211" i="32"/>
  <c r="N211" i="32"/>
  <c r="H212" i="32"/>
  <c r="N212" i="32"/>
  <c r="H213" i="32"/>
  <c r="N213" i="32"/>
  <c r="H214" i="32"/>
  <c r="N214" i="32"/>
  <c r="H215" i="32"/>
  <c r="N215" i="32"/>
  <c r="H216" i="32"/>
  <c r="N9" i="33"/>
  <c r="J11" i="33"/>
  <c r="J12" i="33"/>
  <c r="J13" i="33"/>
  <c r="J14" i="33"/>
  <c r="J15" i="33"/>
  <c r="J16" i="33"/>
  <c r="J17" i="33"/>
  <c r="J9" i="35"/>
  <c r="J10" i="35"/>
  <c r="F9" i="33"/>
  <c r="L10" i="33"/>
  <c r="L11" i="33"/>
  <c r="L12" i="33"/>
  <c r="L13" i="33"/>
  <c r="L14" i="33"/>
  <c r="L15" i="33"/>
  <c r="L16" i="33"/>
  <c r="L17" i="33"/>
  <c r="AL9" i="37"/>
  <c r="W33" i="37"/>
  <c r="V33" i="37"/>
  <c r="H35" i="33"/>
  <c r="H36" i="33"/>
  <c r="H37" i="33"/>
  <c r="H38" i="33"/>
  <c r="H39" i="33"/>
  <c r="H40" i="33"/>
  <c r="H41" i="33"/>
  <c r="H42" i="33"/>
  <c r="H43" i="33"/>
  <c r="F87" i="33"/>
  <c r="L62" i="35"/>
  <c r="AL17" i="37"/>
  <c r="AK17" i="37"/>
  <c r="AJ17" i="37"/>
  <c r="J9" i="33"/>
  <c r="F1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L56" i="35"/>
  <c r="AL12" i="37"/>
  <c r="Q44" i="38"/>
  <c r="P44" i="38"/>
  <c r="L280" i="32"/>
  <c r="H10" i="33"/>
  <c r="F11" i="33"/>
  <c r="F12" i="33"/>
  <c r="F13" i="33"/>
  <c r="F14" i="33"/>
  <c r="F15" i="33"/>
  <c r="F16" i="33"/>
  <c r="F17" i="33"/>
  <c r="F18" i="33"/>
  <c r="J75" i="33"/>
  <c r="J76" i="33"/>
  <c r="J77" i="33"/>
  <c r="J78" i="33"/>
  <c r="J79" i="33"/>
  <c r="J80" i="33"/>
  <c r="J81" i="33"/>
  <c r="J82" i="33"/>
  <c r="J83" i="33"/>
  <c r="J84" i="33"/>
  <c r="J85" i="33"/>
  <c r="J86" i="33"/>
  <c r="J87" i="33"/>
  <c r="F9" i="35"/>
  <c r="F10" i="35"/>
  <c r="F11" i="35"/>
  <c r="Q26" i="38"/>
  <c r="P26" i="38"/>
  <c r="N18" i="33"/>
  <c r="H19" i="33"/>
  <c r="N19" i="33"/>
  <c r="H20" i="33"/>
  <c r="N20" i="33"/>
  <c r="H21" i="33"/>
  <c r="J11" i="35"/>
  <c r="J14" i="35"/>
  <c r="J17" i="35"/>
  <c r="J64" i="35"/>
  <c r="N108" i="35"/>
  <c r="AL8" i="37"/>
  <c r="Q38" i="38"/>
  <c r="P38" i="38"/>
  <c r="J19" i="33"/>
  <c r="J20" i="33"/>
  <c r="J21" i="33"/>
  <c r="AL10" i="37"/>
  <c r="W31" i="37"/>
  <c r="V31" i="37"/>
  <c r="Q14" i="38"/>
  <c r="P14" i="38"/>
  <c r="Q32" i="38"/>
  <c r="P32" i="38"/>
  <c r="Q50" i="38"/>
  <c r="P50" i="38"/>
  <c r="L18" i="33"/>
  <c r="F19" i="33"/>
  <c r="L19" i="33"/>
  <c r="F20" i="33"/>
  <c r="L20" i="33"/>
  <c r="F21" i="33"/>
  <c r="L21" i="33"/>
  <c r="I128" i="41"/>
  <c r="N12" i="42"/>
  <c r="L12" i="42"/>
  <c r="M12" i="42"/>
  <c r="P24" i="38"/>
  <c r="Q24" i="38"/>
  <c r="P30" i="38"/>
  <c r="Q30" i="38"/>
  <c r="P36" i="38"/>
  <c r="Q36" i="38"/>
  <c r="P42" i="38"/>
  <c r="Q42" i="38"/>
  <c r="P48" i="38"/>
  <c r="Q48" i="38"/>
  <c r="O135" i="43"/>
  <c r="N135" i="43"/>
  <c r="M135" i="43"/>
  <c r="L135" i="43"/>
  <c r="K135" i="43"/>
  <c r="Q6" i="38"/>
  <c r="P6" i="38"/>
  <c r="Q8" i="38"/>
  <c r="P8" i="38"/>
  <c r="Q10" i="38"/>
  <c r="P10" i="38"/>
  <c r="Q12" i="38"/>
  <c r="P12" i="38"/>
  <c r="C129" i="41"/>
  <c r="P8" i="41"/>
  <c r="T8" i="41"/>
  <c r="R8" i="41"/>
  <c r="Q8" i="41"/>
  <c r="S8" i="41"/>
  <c r="O8" i="41"/>
  <c r="N9" i="42"/>
  <c r="N7" i="45"/>
  <c r="F6" i="46"/>
  <c r="E16" i="46"/>
  <c r="F16" i="46" s="1"/>
  <c r="N6" i="42"/>
  <c r="I136" i="45"/>
  <c r="N141" i="45"/>
  <c r="O141" i="45"/>
  <c r="C11" i="41"/>
  <c r="N10" i="44"/>
  <c r="L10" i="44"/>
  <c r="M10" i="44"/>
  <c r="P10" i="41"/>
  <c r="T10" i="41"/>
  <c r="R10" i="41"/>
  <c r="Q10" i="41"/>
  <c r="O10" i="41"/>
  <c r="S10" i="41"/>
  <c r="F8" i="42"/>
  <c r="N6" i="44"/>
  <c r="L6" i="44"/>
  <c r="M6" i="44"/>
  <c r="I138" i="46"/>
  <c r="H138" i="46"/>
  <c r="G138" i="46"/>
  <c r="F11" i="42"/>
  <c r="J6" i="44"/>
  <c r="J10" i="44"/>
  <c r="E11" i="41"/>
  <c r="I7" i="41"/>
  <c r="G7" i="41"/>
  <c r="H7" i="41"/>
  <c r="I9" i="41"/>
  <c r="G9" i="41"/>
  <c r="F11" i="41"/>
  <c r="H9" i="41"/>
  <c r="N7" i="42"/>
  <c r="N10" i="42"/>
  <c r="I134" i="42"/>
  <c r="H134" i="42"/>
  <c r="G134" i="42"/>
  <c r="J6" i="43"/>
  <c r="P10" i="44"/>
  <c r="R10" i="44"/>
  <c r="Q10" i="44"/>
  <c r="S10" i="44"/>
  <c r="J9" i="44"/>
  <c r="I9" i="44"/>
  <c r="H9" i="44"/>
  <c r="M9" i="44"/>
  <c r="L137" i="44"/>
  <c r="O137" i="44"/>
  <c r="N137" i="44"/>
  <c r="K137" i="44"/>
  <c r="M137" i="44"/>
  <c r="O138" i="45"/>
  <c r="N138" i="45"/>
  <c r="F7" i="46"/>
  <c r="P7" i="41"/>
  <c r="Q7" i="41"/>
  <c r="T7" i="41"/>
  <c r="S7" i="41"/>
  <c r="R7" i="41"/>
  <c r="O7" i="41"/>
  <c r="P9" i="41"/>
  <c r="Q9" i="41"/>
  <c r="N11" i="41"/>
  <c r="T9" i="41"/>
  <c r="S9" i="41"/>
  <c r="O9" i="41"/>
  <c r="R9" i="41"/>
  <c r="F6" i="42"/>
  <c r="F9" i="42"/>
  <c r="F12" i="42"/>
  <c r="O134" i="43"/>
  <c r="N134" i="43"/>
  <c r="K134" i="43"/>
  <c r="J8" i="44"/>
  <c r="M8" i="44"/>
  <c r="N135" i="44"/>
  <c r="M135" i="44"/>
  <c r="L135" i="44"/>
  <c r="K135" i="44"/>
  <c r="O135" i="44"/>
  <c r="N8" i="42"/>
  <c r="N11" i="42"/>
  <c r="L11" i="42"/>
  <c r="M11" i="42"/>
  <c r="O137" i="42"/>
  <c r="N137" i="42"/>
  <c r="L137" i="42"/>
  <c r="M137" i="42"/>
  <c r="N138" i="42"/>
  <c r="M138" i="42"/>
  <c r="L138" i="42"/>
  <c r="O138" i="42"/>
  <c r="P6" i="45"/>
  <c r="T6" i="45"/>
  <c r="S6" i="45"/>
  <c r="R6" i="45"/>
  <c r="Q6" i="45"/>
  <c r="N139" i="45"/>
  <c r="O139" i="45"/>
  <c r="I136" i="46"/>
  <c r="L6" i="41"/>
  <c r="K6" i="41"/>
  <c r="I8" i="41"/>
  <c r="H8" i="41"/>
  <c r="G8" i="41"/>
  <c r="I10" i="41"/>
  <c r="H10" i="41"/>
  <c r="G10" i="41"/>
  <c r="Q10" i="42"/>
  <c r="R10" i="42"/>
  <c r="P10" i="42"/>
  <c r="S10" i="42"/>
  <c r="F7" i="42"/>
  <c r="F10" i="42"/>
  <c r="J7" i="44"/>
  <c r="J11" i="44"/>
  <c r="I11" i="44"/>
  <c r="H11" i="44"/>
  <c r="R12" i="44"/>
  <c r="S12" i="44"/>
  <c r="Q12" i="44"/>
  <c r="P12" i="44"/>
  <c r="I134" i="44"/>
  <c r="G134" i="44"/>
  <c r="H134" i="44"/>
  <c r="P8" i="45"/>
  <c r="T8" i="45"/>
  <c r="S8" i="45"/>
  <c r="R8" i="45"/>
  <c r="Q8" i="45"/>
  <c r="G6" i="41"/>
  <c r="H6" i="41"/>
  <c r="R6" i="41"/>
  <c r="P6" i="41"/>
  <c r="O6" i="41"/>
  <c r="Q6" i="41"/>
  <c r="M7" i="41"/>
  <c r="L7" i="41"/>
  <c r="K7" i="41"/>
  <c r="M8" i="41"/>
  <c r="K8" i="41"/>
  <c r="L8" i="41"/>
  <c r="D11" i="41"/>
  <c r="J11" i="41"/>
  <c r="M9" i="41"/>
  <c r="K9" i="41"/>
  <c r="L9" i="41"/>
  <c r="M10" i="41"/>
  <c r="K10" i="41"/>
  <c r="L10" i="41"/>
  <c r="I11" i="42"/>
  <c r="H11" i="42"/>
  <c r="I12" i="42"/>
  <c r="H12" i="42"/>
  <c r="I135" i="42"/>
  <c r="H135" i="42"/>
  <c r="G135" i="42"/>
  <c r="I137" i="42"/>
  <c r="H137" i="42"/>
  <c r="G137" i="42"/>
  <c r="H135" i="43"/>
  <c r="G135" i="43"/>
  <c r="M136" i="44"/>
  <c r="O136" i="44"/>
  <c r="N136" i="44"/>
  <c r="L136" i="44"/>
  <c r="K136" i="44"/>
  <c r="N6" i="45"/>
  <c r="M136" i="45"/>
  <c r="L136" i="45"/>
  <c r="J146" i="45"/>
  <c r="H11" i="43"/>
  <c r="J11" i="43"/>
  <c r="I11" i="43"/>
  <c r="R11" i="43"/>
  <c r="Q11" i="43"/>
  <c r="P11" i="43"/>
  <c r="S11" i="43"/>
  <c r="H12" i="43"/>
  <c r="J12" i="43"/>
  <c r="I12" i="43"/>
  <c r="R12" i="43"/>
  <c r="Q12" i="43"/>
  <c r="P12" i="43"/>
  <c r="S12" i="43"/>
  <c r="N136" i="43"/>
  <c r="M136" i="43"/>
  <c r="L136" i="43"/>
  <c r="K136" i="43"/>
  <c r="O136" i="43"/>
  <c r="N11" i="44"/>
  <c r="L11" i="44"/>
  <c r="M11" i="44"/>
  <c r="O140" i="45"/>
  <c r="N140" i="45"/>
  <c r="R8" i="46"/>
  <c r="T8" i="46"/>
  <c r="S8" i="46"/>
  <c r="Q8" i="46"/>
  <c r="P8" i="46"/>
  <c r="T6" i="47"/>
  <c r="S6" i="47"/>
  <c r="R6" i="47"/>
  <c r="O16" i="47"/>
  <c r="Q6" i="47"/>
  <c r="P6" i="47"/>
  <c r="I136" i="42"/>
  <c r="H136" i="42"/>
  <c r="G136" i="42"/>
  <c r="H138" i="42"/>
  <c r="G138" i="42"/>
  <c r="I138" i="42"/>
  <c r="M137" i="43"/>
  <c r="L137" i="43"/>
  <c r="K137" i="43"/>
  <c r="O137" i="43"/>
  <c r="N137" i="43"/>
  <c r="J12" i="44"/>
  <c r="I12" i="44"/>
  <c r="H12" i="44"/>
  <c r="I138" i="44"/>
  <c r="H138" i="44"/>
  <c r="G138" i="44"/>
  <c r="N8" i="45"/>
  <c r="F11" i="46"/>
  <c r="N135" i="42"/>
  <c r="L135" i="42"/>
  <c r="O135" i="42"/>
  <c r="M135" i="42"/>
  <c r="L11" i="43"/>
  <c r="M11" i="43"/>
  <c r="L12" i="43"/>
  <c r="M12" i="43"/>
  <c r="H136" i="43"/>
  <c r="G136" i="43"/>
  <c r="L138" i="43"/>
  <c r="K138" i="43"/>
  <c r="O138" i="43"/>
  <c r="M138" i="43"/>
  <c r="N138" i="43"/>
  <c r="O134" i="44"/>
  <c r="L134" i="44"/>
  <c r="K134" i="44"/>
  <c r="N134" i="44"/>
  <c r="M134" i="44"/>
  <c r="F8" i="46"/>
  <c r="F9" i="46"/>
  <c r="N8" i="47"/>
  <c r="M8" i="47"/>
  <c r="L8" i="47"/>
  <c r="Q11" i="42"/>
  <c r="S11" i="42"/>
  <c r="R11" i="42"/>
  <c r="P11" i="42"/>
  <c r="Q12" i="42"/>
  <c r="S12" i="42"/>
  <c r="R12" i="42"/>
  <c r="P12" i="42"/>
  <c r="O136" i="42"/>
  <c r="N136" i="42"/>
  <c r="L136" i="42"/>
  <c r="M136" i="42"/>
  <c r="G137" i="43"/>
  <c r="H137" i="43"/>
  <c r="P11" i="44"/>
  <c r="R11" i="44"/>
  <c r="S11" i="44"/>
  <c r="Q11" i="44"/>
  <c r="G136" i="44"/>
  <c r="H136" i="44"/>
  <c r="I136" i="44"/>
  <c r="N145" i="45"/>
  <c r="O145" i="45"/>
  <c r="R6" i="46"/>
  <c r="S6" i="46"/>
  <c r="O16" i="46"/>
  <c r="Q6" i="46"/>
  <c r="P6" i="46"/>
  <c r="T6" i="46"/>
  <c r="L7" i="46"/>
  <c r="N7" i="46"/>
  <c r="M7" i="46"/>
  <c r="L9" i="46"/>
  <c r="N9" i="46"/>
  <c r="M9" i="46"/>
  <c r="R10" i="46"/>
  <c r="T10" i="46"/>
  <c r="S10" i="46"/>
  <c r="Q10" i="46"/>
  <c r="P10" i="46"/>
  <c r="T8" i="47"/>
  <c r="S8" i="47"/>
  <c r="R8" i="47"/>
  <c r="P8" i="47"/>
  <c r="Q8" i="47"/>
  <c r="H143" i="47"/>
  <c r="G143" i="47"/>
  <c r="H138" i="43"/>
  <c r="G138" i="43"/>
  <c r="L12" i="44"/>
  <c r="N12" i="44"/>
  <c r="M12" i="44"/>
  <c r="H135" i="44"/>
  <c r="I135" i="44"/>
  <c r="G135" i="44"/>
  <c r="K138" i="44"/>
  <c r="O138" i="44"/>
  <c r="M138" i="44"/>
  <c r="L138" i="44"/>
  <c r="N138" i="44"/>
  <c r="N137" i="45"/>
  <c r="O137" i="45"/>
  <c r="O144" i="45"/>
  <c r="N144" i="45"/>
  <c r="C16" i="46"/>
  <c r="J7" i="46"/>
  <c r="H7" i="46"/>
  <c r="I7" i="46"/>
  <c r="J9" i="46"/>
  <c r="I9" i="46"/>
  <c r="H9" i="46"/>
  <c r="J11" i="46"/>
  <c r="I11" i="46"/>
  <c r="H11" i="46"/>
  <c r="R11" i="46"/>
  <c r="Q11" i="46"/>
  <c r="T11" i="46"/>
  <c r="S11" i="46"/>
  <c r="P11" i="46"/>
  <c r="J12" i="46"/>
  <c r="I12" i="46"/>
  <c r="H12" i="46"/>
  <c r="R12" i="46"/>
  <c r="Q12" i="46"/>
  <c r="T12" i="46"/>
  <c r="S12" i="46"/>
  <c r="P12" i="46"/>
  <c r="J13" i="46"/>
  <c r="I13" i="46"/>
  <c r="H13" i="46"/>
  <c r="R13" i="46"/>
  <c r="Q13" i="46"/>
  <c r="T13" i="46"/>
  <c r="S13" i="46"/>
  <c r="P13" i="46"/>
  <c r="J14" i="46"/>
  <c r="I14" i="46"/>
  <c r="H14" i="46"/>
  <c r="R14" i="46"/>
  <c r="Q14" i="46"/>
  <c r="T14" i="46"/>
  <c r="S14" i="46"/>
  <c r="P14" i="46"/>
  <c r="J15" i="46"/>
  <c r="I15" i="46"/>
  <c r="H15" i="46"/>
  <c r="R15" i="46"/>
  <c r="Q15" i="46"/>
  <c r="T15" i="46"/>
  <c r="S15" i="46"/>
  <c r="P15" i="46"/>
  <c r="G144" i="46"/>
  <c r="I144" i="46"/>
  <c r="H144" i="46"/>
  <c r="F7" i="47"/>
  <c r="I137" i="44"/>
  <c r="H137" i="44"/>
  <c r="G137" i="44"/>
  <c r="O143" i="45"/>
  <c r="N143" i="45"/>
  <c r="D16" i="46"/>
  <c r="L6" i="46"/>
  <c r="K16" i="46"/>
  <c r="N6" i="46"/>
  <c r="M6" i="46"/>
  <c r="R7" i="46"/>
  <c r="Q7" i="46"/>
  <c r="S7" i="46"/>
  <c r="T7" i="46"/>
  <c r="P7" i="46"/>
  <c r="L8" i="46"/>
  <c r="N8" i="46"/>
  <c r="M8" i="46"/>
  <c r="R9" i="46"/>
  <c r="Q9" i="46"/>
  <c r="P9" i="46"/>
  <c r="T9" i="46"/>
  <c r="S9" i="46"/>
  <c r="L10" i="46"/>
  <c r="N10" i="46"/>
  <c r="M10" i="46"/>
  <c r="H141" i="46"/>
  <c r="G141" i="46"/>
  <c r="I141" i="46"/>
  <c r="I137" i="46"/>
  <c r="H137" i="46"/>
  <c r="G137" i="46"/>
  <c r="H139" i="46"/>
  <c r="G139" i="46"/>
  <c r="I139" i="46"/>
  <c r="G142" i="46"/>
  <c r="I142" i="46"/>
  <c r="H142" i="46"/>
  <c r="C16" i="47"/>
  <c r="N7" i="47"/>
  <c r="M7" i="47"/>
  <c r="L7" i="47"/>
  <c r="F10" i="46"/>
  <c r="D16" i="47"/>
  <c r="T7" i="47"/>
  <c r="S7" i="47"/>
  <c r="R7" i="47"/>
  <c r="P7" i="47"/>
  <c r="Q7" i="47"/>
  <c r="O142" i="45"/>
  <c r="N142" i="45"/>
  <c r="G16" i="46"/>
  <c r="J6" i="46"/>
  <c r="H6" i="46"/>
  <c r="I6" i="46"/>
  <c r="J8" i="46"/>
  <c r="I8" i="46"/>
  <c r="H8" i="46"/>
  <c r="J10" i="46"/>
  <c r="I10" i="46"/>
  <c r="H10" i="46"/>
  <c r="F8" i="47"/>
  <c r="L11" i="46"/>
  <c r="N11" i="46"/>
  <c r="M11" i="46"/>
  <c r="F12" i="46"/>
  <c r="L12" i="46"/>
  <c r="N12" i="46"/>
  <c r="M12" i="46"/>
  <c r="F13" i="46"/>
  <c r="L13" i="46"/>
  <c r="N13" i="46"/>
  <c r="M13" i="46"/>
  <c r="F14" i="46"/>
  <c r="L14" i="46"/>
  <c r="N14" i="46"/>
  <c r="M14" i="46"/>
  <c r="F15" i="46"/>
  <c r="L15" i="46"/>
  <c r="N15" i="46"/>
  <c r="M15" i="46"/>
  <c r="F6" i="47"/>
  <c r="E16" i="47"/>
  <c r="F16" i="47" s="1"/>
  <c r="T10" i="47"/>
  <c r="S10" i="47"/>
  <c r="R10" i="47"/>
  <c r="Q10" i="47"/>
  <c r="P10" i="47"/>
  <c r="T12" i="47"/>
  <c r="S12" i="47"/>
  <c r="R12" i="47"/>
  <c r="Q12" i="47"/>
  <c r="P12" i="47"/>
  <c r="T14" i="47"/>
  <c r="S14" i="47"/>
  <c r="R14" i="47"/>
  <c r="Q14" i="47"/>
  <c r="P14" i="47"/>
  <c r="H138" i="47"/>
  <c r="G138" i="47"/>
  <c r="I143" i="46"/>
  <c r="H143" i="46"/>
  <c r="G143" i="46"/>
  <c r="H144" i="47"/>
  <c r="G144" i="47"/>
  <c r="N6" i="47"/>
  <c r="M6" i="47"/>
  <c r="L6" i="47"/>
  <c r="K16" i="47"/>
  <c r="T9" i="47"/>
  <c r="S9" i="47"/>
  <c r="R9" i="47"/>
  <c r="Q9" i="47"/>
  <c r="P9" i="47"/>
  <c r="T11" i="47"/>
  <c r="S11" i="47"/>
  <c r="R11" i="47"/>
  <c r="Q11" i="47"/>
  <c r="P11" i="47"/>
  <c r="T13" i="47"/>
  <c r="S13" i="47"/>
  <c r="R13" i="47"/>
  <c r="Q13" i="47"/>
  <c r="P13" i="47"/>
  <c r="T15" i="47"/>
  <c r="S15" i="47"/>
  <c r="R15" i="47"/>
  <c r="Q15" i="47"/>
  <c r="P15" i="47"/>
  <c r="D8" i="48"/>
  <c r="D11" i="48"/>
  <c r="D14" i="48"/>
  <c r="D17" i="48"/>
  <c r="D20" i="48"/>
  <c r="D8" i="49"/>
  <c r="D11" i="49"/>
  <c r="D14" i="49"/>
  <c r="D17" i="49"/>
  <c r="D20" i="49"/>
  <c r="D8" i="50"/>
  <c r="D11" i="50"/>
  <c r="D14" i="50"/>
  <c r="D17" i="50"/>
  <c r="D20" i="50"/>
  <c r="F9" i="47"/>
  <c r="N9" i="47"/>
  <c r="M9" i="47"/>
  <c r="L9" i="47"/>
  <c r="F10" i="47"/>
  <c r="N10" i="47"/>
  <c r="M10" i="47"/>
  <c r="L10" i="47"/>
  <c r="F11" i="47"/>
  <c r="N11" i="47"/>
  <c r="M11" i="47"/>
  <c r="L11" i="47"/>
  <c r="F12" i="47"/>
  <c r="N12" i="47"/>
  <c r="M12" i="47"/>
  <c r="L12" i="47"/>
  <c r="F13" i="47"/>
  <c r="N13" i="47"/>
  <c r="M13" i="47"/>
  <c r="L13" i="47"/>
  <c r="F14" i="47"/>
  <c r="N14" i="47"/>
  <c r="M14" i="47"/>
  <c r="L14" i="47"/>
  <c r="F15" i="47"/>
  <c r="N15" i="47"/>
  <c r="M15" i="47"/>
  <c r="L15" i="47"/>
  <c r="D9" i="48"/>
  <c r="D12" i="48"/>
  <c r="D15" i="48"/>
  <c r="D18" i="48"/>
  <c r="D21" i="48"/>
  <c r="D9" i="49"/>
  <c r="D12" i="49"/>
  <c r="D15" i="49"/>
  <c r="D18" i="49"/>
  <c r="D21" i="49"/>
  <c r="D9" i="50"/>
  <c r="D12" i="50"/>
  <c r="D15" i="50"/>
  <c r="D18" i="50"/>
  <c r="D21" i="50"/>
  <c r="H6" i="47"/>
  <c r="G16" i="47"/>
  <c r="I6" i="47"/>
  <c r="J6" i="47"/>
  <c r="H7" i="47"/>
  <c r="J7" i="47"/>
  <c r="I7" i="47"/>
  <c r="H8" i="47"/>
  <c r="J8" i="47"/>
  <c r="I8" i="47"/>
  <c r="H9" i="47"/>
  <c r="J9" i="47"/>
  <c r="I9" i="47"/>
  <c r="H10" i="47"/>
  <c r="J10" i="47"/>
  <c r="I10" i="47"/>
  <c r="H11" i="47"/>
  <c r="J11" i="47"/>
  <c r="I11" i="47"/>
  <c r="H12" i="47"/>
  <c r="J12" i="47"/>
  <c r="I12" i="47"/>
  <c r="H13" i="47"/>
  <c r="J13" i="47"/>
  <c r="I13" i="47"/>
  <c r="H14" i="47"/>
  <c r="J14" i="47"/>
  <c r="I14" i="47"/>
  <c r="H15" i="47"/>
  <c r="J15" i="47"/>
  <c r="I15" i="47"/>
  <c r="D10" i="48"/>
  <c r="D13" i="48"/>
  <c r="D16" i="48"/>
  <c r="D19" i="48"/>
  <c r="D10" i="49"/>
  <c r="D13" i="49"/>
  <c r="D16" i="49"/>
  <c r="D19" i="49"/>
  <c r="D10" i="50"/>
  <c r="D13" i="50"/>
  <c r="D16" i="50"/>
  <c r="D19" i="50"/>
  <c r="L31" i="2"/>
  <c r="L6" i="3"/>
  <c r="K152" i="3"/>
  <c r="I6" i="5"/>
  <c r="K117" i="8"/>
  <c r="L118" i="8" s="1"/>
  <c r="J6" i="2"/>
  <c r="J79" i="3"/>
  <c r="L152" i="3"/>
  <c r="W6" i="5"/>
  <c r="V6" i="5"/>
  <c r="T6" i="5"/>
  <c r="J6" i="6"/>
  <c r="K183" i="8"/>
  <c r="J52" i="10"/>
  <c r="G51" i="10"/>
  <c r="G73" i="10"/>
  <c r="K227" i="8"/>
  <c r="K161" i="8"/>
  <c r="K95" i="8"/>
  <c r="K73" i="8"/>
  <c r="K271" i="8"/>
  <c r="K205" i="8"/>
  <c r="K139" i="8"/>
  <c r="K51" i="8"/>
  <c r="K79" i="3"/>
  <c r="S6" i="5"/>
  <c r="I6" i="6"/>
  <c r="L8" i="8"/>
  <c r="K249" i="8"/>
  <c r="K29" i="10"/>
  <c r="K6" i="2"/>
  <c r="U6" i="5"/>
  <c r="K6" i="6"/>
  <c r="K29" i="8"/>
  <c r="L30" i="8" s="1"/>
  <c r="W6" i="13"/>
  <c r="V6" i="13"/>
  <c r="U6" i="13"/>
  <c r="K7" i="16"/>
  <c r="J7" i="16"/>
  <c r="I7" i="16"/>
  <c r="I7" i="8"/>
  <c r="K7" i="10"/>
  <c r="N52" i="10"/>
  <c r="K5" i="12"/>
  <c r="J5" i="12"/>
  <c r="N8" i="8"/>
  <c r="M29" i="8"/>
  <c r="N30" i="8" s="1"/>
  <c r="N74" i="10"/>
  <c r="K95" i="10"/>
  <c r="I5" i="12"/>
  <c r="T9" i="14"/>
  <c r="J7" i="15"/>
  <c r="M139" i="8"/>
  <c r="N140" i="8" s="1"/>
  <c r="M205" i="8"/>
  <c r="N206" i="8" s="1"/>
  <c r="M271" i="8"/>
  <c r="N272" i="8" s="1"/>
  <c r="L5" i="12"/>
  <c r="V5" i="12"/>
  <c r="J7" i="17"/>
  <c r="I7" i="17"/>
  <c r="J6" i="5"/>
  <c r="R6" i="6"/>
  <c r="M73" i="8"/>
  <c r="S5" i="12"/>
  <c r="K6" i="5"/>
  <c r="M95" i="8"/>
  <c r="N96" i="8" s="1"/>
  <c r="M161" i="8"/>
  <c r="N162" i="8" s="1"/>
  <c r="T5" i="12"/>
  <c r="V7" i="19"/>
  <c r="X7" i="19"/>
  <c r="L7" i="15"/>
  <c r="W7" i="17"/>
  <c r="R6" i="18"/>
  <c r="Y6" i="18"/>
  <c r="X6" i="18"/>
  <c r="M7" i="15"/>
  <c r="Q6" i="18"/>
  <c r="W7" i="15"/>
  <c r="U7" i="16"/>
  <c r="K7" i="17"/>
  <c r="F7" i="19"/>
  <c r="R7" i="19"/>
  <c r="I8" i="21"/>
  <c r="H8" i="21"/>
  <c r="N7" i="19"/>
  <c r="J7" i="19"/>
  <c r="P7" i="19"/>
  <c r="Q8" i="21"/>
  <c r="L7" i="22"/>
  <c r="W7" i="22"/>
  <c r="K73" i="26"/>
  <c r="K205" i="26"/>
  <c r="K139" i="26"/>
  <c r="K253" i="26"/>
  <c r="K183" i="26"/>
  <c r="K117" i="26"/>
  <c r="I7" i="26"/>
  <c r="L8" i="26" s="1"/>
  <c r="K161" i="26"/>
  <c r="K51" i="26"/>
  <c r="K227" i="26"/>
  <c r="K95" i="26"/>
  <c r="K29" i="26"/>
  <c r="K6" i="23"/>
  <c r="J6" i="23"/>
  <c r="M205" i="26"/>
  <c r="M139" i="26"/>
  <c r="M51" i="26"/>
  <c r="M227" i="26"/>
  <c r="M161" i="26"/>
  <c r="M95" i="26"/>
  <c r="M29" i="26"/>
  <c r="M117" i="26"/>
  <c r="V7" i="22"/>
  <c r="M253" i="26"/>
  <c r="K95" i="27"/>
  <c r="K51" i="27"/>
  <c r="I7" i="27"/>
  <c r="N8" i="26"/>
  <c r="K29" i="27"/>
  <c r="N52" i="27"/>
  <c r="M29" i="27"/>
  <c r="J6" i="28"/>
  <c r="N74" i="27"/>
  <c r="N8" i="27"/>
  <c r="M95" i="27"/>
  <c r="N96" i="27" s="1"/>
  <c r="I6" i="28"/>
  <c r="J6" i="30"/>
  <c r="I6" i="30"/>
  <c r="M6" i="30"/>
  <c r="L6" i="30"/>
  <c r="J6" i="29"/>
  <c r="N30" i="32"/>
  <c r="H52" i="32"/>
  <c r="J184" i="32"/>
  <c r="H206" i="32"/>
  <c r="N8" i="32"/>
  <c r="L184" i="32"/>
  <c r="L30" i="33"/>
  <c r="J52" i="32"/>
  <c r="J96" i="32"/>
  <c r="N140" i="32"/>
  <c r="H228" i="32"/>
  <c r="J250" i="32"/>
  <c r="L272" i="32"/>
  <c r="J5" i="39"/>
  <c r="I5" i="39"/>
  <c r="N52" i="32"/>
  <c r="L206" i="32"/>
  <c r="D52" i="32"/>
  <c r="N74" i="32"/>
  <c r="F118" i="32"/>
  <c r="J162" i="32"/>
  <c r="N228" i="32"/>
  <c r="F272" i="32"/>
  <c r="H8" i="33"/>
  <c r="N74" i="33"/>
  <c r="F74" i="33"/>
  <c r="L96" i="33"/>
  <c r="C95" i="35"/>
  <c r="D96" i="35" s="1"/>
  <c r="C73" i="35"/>
  <c r="D74" i="35" s="1"/>
  <c r="C51" i="35"/>
  <c r="C29" i="35"/>
  <c r="D8" i="35"/>
  <c r="H8" i="35"/>
  <c r="G95" i="35"/>
  <c r="G73" i="35"/>
  <c r="G51" i="35"/>
  <c r="G29" i="35"/>
  <c r="H52" i="33"/>
  <c r="J8" i="33"/>
  <c r="H96" i="33"/>
  <c r="K29" i="35"/>
  <c r="K73" i="35"/>
  <c r="J30" i="33"/>
  <c r="M95" i="35"/>
  <c r="N96" i="35" s="1"/>
  <c r="N8" i="35"/>
  <c r="M29" i="35"/>
  <c r="M51" i="35"/>
  <c r="M73" i="35"/>
  <c r="N8" i="33"/>
  <c r="M29" i="33"/>
  <c r="F8" i="35"/>
  <c r="E29" i="35"/>
  <c r="E51" i="35"/>
  <c r="E73" i="35"/>
  <c r="F74" i="35" s="1"/>
  <c r="E95" i="35"/>
  <c r="F96" i="35" s="1"/>
  <c r="AL7" i="37"/>
  <c r="AK7" i="37"/>
  <c r="AR7" i="37"/>
  <c r="AL29" i="37"/>
  <c r="J5" i="38"/>
  <c r="J8" i="35"/>
  <c r="I29" i="35"/>
  <c r="I51" i="35"/>
  <c r="I73" i="35"/>
  <c r="J74" i="35" s="1"/>
  <c r="I95" i="35"/>
  <c r="J96" i="35" s="1"/>
  <c r="AT7" i="37"/>
  <c r="I29" i="37"/>
  <c r="W29" i="37"/>
  <c r="V29" i="37"/>
  <c r="Q5" i="39"/>
  <c r="I5" i="38"/>
  <c r="P5" i="39"/>
  <c r="O123" i="41"/>
  <c r="K123" i="41"/>
  <c r="N123" i="41"/>
  <c r="L123" i="41"/>
  <c r="M123" i="41"/>
  <c r="R5" i="41"/>
  <c r="T5" i="41"/>
  <c r="Q5" i="41"/>
  <c r="P5" i="41"/>
  <c r="O5" i="41"/>
  <c r="I123" i="41"/>
  <c r="H123" i="41"/>
  <c r="G123" i="41"/>
  <c r="I133" i="43"/>
  <c r="G133" i="43"/>
  <c r="M133" i="43"/>
  <c r="L133" i="43"/>
  <c r="P5" i="44"/>
  <c r="N5" i="44"/>
  <c r="M5" i="44"/>
  <c r="L5" i="44"/>
  <c r="Q5" i="44"/>
  <c r="F5" i="47"/>
  <c r="I5" i="47"/>
  <c r="I5" i="42"/>
  <c r="H5" i="42"/>
  <c r="J5" i="42"/>
  <c r="N5" i="42"/>
  <c r="M5" i="42"/>
  <c r="Q5" i="42"/>
  <c r="R5" i="43"/>
  <c r="Q5" i="43"/>
  <c r="P5" i="43"/>
  <c r="I135" i="45"/>
  <c r="H135" i="45"/>
  <c r="G135" i="45"/>
  <c r="M135" i="45"/>
  <c r="M5" i="41"/>
  <c r="M133" i="42"/>
  <c r="L133" i="42"/>
  <c r="N133" i="42"/>
  <c r="I5" i="43"/>
  <c r="M5" i="43"/>
  <c r="S5" i="43"/>
  <c r="F5" i="44"/>
  <c r="J5" i="44"/>
  <c r="I5" i="44"/>
  <c r="H5" i="44"/>
  <c r="J5" i="45"/>
  <c r="I5" i="45"/>
  <c r="H5" i="45"/>
  <c r="L5" i="46"/>
  <c r="Q5" i="46"/>
  <c r="N5" i="46"/>
  <c r="P5" i="46"/>
  <c r="M133" i="44"/>
  <c r="G133" i="44"/>
  <c r="F5" i="46"/>
  <c r="I5" i="46"/>
  <c r="L135" i="46"/>
  <c r="K135" i="46"/>
  <c r="O135" i="46"/>
  <c r="N135" i="46"/>
  <c r="M135" i="46"/>
  <c r="T5" i="42"/>
  <c r="T5" i="44"/>
  <c r="P5" i="45"/>
  <c r="H5" i="46"/>
  <c r="G133" i="42"/>
  <c r="Q5" i="45"/>
  <c r="O135" i="45"/>
  <c r="R5" i="46"/>
  <c r="N5" i="47"/>
  <c r="M5" i="47"/>
  <c r="L5" i="47"/>
  <c r="T5" i="47"/>
  <c r="S5" i="47"/>
  <c r="R5" i="47"/>
  <c r="N135" i="47"/>
  <c r="O135" i="47"/>
  <c r="H5" i="47"/>
  <c r="K135" i="47"/>
  <c r="L135" i="47"/>
  <c r="G135" i="47"/>
  <c r="M135" i="47"/>
  <c r="H135" i="47"/>
  <c r="E64" i="21"/>
  <c r="D78" i="21"/>
  <c r="E78" i="21"/>
  <c r="D92" i="21"/>
  <c r="C162" i="21"/>
  <c r="Q20" i="23"/>
  <c r="H265" i="26"/>
  <c r="H262" i="26"/>
  <c r="H259" i="26"/>
  <c r="H256" i="26"/>
  <c r="L266" i="26"/>
  <c r="G35" i="22"/>
  <c r="G77" i="22"/>
  <c r="G119" i="22"/>
  <c r="G161" i="22"/>
  <c r="F49" i="22"/>
  <c r="F91" i="22"/>
  <c r="F133" i="22"/>
  <c r="J194" i="26"/>
  <c r="J188" i="26"/>
  <c r="N196" i="26"/>
  <c r="N193" i="26"/>
  <c r="N190" i="26"/>
  <c r="N187" i="26"/>
  <c r="L187" i="26"/>
  <c r="G132" i="28"/>
  <c r="G90" i="28"/>
  <c r="I18" i="28"/>
  <c r="L208" i="26"/>
  <c r="L214" i="26"/>
  <c r="J235" i="26"/>
  <c r="N209" i="26"/>
  <c r="N212" i="26"/>
  <c r="N215" i="26"/>
  <c r="N218" i="26"/>
  <c r="C34" i="29"/>
  <c r="C76" i="29"/>
  <c r="F20" i="28"/>
  <c r="D20" i="28"/>
  <c r="E34" i="28"/>
  <c r="E48" i="28"/>
  <c r="F76" i="28"/>
  <c r="F118" i="28"/>
  <c r="F160" i="28"/>
  <c r="C20" i="29"/>
  <c r="F48" i="30"/>
  <c r="F62" i="30"/>
  <c r="F118" i="30"/>
  <c r="F76" i="30"/>
  <c r="E146" i="30"/>
  <c r="F84" i="32"/>
  <c r="F78" i="32"/>
  <c r="F57" i="32"/>
  <c r="C146" i="30"/>
  <c r="H65" i="32"/>
  <c r="H59" i="32"/>
  <c r="H53" i="32"/>
  <c r="D20" i="30"/>
  <c r="G34" i="30"/>
  <c r="C62" i="30"/>
  <c r="D76" i="30"/>
  <c r="G118" i="30"/>
  <c r="F61" i="32"/>
  <c r="F167" i="32"/>
  <c r="L172" i="32"/>
  <c r="C63" i="17"/>
  <c r="C107" i="17"/>
  <c r="C161" i="17"/>
  <c r="E22" i="18"/>
  <c r="K132" i="18"/>
  <c r="K118" i="18"/>
  <c r="K20" i="18"/>
  <c r="K64" i="18"/>
  <c r="U31" i="12"/>
  <c r="U40" i="12"/>
  <c r="U49" i="12"/>
  <c r="R21" i="15"/>
  <c r="C49" i="15"/>
  <c r="C133" i="15"/>
  <c r="F37" i="16"/>
  <c r="F105" i="16"/>
  <c r="D121" i="17"/>
  <c r="D161" i="17"/>
  <c r="D107" i="17"/>
  <c r="E50" i="18"/>
  <c r="K104" i="18"/>
  <c r="O9" i="16"/>
  <c r="O21" i="16"/>
  <c r="D23" i="16"/>
  <c r="D77" i="16"/>
  <c r="D107" i="16"/>
  <c r="D161" i="16"/>
  <c r="E91" i="17"/>
  <c r="E23" i="17"/>
  <c r="X25" i="18"/>
  <c r="X44" i="18"/>
  <c r="X102" i="18"/>
  <c r="F118" i="18"/>
  <c r="F120" i="18"/>
  <c r="L160" i="18"/>
  <c r="N8" i="18"/>
  <c r="L20" i="18"/>
  <c r="S34" i="18"/>
  <c r="M64" i="18"/>
  <c r="L104" i="18"/>
  <c r="M118" i="18"/>
  <c r="I157" i="18"/>
  <c r="S160" i="18"/>
  <c r="S148" i="18"/>
  <c r="C8" i="18"/>
  <c r="M50" i="18"/>
  <c r="C118" i="18"/>
  <c r="N132" i="18"/>
  <c r="T120" i="18"/>
  <c r="L34" i="18"/>
  <c r="S36" i="18"/>
  <c r="H96" i="21"/>
  <c r="C134" i="18"/>
  <c r="U160" i="18"/>
  <c r="U148" i="18"/>
  <c r="I17" i="18"/>
  <c r="F48" i="18"/>
  <c r="S76" i="18"/>
  <c r="U76" i="18"/>
  <c r="O90" i="18"/>
  <c r="M106" i="18"/>
  <c r="Q109" i="18"/>
  <c r="J131" i="26"/>
  <c r="J125" i="26"/>
  <c r="J119" i="26"/>
  <c r="H129" i="26"/>
  <c r="H126" i="26"/>
  <c r="H123" i="26"/>
  <c r="H120" i="26"/>
  <c r="L125" i="26"/>
  <c r="L120" i="26"/>
  <c r="N84" i="26"/>
  <c r="N78" i="26"/>
  <c r="D36" i="21"/>
  <c r="C50" i="21"/>
  <c r="C64" i="21"/>
  <c r="E106" i="21"/>
  <c r="D120" i="21"/>
  <c r="L22" i="21"/>
  <c r="C92" i="21"/>
  <c r="C134" i="21"/>
  <c r="P20" i="23"/>
  <c r="C106" i="21"/>
  <c r="C148" i="21"/>
  <c r="E35" i="22"/>
  <c r="L185" i="26"/>
  <c r="J266" i="26"/>
  <c r="J260" i="26"/>
  <c r="N264" i="26"/>
  <c r="N261" i="26"/>
  <c r="N258" i="26"/>
  <c r="N255" i="26"/>
  <c r="F63" i="22"/>
  <c r="F105" i="22"/>
  <c r="F147" i="22"/>
  <c r="J193" i="26"/>
  <c r="J187" i="26"/>
  <c r="H196" i="26"/>
  <c r="H193" i="26"/>
  <c r="H190" i="26"/>
  <c r="H187" i="26"/>
  <c r="L190" i="26"/>
  <c r="L209" i="26"/>
  <c r="L215" i="26"/>
  <c r="J236" i="26"/>
  <c r="E20" i="29"/>
  <c r="F62" i="28"/>
  <c r="C20" i="28"/>
  <c r="C118" i="29"/>
  <c r="C160" i="29"/>
  <c r="E20" i="30"/>
  <c r="E118" i="30"/>
  <c r="E34" i="30"/>
  <c r="E62" i="30"/>
  <c r="F146" i="30"/>
  <c r="F83" i="32"/>
  <c r="F77" i="32"/>
  <c r="F60" i="32"/>
  <c r="H64" i="32"/>
  <c r="H58" i="32"/>
  <c r="C132" i="30"/>
  <c r="C104" i="30"/>
  <c r="D146" i="30"/>
  <c r="F64" i="32"/>
  <c r="N171" i="32"/>
  <c r="N165" i="32"/>
  <c r="L168" i="32"/>
  <c r="C91" i="17"/>
  <c r="C37" i="17"/>
  <c r="Q21" i="17"/>
  <c r="C79" i="17"/>
  <c r="C133" i="17"/>
  <c r="E34" i="18"/>
  <c r="E106" i="18"/>
  <c r="E36" i="18"/>
  <c r="K148" i="18"/>
  <c r="K120" i="18"/>
  <c r="K34" i="18"/>
  <c r="E104" i="18"/>
  <c r="U52" i="12"/>
  <c r="F49" i="15"/>
  <c r="F77" i="16"/>
  <c r="D149" i="17"/>
  <c r="D35" i="17"/>
  <c r="D135" i="17"/>
  <c r="D20" i="18"/>
  <c r="D90" i="18"/>
  <c r="C35" i="15"/>
  <c r="F133" i="15"/>
  <c r="G63" i="16"/>
  <c r="G93" i="16"/>
  <c r="G147" i="16"/>
  <c r="E119" i="17"/>
  <c r="E51" i="17"/>
  <c r="E21" i="17"/>
  <c r="E118" i="18"/>
  <c r="L132" i="18"/>
  <c r="L146" i="18"/>
  <c r="L134" i="18"/>
  <c r="T8" i="18"/>
  <c r="F50" i="18"/>
  <c r="S64" i="18"/>
  <c r="S118" i="18"/>
  <c r="T146" i="18"/>
  <c r="M120" i="18"/>
  <c r="S146" i="18"/>
  <c r="S134" i="18"/>
  <c r="O8" i="18"/>
  <c r="F36" i="18"/>
  <c r="S50" i="18"/>
  <c r="L148" i="18"/>
  <c r="C160" i="23"/>
  <c r="C132" i="23"/>
  <c r="C104" i="23"/>
  <c r="C76" i="23"/>
  <c r="C48" i="23"/>
  <c r="C34" i="23"/>
  <c r="N160" i="18"/>
  <c r="N148" i="18"/>
  <c r="N50" i="18"/>
  <c r="C64" i="18"/>
  <c r="F106" i="18"/>
  <c r="G132" i="18"/>
  <c r="H76" i="21"/>
  <c r="Q159" i="18"/>
  <c r="O132" i="18"/>
  <c r="O146" i="18"/>
  <c r="U134" i="18"/>
  <c r="N20" i="18"/>
  <c r="M22" i="18"/>
  <c r="N36" i="18"/>
  <c r="L48" i="18"/>
  <c r="C50" i="18"/>
  <c r="M62" i="18"/>
  <c r="U90" i="18"/>
  <c r="F92" i="18"/>
  <c r="S106" i="18"/>
  <c r="J130" i="26"/>
  <c r="J124" i="26"/>
  <c r="N128" i="26"/>
  <c r="N125" i="26"/>
  <c r="N122" i="26"/>
  <c r="N119" i="26"/>
  <c r="L122" i="26"/>
  <c r="L127" i="26"/>
  <c r="N83" i="26"/>
  <c r="N77" i="26"/>
  <c r="Q20" i="21"/>
  <c r="C36" i="21"/>
  <c r="E92" i="21"/>
  <c r="D106" i="21"/>
  <c r="C120" i="21"/>
  <c r="C35" i="22"/>
  <c r="C77" i="22"/>
  <c r="C161" i="22"/>
  <c r="E50" i="21"/>
  <c r="D64" i="21"/>
  <c r="G34" i="23"/>
  <c r="D162" i="21"/>
  <c r="E147" i="22"/>
  <c r="E105" i="22"/>
  <c r="E63" i="22"/>
  <c r="G20" i="23"/>
  <c r="E162" i="21"/>
  <c r="D148" i="21"/>
  <c r="H49" i="22"/>
  <c r="H91" i="22"/>
  <c r="H133" i="22"/>
  <c r="D34" i="23"/>
  <c r="D48" i="23"/>
  <c r="D62" i="23"/>
  <c r="D76" i="23"/>
  <c r="D90" i="23"/>
  <c r="D104" i="23"/>
  <c r="D118" i="23"/>
  <c r="D132" i="23"/>
  <c r="D146" i="23"/>
  <c r="D160" i="23"/>
  <c r="L188" i="26"/>
  <c r="H267" i="26"/>
  <c r="H264" i="26"/>
  <c r="H261" i="26"/>
  <c r="H258" i="26"/>
  <c r="H255" i="26"/>
  <c r="G63" i="22"/>
  <c r="G105" i="22"/>
  <c r="G147" i="22"/>
  <c r="E34" i="23"/>
  <c r="E48" i="23"/>
  <c r="E62" i="23"/>
  <c r="E76" i="23"/>
  <c r="E90" i="23"/>
  <c r="E104" i="23"/>
  <c r="E118" i="23"/>
  <c r="E132" i="23"/>
  <c r="E146" i="23"/>
  <c r="E160" i="23"/>
  <c r="H105" i="22"/>
  <c r="H147" i="22"/>
  <c r="F34" i="23"/>
  <c r="F48" i="23"/>
  <c r="F62" i="23"/>
  <c r="F76" i="23"/>
  <c r="F90" i="23"/>
  <c r="F104" i="23"/>
  <c r="F118" i="23"/>
  <c r="F132" i="23"/>
  <c r="F146" i="23"/>
  <c r="F160" i="23"/>
  <c r="N195" i="26"/>
  <c r="N192" i="26"/>
  <c r="N189" i="26"/>
  <c r="N186" i="26"/>
  <c r="L193" i="26"/>
  <c r="L210" i="26"/>
  <c r="L216" i="26"/>
  <c r="J237" i="26"/>
  <c r="N207" i="26"/>
  <c r="N210" i="26"/>
  <c r="N213" i="26"/>
  <c r="N216" i="26"/>
  <c r="C104" i="29"/>
  <c r="C160" i="28"/>
  <c r="C146" i="28"/>
  <c r="C132" i="28"/>
  <c r="C118" i="28"/>
  <c r="C104" i="28"/>
  <c r="C90" i="28"/>
  <c r="C76" i="28"/>
  <c r="D62" i="28"/>
  <c r="F104" i="28"/>
  <c r="F146" i="28"/>
  <c r="E132" i="30"/>
  <c r="E48" i="30"/>
  <c r="F34" i="30"/>
  <c r="F20" i="30"/>
  <c r="F82" i="32"/>
  <c r="F76" i="32"/>
  <c r="F63" i="32"/>
  <c r="D20" i="29"/>
  <c r="G132" i="30"/>
  <c r="H63" i="32"/>
  <c r="H57" i="32"/>
  <c r="G146" i="30"/>
  <c r="L175" i="32"/>
  <c r="F169" i="32"/>
  <c r="F163" i="32"/>
  <c r="J171" i="32"/>
  <c r="C65" i="17"/>
  <c r="C51" i="17"/>
  <c r="C105" i="17"/>
  <c r="E160" i="18"/>
  <c r="E90" i="18"/>
  <c r="K92" i="18"/>
  <c r="K22" i="18"/>
  <c r="D50" i="18"/>
  <c r="U34" i="12"/>
  <c r="U43" i="12"/>
  <c r="F49" i="16"/>
  <c r="F149" i="16"/>
  <c r="D63" i="17"/>
  <c r="D49" i="17"/>
  <c r="C35" i="17"/>
  <c r="V20" i="18"/>
  <c r="V90" i="18"/>
  <c r="F147" i="15"/>
  <c r="P21" i="16"/>
  <c r="D49" i="16"/>
  <c r="D79" i="16"/>
  <c r="D133" i="16"/>
  <c r="E147" i="17"/>
  <c r="E79" i="17"/>
  <c r="D9" i="17"/>
  <c r="D21" i="17"/>
  <c r="X13" i="18"/>
  <c r="X83" i="18"/>
  <c r="L50" i="18"/>
  <c r="N78" i="18"/>
  <c r="C92" i="18"/>
  <c r="G160" i="18"/>
  <c r="G148" i="18"/>
  <c r="U8" i="18"/>
  <c r="L36" i="18"/>
  <c r="N64" i="18"/>
  <c r="C78" i="18"/>
  <c r="O160" i="18"/>
  <c r="N134" i="18"/>
  <c r="T132" i="18"/>
  <c r="T50" i="18"/>
  <c r="O64" i="18"/>
  <c r="L106" i="18"/>
  <c r="H20" i="21"/>
  <c r="H57" i="21"/>
  <c r="F92" i="21"/>
  <c r="H109" i="21"/>
  <c r="C120" i="18"/>
  <c r="Q153" i="18"/>
  <c r="O148" i="18"/>
  <c r="T20" i="18"/>
  <c r="S22" i="18"/>
  <c r="T36" i="18"/>
  <c r="S62" i="18"/>
  <c r="N76" i="18"/>
  <c r="L92" i="18"/>
  <c r="I100" i="18"/>
  <c r="J129" i="26"/>
  <c r="J123" i="26"/>
  <c r="H131" i="26"/>
  <c r="H128" i="26"/>
  <c r="H125" i="26"/>
  <c r="H122" i="26"/>
  <c r="H119" i="26"/>
  <c r="L119" i="26"/>
  <c r="L124" i="26"/>
  <c r="S21" i="22"/>
  <c r="N82" i="26"/>
  <c r="N76" i="26"/>
  <c r="E91" i="22"/>
  <c r="C78" i="21"/>
  <c r="D119" i="22"/>
  <c r="D35" i="22"/>
  <c r="D147" i="22"/>
  <c r="D105" i="22"/>
  <c r="D63" i="22"/>
  <c r="D21" i="22"/>
  <c r="O20" i="23"/>
  <c r="E22" i="21"/>
  <c r="D134" i="21"/>
  <c r="E49" i="22"/>
  <c r="C119" i="22"/>
  <c r="G160" i="23"/>
  <c r="G132" i="23"/>
  <c r="G104" i="23"/>
  <c r="G76" i="23"/>
  <c r="G62" i="23"/>
  <c r="G48" i="23"/>
  <c r="L191" i="26"/>
  <c r="N266" i="26"/>
  <c r="N263" i="26"/>
  <c r="N260" i="26"/>
  <c r="N257" i="26"/>
  <c r="L257" i="26"/>
  <c r="J197" i="26"/>
  <c r="J191" i="26"/>
  <c r="J185" i="26"/>
  <c r="H195" i="26"/>
  <c r="H192" i="26"/>
  <c r="H189" i="26"/>
  <c r="H186" i="26"/>
  <c r="L196" i="26"/>
  <c r="G62" i="28"/>
  <c r="L211" i="26"/>
  <c r="L217" i="26"/>
  <c r="J238" i="26"/>
  <c r="E146" i="29"/>
  <c r="E118" i="29"/>
  <c r="E90" i="29"/>
  <c r="E62" i="29"/>
  <c r="E34" i="29"/>
  <c r="E20" i="28"/>
  <c r="C34" i="28"/>
  <c r="F48" i="28"/>
  <c r="F90" i="28"/>
  <c r="F132" i="28"/>
  <c r="E146" i="28"/>
  <c r="E118" i="28"/>
  <c r="E90" i="28"/>
  <c r="E160" i="28"/>
  <c r="E132" i="28"/>
  <c r="E104" i="28"/>
  <c r="E76" i="28"/>
  <c r="C48" i="29"/>
  <c r="C90" i="29"/>
  <c r="F34" i="29"/>
  <c r="F48" i="29"/>
  <c r="F62" i="29"/>
  <c r="F76" i="29"/>
  <c r="F90" i="29"/>
  <c r="F104" i="29"/>
  <c r="F118" i="29"/>
  <c r="F132" i="29"/>
  <c r="F146" i="29"/>
  <c r="F160" i="29"/>
  <c r="E160" i="30"/>
  <c r="F160" i="30"/>
  <c r="F87" i="32"/>
  <c r="F81" i="32"/>
  <c r="F75" i="32"/>
  <c r="C48" i="30"/>
  <c r="H62" i="32"/>
  <c r="H56" i="32"/>
  <c r="C160" i="30"/>
  <c r="D132" i="30"/>
  <c r="F175" i="32"/>
  <c r="F170" i="32"/>
  <c r="L171" i="32"/>
  <c r="H175" i="32"/>
  <c r="H170" i="32"/>
  <c r="C77" i="17"/>
  <c r="E8" i="18"/>
  <c r="K8" i="18"/>
  <c r="K106" i="18"/>
  <c r="K76" i="18"/>
  <c r="K36" i="18"/>
  <c r="V50" i="18"/>
  <c r="F63" i="15"/>
  <c r="F121" i="16"/>
  <c r="D91" i="17"/>
  <c r="D37" i="17"/>
  <c r="D77" i="17"/>
  <c r="D23" i="17"/>
  <c r="F161" i="15"/>
  <c r="G21" i="16"/>
  <c r="G35" i="16"/>
  <c r="G65" i="16"/>
  <c r="G119" i="16"/>
  <c r="G149" i="16"/>
  <c r="E107" i="17"/>
  <c r="F160" i="18"/>
  <c r="L118" i="18"/>
  <c r="L120" i="18"/>
  <c r="N48" i="18"/>
  <c r="C62" i="18"/>
  <c r="T78" i="18"/>
  <c r="O92" i="18"/>
  <c r="F148" i="18"/>
  <c r="G134" i="18"/>
  <c r="S132" i="18"/>
  <c r="S120" i="18"/>
  <c r="T64" i="18"/>
  <c r="O78" i="18"/>
  <c r="N146" i="18"/>
  <c r="T160" i="18"/>
  <c r="T148" i="18"/>
  <c r="U64" i="18"/>
  <c r="F64" i="21"/>
  <c r="F50" i="21"/>
  <c r="H136" i="21"/>
  <c r="H38" i="21"/>
  <c r="H89" i="21"/>
  <c r="C146" i="18"/>
  <c r="O134" i="18"/>
  <c r="U120" i="18"/>
  <c r="I11" i="18"/>
  <c r="C20" i="18"/>
  <c r="I18" i="18"/>
  <c r="I29" i="18"/>
  <c r="M48" i="18"/>
  <c r="U50" i="18"/>
  <c r="T76" i="18"/>
  <c r="I74" i="18"/>
  <c r="N90" i="18"/>
  <c r="I94" i="18"/>
  <c r="C104" i="18"/>
  <c r="J128" i="26"/>
  <c r="J122" i="26"/>
  <c r="N130" i="26"/>
  <c r="N127" i="26"/>
  <c r="N124" i="26"/>
  <c r="N121" i="26"/>
  <c r="L129" i="26"/>
  <c r="L130" i="26"/>
  <c r="N81" i="26"/>
  <c r="N75" i="26"/>
  <c r="O22" i="21"/>
  <c r="C22" i="21"/>
  <c r="C133" i="22"/>
  <c r="C91" i="22"/>
  <c r="C49" i="22"/>
  <c r="M22" i="21"/>
  <c r="E21" i="22"/>
  <c r="C63" i="22"/>
  <c r="C147" i="22"/>
  <c r="E148" i="21"/>
  <c r="E134" i="21"/>
  <c r="C105" i="22"/>
  <c r="E119" i="22"/>
  <c r="E133" i="22"/>
  <c r="L194" i="26"/>
  <c r="J263" i="26"/>
  <c r="J257" i="26"/>
  <c r="H266" i="26"/>
  <c r="H263" i="26"/>
  <c r="H260" i="26"/>
  <c r="H257" i="26"/>
  <c r="L260" i="26"/>
  <c r="G21" i="22"/>
  <c r="D20" i="23"/>
  <c r="H35" i="22"/>
  <c r="H77" i="22"/>
  <c r="H119" i="22"/>
  <c r="H161" i="22"/>
  <c r="J196" i="26"/>
  <c r="J190" i="26"/>
  <c r="N194" i="26"/>
  <c r="N191" i="26"/>
  <c r="N188" i="26"/>
  <c r="N185" i="26"/>
  <c r="G160" i="28"/>
  <c r="G118" i="28"/>
  <c r="G76" i="28"/>
  <c r="L153" i="26"/>
  <c r="L212" i="26"/>
  <c r="L218" i="26"/>
  <c r="J239" i="26"/>
  <c r="N208" i="26"/>
  <c r="N211" i="26"/>
  <c r="N214" i="26"/>
  <c r="N217" i="26"/>
  <c r="E160" i="29"/>
  <c r="E132" i="29"/>
  <c r="E104" i="29"/>
  <c r="E76" i="29"/>
  <c r="E48" i="29"/>
  <c r="F34" i="28"/>
  <c r="C48" i="28"/>
  <c r="D34" i="28"/>
  <c r="C146" i="29"/>
  <c r="E62" i="28"/>
  <c r="D104" i="28"/>
  <c r="D146" i="28"/>
  <c r="F20" i="29"/>
  <c r="F90" i="30"/>
  <c r="F104" i="30"/>
  <c r="F86" i="32"/>
  <c r="F80" i="32"/>
  <c r="C34" i="30"/>
  <c r="D48" i="30"/>
  <c r="D62" i="30"/>
  <c r="G90" i="30"/>
  <c r="G104" i="30"/>
  <c r="C118" i="30"/>
  <c r="H61" i="32"/>
  <c r="H55" i="32"/>
  <c r="C90" i="30"/>
  <c r="F55" i="32"/>
  <c r="L174" i="32"/>
  <c r="N168" i="32"/>
  <c r="J175" i="32"/>
  <c r="N172" i="32"/>
  <c r="L107" i="33"/>
  <c r="L101" i="33"/>
  <c r="L64" i="33"/>
  <c r="L58" i="33"/>
  <c r="L43" i="33"/>
  <c r="L37" i="33"/>
  <c r="L31" i="33"/>
  <c r="L87" i="33"/>
  <c r="L192" i="32"/>
  <c r="F197" i="32"/>
  <c r="I18" i="39"/>
  <c r="N55" i="32"/>
  <c r="N61" i="32"/>
  <c r="F119" i="32"/>
  <c r="F125" i="32"/>
  <c r="F196" i="32"/>
  <c r="F193" i="32"/>
  <c r="F190" i="32"/>
  <c r="F187" i="32"/>
  <c r="N78" i="32"/>
  <c r="N84" i="32"/>
  <c r="J262" i="32"/>
  <c r="J259" i="32"/>
  <c r="J256" i="32"/>
  <c r="J253" i="32"/>
  <c r="N217" i="32"/>
  <c r="L241" i="32"/>
  <c r="N275" i="32"/>
  <c r="N278" i="32"/>
  <c r="H108" i="33"/>
  <c r="H102" i="33"/>
  <c r="H59" i="33"/>
  <c r="H53" i="33"/>
  <c r="F78" i="35"/>
  <c r="F42" i="35"/>
  <c r="F38" i="35"/>
  <c r="L34" i="35"/>
  <c r="F285" i="32"/>
  <c r="F282" i="32"/>
  <c r="N283" i="32"/>
  <c r="N280" i="32"/>
  <c r="I18" i="38"/>
  <c r="H59" i="35"/>
  <c r="H19" i="35"/>
  <c r="H55" i="35"/>
  <c r="H86" i="35"/>
  <c r="L105" i="35"/>
  <c r="L57" i="35"/>
  <c r="L64" i="35"/>
  <c r="L37" i="35"/>
  <c r="L100" i="35"/>
  <c r="L38" i="35"/>
  <c r="L39" i="35"/>
  <c r="F54" i="33"/>
  <c r="F60" i="33"/>
  <c r="J97" i="33"/>
  <c r="J103" i="33"/>
  <c r="J109" i="33"/>
  <c r="F33" i="35"/>
  <c r="J59" i="35"/>
  <c r="F83" i="35"/>
  <c r="F107" i="35"/>
  <c r="AB18" i="37"/>
  <c r="N11" i="37"/>
  <c r="N14" i="37"/>
  <c r="AB16" i="37"/>
  <c r="F98" i="33"/>
  <c r="F104" i="33"/>
  <c r="F104" i="35"/>
  <c r="F20" i="35"/>
  <c r="F53" i="35"/>
  <c r="J79" i="35"/>
  <c r="AB17" i="37"/>
  <c r="J54" i="33"/>
  <c r="J60" i="33"/>
  <c r="J102" i="35"/>
  <c r="N20" i="35"/>
  <c r="F41" i="35"/>
  <c r="N9" i="37"/>
  <c r="N12" i="37"/>
  <c r="N15" i="37"/>
  <c r="F8" i="45"/>
  <c r="F9" i="43"/>
  <c r="L169" i="32"/>
  <c r="J165" i="32"/>
  <c r="N167" i="32"/>
  <c r="L106" i="33"/>
  <c r="L100" i="33"/>
  <c r="L63" i="33"/>
  <c r="L57" i="33"/>
  <c r="L42" i="33"/>
  <c r="L36" i="33"/>
  <c r="L83" i="33"/>
  <c r="L81" i="33"/>
  <c r="H193" i="32"/>
  <c r="N56" i="32"/>
  <c r="N62" i="32"/>
  <c r="L119" i="32"/>
  <c r="L125" i="32"/>
  <c r="L131" i="32"/>
  <c r="J195" i="32"/>
  <c r="J192" i="32"/>
  <c r="N79" i="32"/>
  <c r="N85" i="32"/>
  <c r="N192" i="32"/>
  <c r="H197" i="32"/>
  <c r="F53" i="32"/>
  <c r="F56" i="32"/>
  <c r="F59" i="32"/>
  <c r="F62" i="32"/>
  <c r="N122" i="32"/>
  <c r="N128" i="32"/>
  <c r="L263" i="32"/>
  <c r="H107" i="33"/>
  <c r="H101" i="33"/>
  <c r="H64" i="33"/>
  <c r="H58" i="33"/>
  <c r="F62" i="35"/>
  <c r="F100" i="35"/>
  <c r="F36" i="35"/>
  <c r="F108" i="35"/>
  <c r="F32" i="35"/>
  <c r="J284" i="32"/>
  <c r="J281" i="32"/>
  <c r="H283" i="32"/>
  <c r="F281" i="32"/>
  <c r="H101" i="35"/>
  <c r="H53" i="35"/>
  <c r="H108" i="35"/>
  <c r="H103" i="35"/>
  <c r="H39" i="35"/>
  <c r="H79" i="35"/>
  <c r="L99" i="35"/>
  <c r="L41" i="35"/>
  <c r="L58" i="35"/>
  <c r="L86" i="35"/>
  <c r="L31" i="35"/>
  <c r="L85" i="35"/>
  <c r="L32" i="35"/>
  <c r="L33" i="35"/>
  <c r="F55" i="33"/>
  <c r="F61" i="33"/>
  <c r="J98" i="33"/>
  <c r="J104" i="33"/>
  <c r="N106" i="35"/>
  <c r="J19" i="35"/>
  <c r="J37" i="35"/>
  <c r="F61" i="35"/>
  <c r="N99" i="35"/>
  <c r="H9" i="37"/>
  <c r="AB14" i="37"/>
  <c r="H17" i="37"/>
  <c r="F99" i="33"/>
  <c r="F105" i="33"/>
  <c r="F98" i="35"/>
  <c r="F21" i="35"/>
  <c r="J57" i="35"/>
  <c r="F81" i="35"/>
  <c r="H8" i="37"/>
  <c r="H11" i="37"/>
  <c r="N13" i="37"/>
  <c r="H18" i="37"/>
  <c r="J55" i="33"/>
  <c r="J61" i="33"/>
  <c r="J86" i="35"/>
  <c r="N21" i="35"/>
  <c r="J77" i="35"/>
  <c r="AB15" i="37"/>
  <c r="C146" i="46"/>
  <c r="D146" i="46"/>
  <c r="D146" i="47"/>
  <c r="N169" i="32"/>
  <c r="H164" i="32"/>
  <c r="F173" i="32"/>
  <c r="L105" i="33"/>
  <c r="L99" i="33"/>
  <c r="L62" i="33"/>
  <c r="L56" i="33"/>
  <c r="L41" i="33"/>
  <c r="L35" i="33"/>
  <c r="L77" i="33"/>
  <c r="L75" i="33"/>
  <c r="F194" i="32"/>
  <c r="N57" i="32"/>
  <c r="N63" i="32"/>
  <c r="N120" i="32"/>
  <c r="N126" i="32"/>
  <c r="F189" i="32"/>
  <c r="F186" i="32"/>
  <c r="N80" i="32"/>
  <c r="J261" i="32"/>
  <c r="J258" i="32"/>
  <c r="J255" i="32"/>
  <c r="J252" i="32"/>
  <c r="F124" i="32"/>
  <c r="F130" i="32"/>
  <c r="N218" i="32"/>
  <c r="N273" i="32"/>
  <c r="N276" i="32"/>
  <c r="N279" i="32"/>
  <c r="H106" i="33"/>
  <c r="H100" i="33"/>
  <c r="H63" i="33"/>
  <c r="H57" i="33"/>
  <c r="F56" i="35"/>
  <c r="F85" i="35"/>
  <c r="F82" i="35"/>
  <c r="F284" i="32"/>
  <c r="N282" i="32"/>
  <c r="L281" i="32"/>
  <c r="H37" i="35"/>
  <c r="H99" i="35"/>
  <c r="H33" i="35"/>
  <c r="H63" i="35"/>
  <c r="L107" i="35"/>
  <c r="L35" i="35"/>
  <c r="L42" i="35"/>
  <c r="L81" i="35"/>
  <c r="L21" i="35"/>
  <c r="L82" i="35"/>
  <c r="L83" i="35"/>
  <c r="F56" i="33"/>
  <c r="F62" i="33"/>
  <c r="J99" i="33"/>
  <c r="J105" i="33"/>
  <c r="N100" i="35"/>
  <c r="J20" i="35"/>
  <c r="F39" i="35"/>
  <c r="J101" i="35"/>
  <c r="AB9" i="37"/>
  <c r="H12" i="37"/>
  <c r="H15" i="37"/>
  <c r="V17" i="37"/>
  <c r="F100" i="33"/>
  <c r="F106" i="33"/>
  <c r="F105" i="35"/>
  <c r="F59" i="35"/>
  <c r="AB8" i="37"/>
  <c r="AB11" i="37"/>
  <c r="V18" i="37"/>
  <c r="J56" i="33"/>
  <c r="J62" i="33"/>
  <c r="J103" i="35"/>
  <c r="J55" i="35"/>
  <c r="F79" i="35"/>
  <c r="J99" i="35"/>
  <c r="AB13" i="37"/>
  <c r="H16" i="37"/>
  <c r="F7" i="43"/>
  <c r="F10" i="43"/>
  <c r="D146" i="45"/>
  <c r="N166" i="32"/>
  <c r="J168" i="32"/>
  <c r="L163" i="32"/>
  <c r="L104" i="33"/>
  <c r="L98" i="33"/>
  <c r="L61" i="33"/>
  <c r="L55" i="33"/>
  <c r="L40" i="33"/>
  <c r="L34" i="33"/>
  <c r="L82" i="33"/>
  <c r="L86" i="33"/>
  <c r="H190" i="32"/>
  <c r="N194" i="32"/>
  <c r="N58" i="32"/>
  <c r="N64" i="32"/>
  <c r="F122" i="32"/>
  <c r="N75" i="32"/>
  <c r="N81" i="32"/>
  <c r="H194" i="32"/>
  <c r="H105" i="33"/>
  <c r="H99" i="33"/>
  <c r="H62" i="33"/>
  <c r="H56" i="33"/>
  <c r="F106" i="35"/>
  <c r="F40" i="35"/>
  <c r="F80" i="35"/>
  <c r="F76" i="35"/>
  <c r="L78" i="35"/>
  <c r="H285" i="32"/>
  <c r="H282" i="32"/>
  <c r="F283" i="32"/>
  <c r="H105" i="35"/>
  <c r="H31" i="35"/>
  <c r="H83" i="35"/>
  <c r="H102" i="35"/>
  <c r="H57" i="35"/>
  <c r="L103" i="35"/>
  <c r="L106" i="35"/>
  <c r="L36" i="35"/>
  <c r="L20" i="35"/>
  <c r="L76" i="35"/>
  <c r="L77" i="35"/>
  <c r="F57" i="33"/>
  <c r="F63" i="33"/>
  <c r="J100" i="33"/>
  <c r="J106" i="33"/>
  <c r="N107" i="35"/>
  <c r="J21" i="35"/>
  <c r="F103" i="35"/>
  <c r="V10" i="37"/>
  <c r="AB12" i="37"/>
  <c r="V15" i="37"/>
  <c r="F101" i="33"/>
  <c r="F107" i="33"/>
  <c r="F99" i="35"/>
  <c r="F31" i="35"/>
  <c r="J63" i="35"/>
  <c r="N105" i="35"/>
  <c r="V9" i="37"/>
  <c r="V12" i="37"/>
  <c r="V16" i="37"/>
  <c r="J57" i="33"/>
  <c r="J63" i="33"/>
  <c r="J33" i="35"/>
  <c r="F57" i="35"/>
  <c r="J83" i="35"/>
  <c r="F101" i="35"/>
  <c r="H10" i="37"/>
  <c r="H14" i="37"/>
  <c r="C16" i="45"/>
  <c r="N163" i="32"/>
  <c r="H167" i="32"/>
  <c r="L109" i="33"/>
  <c r="L103" i="33"/>
  <c r="L97" i="33"/>
  <c r="L60" i="33"/>
  <c r="L54" i="33"/>
  <c r="L39" i="33"/>
  <c r="L33" i="33"/>
  <c r="L76" i="33"/>
  <c r="L80" i="33"/>
  <c r="L195" i="32"/>
  <c r="N53" i="32"/>
  <c r="N59" i="32"/>
  <c r="L122" i="32"/>
  <c r="L128" i="32"/>
  <c r="F188" i="32"/>
  <c r="F185" i="32"/>
  <c r="N76" i="32"/>
  <c r="N82" i="32"/>
  <c r="J130" i="32"/>
  <c r="J263" i="32"/>
  <c r="J260" i="32"/>
  <c r="J257" i="32"/>
  <c r="J254" i="32"/>
  <c r="J251" i="32"/>
  <c r="N119" i="32"/>
  <c r="N125" i="32"/>
  <c r="N216" i="32"/>
  <c r="N274" i="32"/>
  <c r="N277" i="32"/>
  <c r="H104" i="33"/>
  <c r="H98" i="33"/>
  <c r="H61" i="33"/>
  <c r="H55" i="33"/>
  <c r="F102" i="35"/>
  <c r="F34" i="35"/>
  <c r="F64" i="35"/>
  <c r="C87" i="35"/>
  <c r="F60" i="35"/>
  <c r="N284" i="32"/>
  <c r="N281" i="32"/>
  <c r="L284" i="32"/>
  <c r="H81" i="35"/>
  <c r="H21" i="35"/>
  <c r="H77" i="35"/>
  <c r="L79" i="35"/>
  <c r="L59" i="35"/>
  <c r="L19" i="35"/>
  <c r="L60" i="35"/>
  <c r="L61" i="35"/>
  <c r="F58" i="33"/>
  <c r="F64" i="33"/>
  <c r="J101" i="33"/>
  <c r="J107" i="33"/>
  <c r="N101" i="35"/>
  <c r="J53" i="35"/>
  <c r="F77" i="35"/>
  <c r="N103" i="35"/>
  <c r="N8" i="37"/>
  <c r="V13" i="37"/>
  <c r="F102" i="33"/>
  <c r="F108" i="33"/>
  <c r="F37" i="35"/>
  <c r="N10" i="37"/>
  <c r="J58" i="33"/>
  <c r="J64" i="33"/>
  <c r="F35" i="35"/>
  <c r="J61" i="35"/>
  <c r="F86" i="35"/>
  <c r="AB10" i="37"/>
  <c r="V14" i="37"/>
  <c r="F8" i="43"/>
  <c r="D16" i="45"/>
  <c r="E146" i="47"/>
  <c r="J174" i="32"/>
  <c r="L166" i="32"/>
  <c r="F164" i="32"/>
  <c r="L108" i="33"/>
  <c r="L102" i="33"/>
  <c r="L65" i="33"/>
  <c r="L59" i="33"/>
  <c r="L53" i="33"/>
  <c r="L38" i="33"/>
  <c r="L32" i="33"/>
  <c r="L78" i="33"/>
  <c r="N191" i="32"/>
  <c r="H196" i="32"/>
  <c r="N54" i="32"/>
  <c r="N60" i="32"/>
  <c r="N123" i="32"/>
  <c r="N129" i="32"/>
  <c r="J196" i="32"/>
  <c r="J193" i="32"/>
  <c r="N77" i="32"/>
  <c r="N83" i="32"/>
  <c r="N195" i="32"/>
  <c r="F263" i="32"/>
  <c r="F121" i="32"/>
  <c r="F127" i="32"/>
  <c r="H109" i="33"/>
  <c r="H103" i="33"/>
  <c r="H97" i="33"/>
  <c r="H60" i="33"/>
  <c r="H54" i="33"/>
  <c r="C109" i="35"/>
  <c r="F84" i="35"/>
  <c r="F58" i="35"/>
  <c r="F54" i="35"/>
  <c r="H284" i="32"/>
  <c r="H281" i="32"/>
  <c r="H20" i="35"/>
  <c r="H61" i="35"/>
  <c r="L63" i="35"/>
  <c r="L80" i="35"/>
  <c r="L101" i="35"/>
  <c r="L53" i="35"/>
  <c r="L54" i="35"/>
  <c r="L55" i="35"/>
  <c r="F53" i="33"/>
  <c r="F59" i="33"/>
  <c r="F65" i="33"/>
  <c r="J102" i="33"/>
  <c r="J108" i="33"/>
  <c r="J31" i="35"/>
  <c r="F55" i="35"/>
  <c r="J81" i="35"/>
  <c r="J105" i="35"/>
  <c r="N18" i="37"/>
  <c r="N16" i="37"/>
  <c r="F97" i="33"/>
  <c r="F103" i="33"/>
  <c r="F109" i="33"/>
  <c r="F19" i="35"/>
  <c r="N17" i="37"/>
  <c r="J53" i="33"/>
  <c r="J59" i="33"/>
  <c r="N19" i="35"/>
  <c r="J39" i="35"/>
  <c r="F63" i="35"/>
  <c r="V8" i="37"/>
  <c r="V11" i="37"/>
  <c r="E129" i="41"/>
  <c r="D129" i="41"/>
  <c r="F7" i="45"/>
  <c r="C146" i="47"/>
  <c r="T9" i="42" l="1"/>
  <c r="Q9" i="42"/>
  <c r="S9" i="42"/>
  <c r="R9" i="42"/>
  <c r="P9" i="42"/>
  <c r="T6" i="42"/>
  <c r="Q6" i="42"/>
  <c r="S6" i="42"/>
  <c r="R6" i="42"/>
  <c r="P6" i="42"/>
  <c r="T10" i="42"/>
  <c r="AA20" i="42" s="1"/>
  <c r="T12" i="42"/>
  <c r="T11" i="42"/>
  <c r="M12" i="45"/>
  <c r="L12" i="45"/>
  <c r="N12" i="45"/>
  <c r="P10" i="45"/>
  <c r="T10" i="45"/>
  <c r="S10" i="45"/>
  <c r="R10" i="45"/>
  <c r="Q10" i="45"/>
  <c r="L8" i="43"/>
  <c r="N8" i="43"/>
  <c r="N141" i="46"/>
  <c r="O141" i="46"/>
  <c r="M141" i="46"/>
  <c r="L141" i="46"/>
  <c r="N144" i="46"/>
  <c r="L144" i="46"/>
  <c r="M144" i="46"/>
  <c r="O144" i="46"/>
  <c r="E146" i="45"/>
  <c r="H136" i="45"/>
  <c r="K136" i="45" s="1"/>
  <c r="G136" i="45"/>
  <c r="J6" i="45"/>
  <c r="G16" i="45"/>
  <c r="I6" i="45"/>
  <c r="H6" i="45"/>
  <c r="J10" i="45"/>
  <c r="J12" i="45"/>
  <c r="J14" i="45"/>
  <c r="M6" i="45"/>
  <c r="J9" i="45"/>
  <c r="J11" i="45"/>
  <c r="J13" i="45"/>
  <c r="J15" i="45"/>
  <c r="L6" i="45"/>
  <c r="H9" i="43"/>
  <c r="M9" i="43"/>
  <c r="J9" i="43"/>
  <c r="I9" i="43"/>
  <c r="H137" i="45"/>
  <c r="K137" i="45" s="1"/>
  <c r="G137" i="45"/>
  <c r="I137" i="45"/>
  <c r="M137" i="45"/>
  <c r="L137" i="45"/>
  <c r="F146" i="45"/>
  <c r="I138" i="45"/>
  <c r="G138" i="45"/>
  <c r="H138" i="45"/>
  <c r="K138" i="45" s="1"/>
  <c r="M138" i="45"/>
  <c r="L138" i="45"/>
  <c r="F8" i="44"/>
  <c r="I8" i="44"/>
  <c r="H8" i="44"/>
  <c r="R10" i="43"/>
  <c r="Q10" i="43"/>
  <c r="P10" i="43"/>
  <c r="T10" i="43"/>
  <c r="AA20" i="43" s="1"/>
  <c r="S10" i="43"/>
  <c r="F9" i="45"/>
  <c r="I9" i="45"/>
  <c r="H9" i="45"/>
  <c r="F15" i="45"/>
  <c r="I15" i="45"/>
  <c r="H15" i="45"/>
  <c r="I8" i="42"/>
  <c r="H8" i="42"/>
  <c r="M8" i="42"/>
  <c r="J8" i="42"/>
  <c r="L8" i="42"/>
  <c r="F129" i="41"/>
  <c r="G127" i="41"/>
  <c r="I127" i="41"/>
  <c r="H127" i="41"/>
  <c r="H124" i="41"/>
  <c r="G124" i="41"/>
  <c r="N124" i="41"/>
  <c r="L124" i="41"/>
  <c r="O124" i="41"/>
  <c r="M124" i="41"/>
  <c r="J35" i="38"/>
  <c r="I35" i="38"/>
  <c r="P19" i="38"/>
  <c r="Q19" i="38"/>
  <c r="P31" i="38"/>
  <c r="Q31" i="38"/>
  <c r="P43" i="38"/>
  <c r="Q43" i="38"/>
  <c r="Q11" i="39"/>
  <c r="P11" i="39"/>
  <c r="Q33" i="39"/>
  <c r="P33" i="39"/>
  <c r="Q43" i="39"/>
  <c r="P43" i="39"/>
  <c r="Q22" i="39"/>
  <c r="P22" i="39"/>
  <c r="Q8" i="39"/>
  <c r="P8" i="39"/>
  <c r="Q47" i="39"/>
  <c r="P47" i="39"/>
  <c r="Q29" i="39"/>
  <c r="P29" i="39"/>
  <c r="J20" i="38"/>
  <c r="I20" i="38"/>
  <c r="J13" i="38"/>
  <c r="I13" i="38"/>
  <c r="J7" i="38"/>
  <c r="I7" i="38"/>
  <c r="AL37" i="37"/>
  <c r="AK37" i="37"/>
  <c r="AL31" i="37"/>
  <c r="AK31" i="37"/>
  <c r="W34" i="37"/>
  <c r="V34" i="37"/>
  <c r="H32" i="37"/>
  <c r="I32" i="37"/>
  <c r="I37" i="37"/>
  <c r="H37" i="37"/>
  <c r="AL14" i="37"/>
  <c r="AK14" i="37"/>
  <c r="AJ14" i="37"/>
  <c r="J108" i="35"/>
  <c r="L108" i="35"/>
  <c r="Q51" i="39"/>
  <c r="P51" i="39"/>
  <c r="J15" i="38"/>
  <c r="I15" i="38"/>
  <c r="J45" i="38"/>
  <c r="I45" i="38"/>
  <c r="AK36" i="37"/>
  <c r="AL36" i="37"/>
  <c r="AK10" i="37"/>
  <c r="AJ10" i="37"/>
  <c r="F75" i="35"/>
  <c r="E87" i="35"/>
  <c r="F87" i="35" s="1"/>
  <c r="AL13" i="37"/>
  <c r="AK13" i="37"/>
  <c r="AJ13" i="37"/>
  <c r="AK8" i="37"/>
  <c r="AJ8" i="37"/>
  <c r="L18" i="35"/>
  <c r="N18" i="35"/>
  <c r="L16" i="35"/>
  <c r="N16" i="35"/>
  <c r="L98" i="35"/>
  <c r="N98" i="35"/>
  <c r="H80" i="35"/>
  <c r="J80" i="35"/>
  <c r="H35" i="35"/>
  <c r="J35" i="35"/>
  <c r="G109" i="35"/>
  <c r="H97" i="35"/>
  <c r="H84" i="35"/>
  <c r="J84" i="35"/>
  <c r="H32" i="35"/>
  <c r="J32" i="35"/>
  <c r="H76" i="35"/>
  <c r="J76" i="35"/>
  <c r="G87" i="35"/>
  <c r="H87" i="35" s="1"/>
  <c r="H75" i="35"/>
  <c r="H100" i="35"/>
  <c r="J100" i="35"/>
  <c r="Q16" i="38"/>
  <c r="P16" i="38"/>
  <c r="F81" i="33"/>
  <c r="F75" i="33"/>
  <c r="J282" i="32"/>
  <c r="L282" i="32"/>
  <c r="J285" i="32"/>
  <c r="L285" i="32"/>
  <c r="F13" i="35"/>
  <c r="F41" i="33"/>
  <c r="F35" i="33"/>
  <c r="H278" i="32"/>
  <c r="J278" i="32"/>
  <c r="H275" i="32"/>
  <c r="J275" i="32"/>
  <c r="F241" i="32"/>
  <c r="H241" i="32"/>
  <c r="F238" i="32"/>
  <c r="H238" i="32"/>
  <c r="F235" i="32"/>
  <c r="H235" i="32"/>
  <c r="F232" i="32"/>
  <c r="H232" i="32"/>
  <c r="F229" i="32"/>
  <c r="H229" i="32"/>
  <c r="H217" i="32"/>
  <c r="J217" i="32"/>
  <c r="L261" i="32"/>
  <c r="N261" i="32"/>
  <c r="L255" i="32"/>
  <c r="N255" i="32"/>
  <c r="F131" i="32"/>
  <c r="H131" i="32"/>
  <c r="J187" i="32"/>
  <c r="L187" i="32"/>
  <c r="J190" i="32"/>
  <c r="L190" i="32"/>
  <c r="J16" i="39"/>
  <c r="I16" i="39"/>
  <c r="J22" i="39"/>
  <c r="I22" i="39"/>
  <c r="I26" i="39"/>
  <c r="J26" i="39"/>
  <c r="J20" i="39"/>
  <c r="I20" i="39"/>
  <c r="J13" i="39"/>
  <c r="I13" i="39"/>
  <c r="I27" i="39"/>
  <c r="J27" i="39"/>
  <c r="I36" i="39"/>
  <c r="J36" i="39"/>
  <c r="I48" i="39"/>
  <c r="J48" i="39"/>
  <c r="F259" i="32"/>
  <c r="H259" i="32"/>
  <c r="F253" i="32"/>
  <c r="H253" i="32"/>
  <c r="O139" i="47"/>
  <c r="N139" i="47"/>
  <c r="M139" i="47"/>
  <c r="L139" i="47"/>
  <c r="G142" i="47"/>
  <c r="I142" i="47"/>
  <c r="H142" i="47"/>
  <c r="L143" i="47"/>
  <c r="O143" i="47"/>
  <c r="N143" i="47"/>
  <c r="M143" i="47"/>
  <c r="N141" i="47"/>
  <c r="M141" i="47"/>
  <c r="L141" i="47"/>
  <c r="O141" i="47"/>
  <c r="N145" i="47"/>
  <c r="O145" i="47"/>
  <c r="H145" i="46"/>
  <c r="I145" i="46"/>
  <c r="G145" i="46"/>
  <c r="G140" i="46"/>
  <c r="I140" i="46"/>
  <c r="H140" i="46"/>
  <c r="F146" i="46"/>
  <c r="P7" i="44"/>
  <c r="T7" i="44"/>
  <c r="AA19" i="44"/>
  <c r="R7" i="44"/>
  <c r="S7" i="44"/>
  <c r="Q7" i="44"/>
  <c r="M11" i="45"/>
  <c r="L11" i="45"/>
  <c r="N11" i="45"/>
  <c r="P11" i="45"/>
  <c r="T11" i="45"/>
  <c r="S11" i="45"/>
  <c r="R11" i="45"/>
  <c r="Q11" i="45"/>
  <c r="J8" i="45"/>
  <c r="I8" i="45"/>
  <c r="H8" i="45"/>
  <c r="M8" i="45"/>
  <c r="L8" i="45"/>
  <c r="H10" i="43"/>
  <c r="J10" i="43"/>
  <c r="I10" i="43"/>
  <c r="I143" i="45"/>
  <c r="H143" i="45"/>
  <c r="K143" i="45" s="1"/>
  <c r="G143" i="45"/>
  <c r="L143" i="45"/>
  <c r="M143" i="45"/>
  <c r="H139" i="45"/>
  <c r="K139" i="45" s="1"/>
  <c r="G139" i="45"/>
  <c r="I139" i="45"/>
  <c r="L139" i="45"/>
  <c r="M139" i="45"/>
  <c r="F10" i="44"/>
  <c r="I10" i="44"/>
  <c r="H10" i="44"/>
  <c r="F10" i="45"/>
  <c r="I10" i="45"/>
  <c r="H10" i="45"/>
  <c r="I9" i="42"/>
  <c r="H9" i="42"/>
  <c r="J9" i="42"/>
  <c r="M9" i="42"/>
  <c r="L9" i="42"/>
  <c r="H128" i="41"/>
  <c r="G128" i="41"/>
  <c r="Q34" i="38"/>
  <c r="P34" i="38"/>
  <c r="P13" i="38"/>
  <c r="Q13" i="38"/>
  <c r="Q7" i="38"/>
  <c r="P7" i="38"/>
  <c r="P21" i="38"/>
  <c r="Q21" i="38"/>
  <c r="P33" i="38"/>
  <c r="Q33" i="38"/>
  <c r="P45" i="38"/>
  <c r="Q45" i="38"/>
  <c r="Q23" i="39"/>
  <c r="P23" i="39"/>
  <c r="Q46" i="39"/>
  <c r="P46" i="39"/>
  <c r="P44" i="39"/>
  <c r="Q44" i="39"/>
  <c r="P27" i="39"/>
  <c r="Q27" i="39"/>
  <c r="P9" i="39"/>
  <c r="Q9" i="39"/>
  <c r="P48" i="39"/>
  <c r="Q48" i="39"/>
  <c r="Q30" i="39"/>
  <c r="P30" i="39"/>
  <c r="J26" i="38"/>
  <c r="I26" i="38"/>
  <c r="I31" i="37"/>
  <c r="H31" i="37"/>
  <c r="W36" i="37"/>
  <c r="V36" i="37"/>
  <c r="H34" i="37"/>
  <c r="I34" i="37"/>
  <c r="I39" i="37"/>
  <c r="H39" i="37"/>
  <c r="I6" i="38"/>
  <c r="J6" i="38"/>
  <c r="I25" i="38"/>
  <c r="J25" i="38"/>
  <c r="I51" i="38"/>
  <c r="J51" i="38"/>
  <c r="J28" i="38"/>
  <c r="I28" i="38"/>
  <c r="J40" i="38"/>
  <c r="I40" i="38"/>
  <c r="AK38" i="37"/>
  <c r="AL38" i="37"/>
  <c r="AL15" i="37"/>
  <c r="AK15" i="37"/>
  <c r="AJ15" i="37"/>
  <c r="L11" i="35"/>
  <c r="N11" i="35"/>
  <c r="L17" i="35"/>
  <c r="N17" i="35"/>
  <c r="L102" i="35"/>
  <c r="N102" i="35"/>
  <c r="L104" i="35"/>
  <c r="N104" i="35"/>
  <c r="H36" i="35"/>
  <c r="J36" i="35"/>
  <c r="H41" i="35"/>
  <c r="J41" i="35"/>
  <c r="H34" i="35"/>
  <c r="J34" i="35"/>
  <c r="H98" i="35"/>
  <c r="J98" i="35"/>
  <c r="H38" i="35"/>
  <c r="J38" i="35"/>
  <c r="H82" i="35"/>
  <c r="J82" i="35"/>
  <c r="H106" i="35"/>
  <c r="J106" i="35"/>
  <c r="F86" i="33"/>
  <c r="F80" i="33"/>
  <c r="F14" i="35"/>
  <c r="F40" i="33"/>
  <c r="F34" i="33"/>
  <c r="L240" i="32"/>
  <c r="N240" i="32"/>
  <c r="L237" i="32"/>
  <c r="N237" i="32"/>
  <c r="L234" i="32"/>
  <c r="N234" i="32"/>
  <c r="L231" i="32"/>
  <c r="N231" i="32"/>
  <c r="L260" i="32"/>
  <c r="N260" i="32"/>
  <c r="L254" i="32"/>
  <c r="N254" i="32"/>
  <c r="J63" i="32"/>
  <c r="L63" i="32"/>
  <c r="J60" i="32"/>
  <c r="L60" i="32"/>
  <c r="J57" i="32"/>
  <c r="L57" i="32"/>
  <c r="J54" i="32"/>
  <c r="L54" i="32"/>
  <c r="F195" i="32"/>
  <c r="H195" i="32"/>
  <c r="I6" i="39"/>
  <c r="J6" i="39"/>
  <c r="I43" i="39"/>
  <c r="J43" i="39"/>
  <c r="I35" i="39"/>
  <c r="J35" i="39"/>
  <c r="I39" i="39"/>
  <c r="J39" i="39"/>
  <c r="I15" i="39"/>
  <c r="J15" i="39"/>
  <c r="J29" i="39"/>
  <c r="I29" i="39"/>
  <c r="J38" i="39"/>
  <c r="I38" i="39"/>
  <c r="J50" i="39"/>
  <c r="I50" i="39"/>
  <c r="F258" i="32"/>
  <c r="H258" i="32"/>
  <c r="F252" i="32"/>
  <c r="H252" i="32"/>
  <c r="F191" i="32"/>
  <c r="H191" i="32"/>
  <c r="I145" i="47"/>
  <c r="H145" i="47"/>
  <c r="G145" i="47"/>
  <c r="M145" i="47"/>
  <c r="L145" i="47"/>
  <c r="O138" i="47"/>
  <c r="N138" i="47"/>
  <c r="M138" i="47"/>
  <c r="L138" i="47"/>
  <c r="I140" i="47"/>
  <c r="H140" i="47"/>
  <c r="G140" i="47"/>
  <c r="M140" i="47"/>
  <c r="L140" i="47"/>
  <c r="O137" i="47"/>
  <c r="N137" i="47"/>
  <c r="E146" i="46"/>
  <c r="H136" i="46"/>
  <c r="K136" i="46" s="1"/>
  <c r="G136" i="46"/>
  <c r="T8" i="42"/>
  <c r="Q8" i="42"/>
  <c r="S8" i="42"/>
  <c r="R8" i="42"/>
  <c r="P8" i="42"/>
  <c r="M10" i="45"/>
  <c r="L10" i="45"/>
  <c r="N10" i="45"/>
  <c r="P12" i="45"/>
  <c r="T12" i="45"/>
  <c r="S12" i="45"/>
  <c r="R12" i="45"/>
  <c r="Q12" i="45"/>
  <c r="L10" i="43"/>
  <c r="M10" i="43"/>
  <c r="N10" i="43"/>
  <c r="L7" i="43"/>
  <c r="M7" i="43"/>
  <c r="N7" i="43"/>
  <c r="M142" i="46"/>
  <c r="O142" i="46"/>
  <c r="N142" i="46"/>
  <c r="L142" i="46"/>
  <c r="O137" i="46"/>
  <c r="N137" i="46"/>
  <c r="M137" i="46"/>
  <c r="L137" i="46"/>
  <c r="I144" i="45"/>
  <c r="H144" i="45"/>
  <c r="K144" i="45" s="1"/>
  <c r="G144" i="45"/>
  <c r="L144" i="45"/>
  <c r="M144" i="45"/>
  <c r="R6" i="43"/>
  <c r="Q6" i="43"/>
  <c r="P6" i="43"/>
  <c r="T6" i="43"/>
  <c r="S6" i="43"/>
  <c r="T11" i="43"/>
  <c r="T12" i="43"/>
  <c r="F11" i="45"/>
  <c r="I11" i="45"/>
  <c r="H11" i="45"/>
  <c r="I10" i="42"/>
  <c r="H10" i="42"/>
  <c r="J10" i="42"/>
  <c r="L10" i="42"/>
  <c r="M10" i="42"/>
  <c r="N8" i="44"/>
  <c r="L8" i="44"/>
  <c r="H126" i="41"/>
  <c r="G126" i="41"/>
  <c r="I126" i="41"/>
  <c r="O125" i="41"/>
  <c r="M125" i="41"/>
  <c r="L125" i="41"/>
  <c r="N125" i="41"/>
  <c r="K125" i="41"/>
  <c r="N126" i="41"/>
  <c r="O126" i="41"/>
  <c r="M126" i="41"/>
  <c r="L126" i="41"/>
  <c r="K126" i="41"/>
  <c r="J47" i="38"/>
  <c r="I47" i="38"/>
  <c r="J29" i="38"/>
  <c r="I29" i="38"/>
  <c r="P23" i="38"/>
  <c r="Q23" i="38"/>
  <c r="P35" i="38"/>
  <c r="Q35" i="38"/>
  <c r="P47" i="38"/>
  <c r="Q47" i="38"/>
  <c r="Q35" i="39"/>
  <c r="P35" i="39"/>
  <c r="Q10" i="39"/>
  <c r="P10" i="39"/>
  <c r="P13" i="39"/>
  <c r="Q13" i="39"/>
  <c r="Q28" i="39"/>
  <c r="P28" i="39"/>
  <c r="Q20" i="39"/>
  <c r="P20" i="39"/>
  <c r="Q37" i="39"/>
  <c r="P37" i="39"/>
  <c r="Q41" i="39"/>
  <c r="P41" i="39"/>
  <c r="J32" i="38"/>
  <c r="I32" i="38"/>
  <c r="J9" i="38"/>
  <c r="I9" i="38"/>
  <c r="AL35" i="37"/>
  <c r="AK35" i="37"/>
  <c r="AS16" i="37"/>
  <c r="AR16" i="37"/>
  <c r="AU16" i="37"/>
  <c r="AT16" i="37"/>
  <c r="AV16" i="37"/>
  <c r="AS15" i="37"/>
  <c r="AR15" i="37"/>
  <c r="AV15" i="37"/>
  <c r="AU15" i="37"/>
  <c r="AT15" i="37"/>
  <c r="AS14" i="37"/>
  <c r="AR14" i="37"/>
  <c r="AU14" i="37"/>
  <c r="AT14" i="37"/>
  <c r="AV14" i="37"/>
  <c r="AS13" i="37"/>
  <c r="AR13" i="37"/>
  <c r="AV13" i="37"/>
  <c r="AU13" i="37"/>
  <c r="AT13" i="37"/>
  <c r="AR12" i="37"/>
  <c r="AV12" i="37"/>
  <c r="AU12" i="37"/>
  <c r="AT12" i="37"/>
  <c r="AS12" i="37"/>
  <c r="AR11" i="37"/>
  <c r="AV11" i="37"/>
  <c r="AU11" i="37"/>
  <c r="AT11" i="37"/>
  <c r="AS11" i="37"/>
  <c r="AQ22" i="37"/>
  <c r="AR10" i="37"/>
  <c r="AT10" i="37"/>
  <c r="AS10" i="37"/>
  <c r="AV10" i="37"/>
  <c r="AU10" i="37"/>
  <c r="AR9" i="37"/>
  <c r="AV9" i="37"/>
  <c r="AU9" i="37"/>
  <c r="AT9" i="37"/>
  <c r="AS9" i="37"/>
  <c r="AR8" i="37"/>
  <c r="AV8" i="37"/>
  <c r="AU8" i="37"/>
  <c r="AT8" i="37"/>
  <c r="AS8" i="37"/>
  <c r="AV18" i="37"/>
  <c r="W38" i="37"/>
  <c r="V38" i="37"/>
  <c r="H36" i="37"/>
  <c r="I36" i="37"/>
  <c r="AL16" i="37"/>
  <c r="AK16" i="37"/>
  <c r="AJ16" i="37"/>
  <c r="AU18" i="37"/>
  <c r="AT18" i="37"/>
  <c r="J97" i="35"/>
  <c r="I109" i="35"/>
  <c r="J109" i="35" s="1"/>
  <c r="P25" i="39"/>
  <c r="Q25" i="39"/>
  <c r="I8" i="38"/>
  <c r="J8" i="38"/>
  <c r="J31" i="38"/>
  <c r="I31" i="38"/>
  <c r="J21" i="38"/>
  <c r="I21" i="38"/>
  <c r="J30" i="38"/>
  <c r="I30" i="38"/>
  <c r="J42" i="38"/>
  <c r="I42" i="38"/>
  <c r="AL18" i="37"/>
  <c r="AJ18" i="37"/>
  <c r="AK18" i="37"/>
  <c r="AL40" i="37"/>
  <c r="AK40" i="37"/>
  <c r="AS18" i="37"/>
  <c r="AR18" i="37"/>
  <c r="I87" i="35"/>
  <c r="J87" i="35" s="1"/>
  <c r="J75" i="35"/>
  <c r="K87" i="35"/>
  <c r="L87" i="35" s="1"/>
  <c r="L75" i="35"/>
  <c r="L12" i="35"/>
  <c r="N12" i="35"/>
  <c r="H16" i="35"/>
  <c r="J16" i="35"/>
  <c r="H40" i="35"/>
  <c r="J40" i="35"/>
  <c r="H15" i="35"/>
  <c r="J15" i="35"/>
  <c r="F85" i="33"/>
  <c r="F79" i="33"/>
  <c r="J283" i="32"/>
  <c r="L283" i="32"/>
  <c r="F15" i="35"/>
  <c r="F39" i="33"/>
  <c r="F33" i="33"/>
  <c r="H280" i="32"/>
  <c r="J280" i="32"/>
  <c r="H277" i="32"/>
  <c r="J277" i="32"/>
  <c r="H274" i="32"/>
  <c r="J274" i="32"/>
  <c r="F240" i="32"/>
  <c r="H240" i="32"/>
  <c r="F237" i="32"/>
  <c r="H237" i="32"/>
  <c r="F234" i="32"/>
  <c r="H234" i="32"/>
  <c r="F231" i="32"/>
  <c r="H231" i="32"/>
  <c r="H219" i="32"/>
  <c r="J219" i="32"/>
  <c r="L259" i="32"/>
  <c r="N259" i="32"/>
  <c r="L253" i="32"/>
  <c r="N253" i="32"/>
  <c r="L130" i="32"/>
  <c r="N130" i="32"/>
  <c r="L124" i="32"/>
  <c r="N124" i="32"/>
  <c r="H129" i="32"/>
  <c r="J129" i="32"/>
  <c r="J185" i="32"/>
  <c r="L185" i="32"/>
  <c r="J188" i="32"/>
  <c r="L188" i="32"/>
  <c r="J191" i="32"/>
  <c r="L191" i="32"/>
  <c r="J194" i="32"/>
  <c r="L194" i="32"/>
  <c r="J197" i="32"/>
  <c r="L197" i="32"/>
  <c r="I31" i="39"/>
  <c r="J31" i="39"/>
  <c r="I17" i="39"/>
  <c r="J17" i="39"/>
  <c r="I47" i="39"/>
  <c r="J47" i="39"/>
  <c r="J37" i="39"/>
  <c r="I37" i="39"/>
  <c r="I19" i="39"/>
  <c r="J19" i="39"/>
  <c r="J41" i="39"/>
  <c r="I41" i="39"/>
  <c r="I40" i="39"/>
  <c r="J40" i="39"/>
  <c r="F257" i="32"/>
  <c r="H257" i="32"/>
  <c r="F251" i="32"/>
  <c r="H251" i="32"/>
  <c r="I137" i="47"/>
  <c r="H137" i="47"/>
  <c r="G137" i="47"/>
  <c r="L137" i="47"/>
  <c r="M137" i="47"/>
  <c r="H141" i="47"/>
  <c r="G141" i="47"/>
  <c r="I141" i="47"/>
  <c r="M136" i="47"/>
  <c r="L136" i="47"/>
  <c r="O136" i="47"/>
  <c r="N136" i="47"/>
  <c r="J146" i="47"/>
  <c r="I139" i="47"/>
  <c r="H139" i="47"/>
  <c r="G139" i="47"/>
  <c r="O140" i="47"/>
  <c r="N140" i="47"/>
  <c r="P9" i="44"/>
  <c r="T9" i="44"/>
  <c r="R9" i="44"/>
  <c r="S9" i="44"/>
  <c r="Q9" i="44"/>
  <c r="P6" i="44"/>
  <c r="T6" i="44"/>
  <c r="R6" i="44"/>
  <c r="Q6" i="44"/>
  <c r="S6" i="44"/>
  <c r="T12" i="44"/>
  <c r="T10" i="44"/>
  <c r="AA20" i="44" s="1"/>
  <c r="T11" i="44"/>
  <c r="M15" i="45"/>
  <c r="L15" i="45"/>
  <c r="N15" i="45"/>
  <c r="M9" i="45"/>
  <c r="L9" i="45"/>
  <c r="N9" i="45"/>
  <c r="K16" i="45"/>
  <c r="P13" i="45"/>
  <c r="T13" i="45"/>
  <c r="S13" i="45"/>
  <c r="R13" i="45"/>
  <c r="Q13" i="45"/>
  <c r="O138" i="46"/>
  <c r="N138" i="46"/>
  <c r="M138" i="46"/>
  <c r="L138" i="46"/>
  <c r="N139" i="46"/>
  <c r="M139" i="46"/>
  <c r="O139" i="46"/>
  <c r="L139" i="46"/>
  <c r="L143" i="46"/>
  <c r="M143" i="46"/>
  <c r="O143" i="46"/>
  <c r="N143" i="46"/>
  <c r="J7" i="45"/>
  <c r="I7" i="45"/>
  <c r="H7" i="45"/>
  <c r="M7" i="45"/>
  <c r="L7" i="45"/>
  <c r="L134" i="42"/>
  <c r="K134" i="42"/>
  <c r="N134" i="42"/>
  <c r="M134" i="42"/>
  <c r="O134" i="42"/>
  <c r="K135" i="42"/>
  <c r="K136" i="42"/>
  <c r="K138" i="42"/>
  <c r="K137" i="42"/>
  <c r="H142" i="45"/>
  <c r="K142" i="45" s="1"/>
  <c r="G142" i="45"/>
  <c r="I142" i="45"/>
  <c r="M142" i="45"/>
  <c r="L142" i="45"/>
  <c r="I141" i="45"/>
  <c r="G141" i="45"/>
  <c r="H141" i="45"/>
  <c r="K141" i="45" s="1"/>
  <c r="L141" i="45"/>
  <c r="M141" i="45"/>
  <c r="R7" i="43"/>
  <c r="Q7" i="43"/>
  <c r="P7" i="43"/>
  <c r="AA19" i="43"/>
  <c r="T7" i="43"/>
  <c r="S7" i="43"/>
  <c r="F12" i="45"/>
  <c r="I12" i="45"/>
  <c r="H12" i="45"/>
  <c r="K128" i="41"/>
  <c r="L128" i="41"/>
  <c r="O128" i="41"/>
  <c r="M128" i="41"/>
  <c r="N128" i="41"/>
  <c r="Q46" i="38"/>
  <c r="P46" i="38"/>
  <c r="Q28" i="38"/>
  <c r="P28" i="38"/>
  <c r="Q9" i="38"/>
  <c r="P9" i="38"/>
  <c r="P25" i="38"/>
  <c r="Q25" i="38"/>
  <c r="P37" i="38"/>
  <c r="Q37" i="38"/>
  <c r="P49" i="38"/>
  <c r="Q49" i="38"/>
  <c r="P36" i="39"/>
  <c r="Q36" i="39"/>
  <c r="Q14" i="39"/>
  <c r="P14" i="39"/>
  <c r="P16" i="39"/>
  <c r="Q16" i="39"/>
  <c r="Q34" i="39"/>
  <c r="P34" i="39"/>
  <c r="Q21" i="39"/>
  <c r="P21" i="39"/>
  <c r="Q38" i="39"/>
  <c r="P38" i="39"/>
  <c r="Q42" i="39"/>
  <c r="P42" i="39"/>
  <c r="J38" i="38"/>
  <c r="I38" i="38"/>
  <c r="W39" i="37"/>
  <c r="V39" i="37"/>
  <c r="W40" i="37"/>
  <c r="V40" i="37"/>
  <c r="I38" i="37"/>
  <c r="H38" i="37"/>
  <c r="P7" i="39"/>
  <c r="Q7" i="39"/>
  <c r="J10" i="38"/>
  <c r="I10" i="38"/>
  <c r="J37" i="38"/>
  <c r="I37" i="38"/>
  <c r="J27" i="38"/>
  <c r="I27" i="38"/>
  <c r="AL30" i="37"/>
  <c r="AK30" i="37"/>
  <c r="L13" i="35"/>
  <c r="N13" i="35"/>
  <c r="H13" i="35"/>
  <c r="J13" i="35"/>
  <c r="H56" i="35"/>
  <c r="J56" i="35"/>
  <c r="H54" i="35"/>
  <c r="J54" i="35"/>
  <c r="H104" i="35"/>
  <c r="J104" i="35"/>
  <c r="H85" i="35"/>
  <c r="J85" i="35"/>
  <c r="I16" i="38"/>
  <c r="J16" i="38"/>
  <c r="H12" i="35"/>
  <c r="J12" i="35"/>
  <c r="F84" i="33"/>
  <c r="F78" i="33"/>
  <c r="H58" i="35"/>
  <c r="J58" i="35"/>
  <c r="F16" i="35"/>
  <c r="F38" i="33"/>
  <c r="F32" i="33"/>
  <c r="L239" i="32"/>
  <c r="N239" i="32"/>
  <c r="L236" i="32"/>
  <c r="N236" i="32"/>
  <c r="L233" i="32"/>
  <c r="N233" i="32"/>
  <c r="L230" i="32"/>
  <c r="N230" i="32"/>
  <c r="L258" i="32"/>
  <c r="N258" i="32"/>
  <c r="L252" i="32"/>
  <c r="N252" i="32"/>
  <c r="J62" i="32"/>
  <c r="L62" i="32"/>
  <c r="J59" i="32"/>
  <c r="L59" i="32"/>
  <c r="J56" i="32"/>
  <c r="L56" i="32"/>
  <c r="J53" i="32"/>
  <c r="L53" i="32"/>
  <c r="L193" i="32"/>
  <c r="N193" i="32"/>
  <c r="F128" i="32"/>
  <c r="H128" i="32"/>
  <c r="J24" i="39"/>
  <c r="I24" i="39"/>
  <c r="J45" i="39"/>
  <c r="I45" i="39"/>
  <c r="J10" i="39"/>
  <c r="I10" i="39"/>
  <c r="J28" i="39"/>
  <c r="I28" i="39"/>
  <c r="J49" i="39"/>
  <c r="I49" i="39"/>
  <c r="I21" i="39"/>
  <c r="J21" i="39"/>
  <c r="J30" i="39"/>
  <c r="I30" i="39"/>
  <c r="J42" i="39"/>
  <c r="I42" i="39"/>
  <c r="F262" i="32"/>
  <c r="H262" i="32"/>
  <c r="F256" i="32"/>
  <c r="H256" i="32"/>
  <c r="C146" i="45"/>
  <c r="N136" i="45"/>
  <c r="O136" i="45"/>
  <c r="T7" i="42"/>
  <c r="AA19" i="42" s="1"/>
  <c r="Q7" i="42"/>
  <c r="R7" i="42"/>
  <c r="P7" i="42"/>
  <c r="S7" i="42"/>
  <c r="M14" i="45"/>
  <c r="L14" i="45"/>
  <c r="N14" i="45"/>
  <c r="P7" i="45"/>
  <c r="R7" i="45"/>
  <c r="Q7" i="45"/>
  <c r="T7" i="45"/>
  <c r="S7" i="45"/>
  <c r="O16" i="45"/>
  <c r="P14" i="45"/>
  <c r="T14" i="45"/>
  <c r="S14" i="45"/>
  <c r="R14" i="45"/>
  <c r="Q14" i="45"/>
  <c r="L9" i="43"/>
  <c r="N9" i="43"/>
  <c r="L6" i="43"/>
  <c r="M6" i="43"/>
  <c r="N6" i="43"/>
  <c r="N12" i="43"/>
  <c r="N11" i="43"/>
  <c r="O140" i="46"/>
  <c r="M140" i="46"/>
  <c r="L140" i="46"/>
  <c r="N140" i="46"/>
  <c r="O145" i="46"/>
  <c r="M145" i="46"/>
  <c r="L145" i="46"/>
  <c r="N145" i="46"/>
  <c r="H7" i="43"/>
  <c r="J7" i="43"/>
  <c r="I7" i="43"/>
  <c r="H145" i="45"/>
  <c r="K145" i="45" s="1"/>
  <c r="G145" i="45"/>
  <c r="I145" i="45"/>
  <c r="L145" i="45"/>
  <c r="M145" i="45"/>
  <c r="G140" i="45"/>
  <c r="H140" i="45"/>
  <c r="K140" i="45" s="1"/>
  <c r="I140" i="45"/>
  <c r="M140" i="45"/>
  <c r="L140" i="45"/>
  <c r="F7" i="44"/>
  <c r="I7" i="44"/>
  <c r="H7" i="44"/>
  <c r="R8" i="43"/>
  <c r="Q8" i="43"/>
  <c r="P8" i="43"/>
  <c r="T8" i="43"/>
  <c r="S8" i="43"/>
  <c r="E16" i="45"/>
  <c r="F16" i="45" s="1"/>
  <c r="F6" i="45"/>
  <c r="F13" i="45"/>
  <c r="I13" i="45"/>
  <c r="H13" i="45"/>
  <c r="I6" i="42"/>
  <c r="H6" i="42"/>
  <c r="J6" i="42"/>
  <c r="L6" i="42"/>
  <c r="J11" i="42"/>
  <c r="M6" i="42"/>
  <c r="J12" i="42"/>
  <c r="N7" i="44"/>
  <c r="L7" i="44"/>
  <c r="M7" i="44"/>
  <c r="I134" i="43"/>
  <c r="H134" i="43"/>
  <c r="G134" i="43"/>
  <c r="L134" i="43"/>
  <c r="I137" i="43"/>
  <c r="M134" i="43"/>
  <c r="I136" i="43"/>
  <c r="I138" i="43"/>
  <c r="I135" i="43"/>
  <c r="I125" i="41"/>
  <c r="H125" i="41"/>
  <c r="G125" i="41"/>
  <c r="J129" i="41"/>
  <c r="L127" i="41"/>
  <c r="N127" i="41"/>
  <c r="O127" i="41"/>
  <c r="K127" i="41"/>
  <c r="M127" i="41"/>
  <c r="J41" i="38"/>
  <c r="I41" i="38"/>
  <c r="J23" i="38"/>
  <c r="I23" i="38"/>
  <c r="P27" i="38"/>
  <c r="Q27" i="38"/>
  <c r="P39" i="38"/>
  <c r="Q39" i="38"/>
  <c r="P51" i="38"/>
  <c r="Q51" i="38"/>
  <c r="Q12" i="39"/>
  <c r="P12" i="39"/>
  <c r="Q18" i="39"/>
  <c r="P18" i="39"/>
  <c r="Q26" i="39"/>
  <c r="P26" i="39"/>
  <c r="P19" i="39"/>
  <c r="Q19" i="39"/>
  <c r="Q39" i="39"/>
  <c r="P39" i="39"/>
  <c r="P40" i="39"/>
  <c r="Q40" i="39"/>
  <c r="Q49" i="39"/>
  <c r="P49" i="39"/>
  <c r="J44" i="38"/>
  <c r="I44" i="38"/>
  <c r="J14" i="38"/>
  <c r="I14" i="38"/>
  <c r="J11" i="38"/>
  <c r="I11" i="38"/>
  <c r="I17" i="38"/>
  <c r="J17" i="38"/>
  <c r="AL33" i="37"/>
  <c r="AK33" i="37"/>
  <c r="V30" i="37"/>
  <c r="W30" i="37"/>
  <c r="I40" i="37"/>
  <c r="H40" i="37"/>
  <c r="AK12" i="37"/>
  <c r="AJ12" i="37"/>
  <c r="AK9" i="37"/>
  <c r="AJ9" i="37"/>
  <c r="M109" i="35"/>
  <c r="N97" i="35"/>
  <c r="P17" i="39"/>
  <c r="Q17" i="39"/>
  <c r="P15" i="39"/>
  <c r="Q15" i="39"/>
  <c r="I12" i="38"/>
  <c r="J12" i="38"/>
  <c r="I43" i="38"/>
  <c r="J43" i="38"/>
  <c r="J33" i="38"/>
  <c r="I33" i="38"/>
  <c r="J22" i="38"/>
  <c r="I22" i="38"/>
  <c r="I34" i="38"/>
  <c r="J34" i="38"/>
  <c r="J46" i="38"/>
  <c r="I46" i="38"/>
  <c r="V37" i="37"/>
  <c r="W37" i="37"/>
  <c r="AK32" i="37"/>
  <c r="AL32" i="37"/>
  <c r="I33" i="37"/>
  <c r="H33" i="37"/>
  <c r="AL11" i="37"/>
  <c r="AK11" i="37"/>
  <c r="AJ11" i="37"/>
  <c r="L14" i="35"/>
  <c r="N14" i="35"/>
  <c r="H62" i="35"/>
  <c r="J62" i="35"/>
  <c r="H60" i="35"/>
  <c r="J60" i="35"/>
  <c r="Q20" i="38"/>
  <c r="P20" i="38"/>
  <c r="P18" i="38"/>
  <c r="Q18" i="38"/>
  <c r="L10" i="35"/>
  <c r="N10" i="35"/>
  <c r="F83" i="33"/>
  <c r="F77" i="33"/>
  <c r="F17" i="35"/>
  <c r="F43" i="33"/>
  <c r="F37" i="33"/>
  <c r="F31" i="33"/>
  <c r="H279" i="32"/>
  <c r="J279" i="32"/>
  <c r="H276" i="32"/>
  <c r="J276" i="32"/>
  <c r="H273" i="32"/>
  <c r="J273" i="32"/>
  <c r="F239" i="32"/>
  <c r="H239" i="32"/>
  <c r="F236" i="32"/>
  <c r="H236" i="32"/>
  <c r="F233" i="32"/>
  <c r="H233" i="32"/>
  <c r="F230" i="32"/>
  <c r="H230" i="32"/>
  <c r="H218" i="32"/>
  <c r="J218" i="32"/>
  <c r="L257" i="32"/>
  <c r="N257" i="32"/>
  <c r="L251" i="32"/>
  <c r="N251" i="32"/>
  <c r="J65" i="32"/>
  <c r="L65" i="32"/>
  <c r="J186" i="32"/>
  <c r="L186" i="32"/>
  <c r="J189" i="32"/>
  <c r="L189" i="32"/>
  <c r="I8" i="39"/>
  <c r="J8" i="39"/>
  <c r="I14" i="39"/>
  <c r="J14" i="39"/>
  <c r="J33" i="39"/>
  <c r="I33" i="39"/>
  <c r="J9" i="39"/>
  <c r="I9" i="39"/>
  <c r="J23" i="39"/>
  <c r="I23" i="39"/>
  <c r="J32" i="39"/>
  <c r="I32" i="39"/>
  <c r="I44" i="39"/>
  <c r="J44" i="39"/>
  <c r="F261" i="32"/>
  <c r="H261" i="32"/>
  <c r="F255" i="32"/>
  <c r="H255" i="32"/>
  <c r="G136" i="47"/>
  <c r="F146" i="47"/>
  <c r="I136" i="47"/>
  <c r="H136" i="47"/>
  <c r="K136" i="47" s="1"/>
  <c r="I143" i="47"/>
  <c r="I138" i="47"/>
  <c r="I144" i="47"/>
  <c r="O144" i="47"/>
  <c r="N144" i="47"/>
  <c r="M144" i="47"/>
  <c r="L144" i="47"/>
  <c r="M142" i="47"/>
  <c r="L142" i="47"/>
  <c r="O142" i="47"/>
  <c r="N142" i="47"/>
  <c r="P8" i="44"/>
  <c r="T8" i="44"/>
  <c r="R8" i="44"/>
  <c r="Q8" i="44"/>
  <c r="S8" i="44"/>
  <c r="M13" i="45"/>
  <c r="L13" i="45"/>
  <c r="N13" i="45"/>
  <c r="P9" i="45"/>
  <c r="T9" i="45"/>
  <c r="S9" i="45"/>
  <c r="R9" i="45"/>
  <c r="Q9" i="45"/>
  <c r="P15" i="45"/>
  <c r="T15" i="45"/>
  <c r="S15" i="45"/>
  <c r="R15" i="45"/>
  <c r="Q15" i="45"/>
  <c r="F6" i="43"/>
  <c r="F11" i="43"/>
  <c r="I6" i="43"/>
  <c r="F12" i="43"/>
  <c r="H6" i="43"/>
  <c r="M136" i="46"/>
  <c r="L136" i="46"/>
  <c r="J146" i="46"/>
  <c r="O136" i="46"/>
  <c r="N136" i="46"/>
  <c r="H8" i="43"/>
  <c r="M8" i="43"/>
  <c r="J8" i="43"/>
  <c r="I8" i="43"/>
  <c r="F6" i="44"/>
  <c r="I6" i="44"/>
  <c r="F11" i="44"/>
  <c r="H6" i="44"/>
  <c r="F12" i="44"/>
  <c r="F9" i="44"/>
  <c r="R9" i="43"/>
  <c r="Q9" i="43"/>
  <c r="P9" i="43"/>
  <c r="T9" i="43"/>
  <c r="S9" i="43"/>
  <c r="F14" i="45"/>
  <c r="I14" i="45"/>
  <c r="H14" i="45"/>
  <c r="I7" i="42"/>
  <c r="H7" i="42"/>
  <c r="J7" i="42"/>
  <c r="L7" i="42"/>
  <c r="M7" i="42"/>
  <c r="N9" i="44"/>
  <c r="L9" i="44"/>
  <c r="Q40" i="38"/>
  <c r="P40" i="38"/>
  <c r="Q22" i="38"/>
  <c r="P22" i="38"/>
  <c r="Q11" i="38"/>
  <c r="P11" i="38"/>
  <c r="P15" i="38"/>
  <c r="Q15" i="38"/>
  <c r="P29" i="38"/>
  <c r="Q29" i="38"/>
  <c r="P41" i="38"/>
  <c r="Q41" i="38"/>
  <c r="Q17" i="38"/>
  <c r="P17" i="38"/>
  <c r="P32" i="39"/>
  <c r="Q32" i="39"/>
  <c r="Q31" i="39"/>
  <c r="P31" i="39"/>
  <c r="Q24" i="39"/>
  <c r="P24" i="39"/>
  <c r="Q6" i="39"/>
  <c r="P6" i="39"/>
  <c r="Q45" i="39"/>
  <c r="P45" i="39"/>
  <c r="Q50" i="39"/>
  <c r="P50" i="39"/>
  <c r="J50" i="38"/>
  <c r="I50" i="38"/>
  <c r="AL39" i="37"/>
  <c r="AK39" i="37"/>
  <c r="AS17" i="37"/>
  <c r="AR17" i="37"/>
  <c r="AV17" i="37"/>
  <c r="AU17" i="37"/>
  <c r="AT17" i="37"/>
  <c r="W35" i="37"/>
  <c r="V35" i="37"/>
  <c r="W32" i="37"/>
  <c r="V32" i="37"/>
  <c r="H30" i="37"/>
  <c r="I30" i="37"/>
  <c r="I35" i="37"/>
  <c r="H35" i="37"/>
  <c r="E109" i="35"/>
  <c r="F109" i="35" s="1"/>
  <c r="F97" i="35"/>
  <c r="J49" i="38"/>
  <c r="I49" i="38"/>
  <c r="J39" i="38"/>
  <c r="I39" i="38"/>
  <c r="J24" i="38"/>
  <c r="I24" i="38"/>
  <c r="J36" i="38"/>
  <c r="I36" i="38"/>
  <c r="J48" i="38"/>
  <c r="I48" i="38"/>
  <c r="AK34" i="37"/>
  <c r="AL34" i="37"/>
  <c r="L97" i="35"/>
  <c r="K109" i="35"/>
  <c r="L109" i="35" s="1"/>
  <c r="L15" i="35"/>
  <c r="N15" i="35"/>
  <c r="H42" i="35"/>
  <c r="J42" i="35"/>
  <c r="H78" i="35"/>
  <c r="J78" i="35"/>
  <c r="H107" i="35"/>
  <c r="J107" i="35"/>
  <c r="J19" i="38"/>
  <c r="I19" i="38"/>
  <c r="L9" i="35"/>
  <c r="N9" i="35"/>
  <c r="F82" i="33"/>
  <c r="F76" i="33"/>
  <c r="F12" i="35"/>
  <c r="F18" i="35"/>
  <c r="F42" i="33"/>
  <c r="F36" i="33"/>
  <c r="H65" i="33"/>
  <c r="J65" i="33"/>
  <c r="L238" i="32"/>
  <c r="N238" i="32"/>
  <c r="L235" i="32"/>
  <c r="N235" i="32"/>
  <c r="L232" i="32"/>
  <c r="N232" i="32"/>
  <c r="L229" i="32"/>
  <c r="N229" i="32"/>
  <c r="L262" i="32"/>
  <c r="N262" i="32"/>
  <c r="L256" i="32"/>
  <c r="N256" i="32"/>
  <c r="L127" i="32"/>
  <c r="N127" i="32"/>
  <c r="L121" i="32"/>
  <c r="N121" i="32"/>
  <c r="J64" i="32"/>
  <c r="L64" i="32"/>
  <c r="J61" i="32"/>
  <c r="L61" i="32"/>
  <c r="J58" i="32"/>
  <c r="L58" i="32"/>
  <c r="J55" i="32"/>
  <c r="L55" i="32"/>
  <c r="L196" i="32"/>
  <c r="N196" i="32"/>
  <c r="F192" i="32"/>
  <c r="H192" i="32"/>
  <c r="J7" i="39"/>
  <c r="I7" i="39"/>
  <c r="J12" i="39"/>
  <c r="I12" i="39"/>
  <c r="I51" i="39"/>
  <c r="J51" i="39"/>
  <c r="J11" i="39"/>
  <c r="I11" i="39"/>
  <c r="J25" i="39"/>
  <c r="I25" i="39"/>
  <c r="J34" i="39"/>
  <c r="I34" i="39"/>
  <c r="J46" i="39"/>
  <c r="I46" i="39"/>
  <c r="F260" i="32"/>
  <c r="H260" i="32"/>
  <c r="F254" i="32"/>
  <c r="H254" i="32"/>
  <c r="H166" i="32"/>
  <c r="J166" i="32"/>
  <c r="H76" i="32"/>
  <c r="J76" i="32"/>
  <c r="H82" i="32"/>
  <c r="J82" i="32"/>
  <c r="K18" i="29"/>
  <c r="I18" i="29"/>
  <c r="H20" i="29"/>
  <c r="J12" i="29"/>
  <c r="K12" i="29"/>
  <c r="I12" i="29"/>
  <c r="K22" i="29"/>
  <c r="I22" i="29"/>
  <c r="J22" i="29"/>
  <c r="K37" i="29"/>
  <c r="I37" i="29"/>
  <c r="J37" i="29"/>
  <c r="K50" i="29"/>
  <c r="I50" i="29"/>
  <c r="J50" i="29"/>
  <c r="K65" i="29"/>
  <c r="I65" i="29"/>
  <c r="J65" i="29"/>
  <c r="K78" i="29"/>
  <c r="I78" i="29"/>
  <c r="J78" i="29"/>
  <c r="K93" i="29"/>
  <c r="I93" i="29"/>
  <c r="J93" i="29"/>
  <c r="K106" i="29"/>
  <c r="I106" i="29"/>
  <c r="J106" i="29"/>
  <c r="K121" i="29"/>
  <c r="I121" i="29"/>
  <c r="J121" i="29"/>
  <c r="K134" i="29"/>
  <c r="I134" i="29"/>
  <c r="J134" i="29"/>
  <c r="K149" i="29"/>
  <c r="I149" i="29"/>
  <c r="J149" i="29"/>
  <c r="K33" i="29"/>
  <c r="I33" i="29"/>
  <c r="J33" i="29"/>
  <c r="K46" i="29"/>
  <c r="I46" i="29"/>
  <c r="J46" i="29"/>
  <c r="K61" i="29"/>
  <c r="I61" i="29"/>
  <c r="J61" i="29"/>
  <c r="K74" i="29"/>
  <c r="I74" i="29"/>
  <c r="J74" i="29"/>
  <c r="K89" i="29"/>
  <c r="I89" i="29"/>
  <c r="J89" i="29"/>
  <c r="K102" i="29"/>
  <c r="I102" i="29"/>
  <c r="J102" i="29"/>
  <c r="K117" i="29"/>
  <c r="I117" i="29"/>
  <c r="J117" i="29"/>
  <c r="K130" i="29"/>
  <c r="I130" i="29"/>
  <c r="J130" i="29"/>
  <c r="K145" i="29"/>
  <c r="I145" i="29"/>
  <c r="J145" i="29"/>
  <c r="K158" i="29"/>
  <c r="J158" i="29"/>
  <c r="I158" i="29"/>
  <c r="M28" i="30"/>
  <c r="L28" i="30"/>
  <c r="J28" i="30"/>
  <c r="K28" i="30"/>
  <c r="I28" i="30"/>
  <c r="M54" i="30"/>
  <c r="H62" i="30"/>
  <c r="L54" i="30"/>
  <c r="J54" i="30"/>
  <c r="K54" i="30"/>
  <c r="I54" i="30"/>
  <c r="M86" i="30"/>
  <c r="L86" i="30"/>
  <c r="J86" i="30"/>
  <c r="I86" i="30"/>
  <c r="K86" i="30"/>
  <c r="J51" i="30"/>
  <c r="I51" i="30"/>
  <c r="M51" i="30"/>
  <c r="L51" i="30"/>
  <c r="K51" i="30"/>
  <c r="M22" i="30"/>
  <c r="L22" i="30"/>
  <c r="J22" i="30"/>
  <c r="I22" i="30"/>
  <c r="K22" i="30"/>
  <c r="L153" i="30"/>
  <c r="J153" i="30"/>
  <c r="K153" i="30"/>
  <c r="I153" i="30"/>
  <c r="M153" i="30"/>
  <c r="J115" i="30"/>
  <c r="I115" i="30"/>
  <c r="M115" i="30"/>
  <c r="L115" i="30"/>
  <c r="K115" i="30"/>
  <c r="L92" i="30"/>
  <c r="K92" i="30"/>
  <c r="I92" i="30"/>
  <c r="M92" i="30"/>
  <c r="J92" i="30"/>
  <c r="K139" i="30"/>
  <c r="I139" i="30"/>
  <c r="M139" i="30"/>
  <c r="J139" i="30"/>
  <c r="L139" i="30"/>
  <c r="K19" i="30"/>
  <c r="J19" i="30"/>
  <c r="M19" i="30"/>
  <c r="L19" i="30"/>
  <c r="I19" i="30"/>
  <c r="K58" i="30"/>
  <c r="J58" i="30"/>
  <c r="M58" i="30"/>
  <c r="L58" i="30"/>
  <c r="I58" i="30"/>
  <c r="K103" i="30"/>
  <c r="J103" i="30"/>
  <c r="M103" i="30"/>
  <c r="L103" i="30"/>
  <c r="I103" i="30"/>
  <c r="I150" i="30"/>
  <c r="M150" i="30"/>
  <c r="L150" i="30"/>
  <c r="K150" i="30"/>
  <c r="J150" i="30"/>
  <c r="I30" i="30"/>
  <c r="L30" i="30"/>
  <c r="M30" i="30"/>
  <c r="K30" i="30"/>
  <c r="J30" i="30"/>
  <c r="I75" i="30"/>
  <c r="L75" i="30"/>
  <c r="K75" i="30"/>
  <c r="M75" i="30"/>
  <c r="J75" i="30"/>
  <c r="I114" i="30"/>
  <c r="L114" i="30"/>
  <c r="K114" i="30"/>
  <c r="M114" i="30"/>
  <c r="J114" i="30"/>
  <c r="M17" i="30"/>
  <c r="K17" i="30"/>
  <c r="L17" i="30"/>
  <c r="J17" i="30"/>
  <c r="I17" i="30"/>
  <c r="M61" i="30"/>
  <c r="K61" i="30"/>
  <c r="J61" i="30"/>
  <c r="I61" i="30"/>
  <c r="L61" i="30"/>
  <c r="M100" i="30"/>
  <c r="K100" i="30"/>
  <c r="J100" i="30"/>
  <c r="L100" i="30"/>
  <c r="I100" i="30"/>
  <c r="J125" i="30"/>
  <c r="M125" i="30"/>
  <c r="L125" i="30"/>
  <c r="I125" i="30"/>
  <c r="K125" i="30"/>
  <c r="L123" i="30"/>
  <c r="I123" i="30"/>
  <c r="M123" i="30"/>
  <c r="K123" i="30"/>
  <c r="J123" i="30"/>
  <c r="J44" i="30"/>
  <c r="I44" i="30"/>
  <c r="M44" i="30"/>
  <c r="L44" i="30"/>
  <c r="K44" i="30"/>
  <c r="K13" i="28"/>
  <c r="J13" i="28"/>
  <c r="I13" i="28"/>
  <c r="H20" i="28"/>
  <c r="I52" i="28"/>
  <c r="K52" i="28"/>
  <c r="J52" i="28"/>
  <c r="K67" i="28"/>
  <c r="I67" i="28"/>
  <c r="J67" i="28"/>
  <c r="K80" i="28"/>
  <c r="I80" i="28"/>
  <c r="J80" i="28"/>
  <c r="K95" i="28"/>
  <c r="I95" i="28"/>
  <c r="J95" i="28"/>
  <c r="K108" i="28"/>
  <c r="I108" i="28"/>
  <c r="J108" i="28"/>
  <c r="K123" i="28"/>
  <c r="I123" i="28"/>
  <c r="J123" i="28"/>
  <c r="K136" i="28"/>
  <c r="I136" i="28"/>
  <c r="J136" i="28"/>
  <c r="K151" i="28"/>
  <c r="I151" i="28"/>
  <c r="J151" i="28"/>
  <c r="K66" i="28"/>
  <c r="J66" i="28"/>
  <c r="I66" i="28"/>
  <c r="K81" i="28"/>
  <c r="I81" i="28"/>
  <c r="J81" i="28"/>
  <c r="K94" i="28"/>
  <c r="I94" i="28"/>
  <c r="J94" i="28"/>
  <c r="K109" i="28"/>
  <c r="I109" i="28"/>
  <c r="J109" i="28"/>
  <c r="K122" i="28"/>
  <c r="I122" i="28"/>
  <c r="J122" i="28"/>
  <c r="K137" i="28"/>
  <c r="I137" i="28"/>
  <c r="J137" i="28"/>
  <c r="K150" i="28"/>
  <c r="I150" i="28"/>
  <c r="J150" i="28"/>
  <c r="L236" i="26"/>
  <c r="N236" i="26"/>
  <c r="J233" i="26"/>
  <c r="L233" i="26"/>
  <c r="J174" i="26"/>
  <c r="L174" i="26"/>
  <c r="J168" i="26"/>
  <c r="L168" i="26"/>
  <c r="L147" i="26"/>
  <c r="N147" i="26"/>
  <c r="L141" i="26"/>
  <c r="N141" i="26"/>
  <c r="J23" i="28"/>
  <c r="I23" i="28"/>
  <c r="J36" i="28"/>
  <c r="I36" i="28"/>
  <c r="I51" i="28"/>
  <c r="J51" i="28"/>
  <c r="J10" i="28"/>
  <c r="I10" i="28"/>
  <c r="I30" i="28"/>
  <c r="J30" i="28"/>
  <c r="J45" i="28"/>
  <c r="I45" i="28"/>
  <c r="H21" i="22"/>
  <c r="J13" i="22"/>
  <c r="K13" i="22"/>
  <c r="U18" i="23"/>
  <c r="V18" i="23"/>
  <c r="W18" i="23"/>
  <c r="J157" i="23"/>
  <c r="K157" i="23"/>
  <c r="I157" i="23"/>
  <c r="I31" i="23"/>
  <c r="K31" i="23"/>
  <c r="J31" i="23"/>
  <c r="I44" i="23"/>
  <c r="K44" i="23"/>
  <c r="J44" i="23"/>
  <c r="I59" i="23"/>
  <c r="J59" i="23"/>
  <c r="K59" i="23"/>
  <c r="I72" i="23"/>
  <c r="J72" i="23"/>
  <c r="K72" i="23"/>
  <c r="J87" i="23"/>
  <c r="I87" i="23"/>
  <c r="K87" i="23"/>
  <c r="J100" i="23"/>
  <c r="I100" i="23"/>
  <c r="K100" i="23"/>
  <c r="J115" i="23"/>
  <c r="I115" i="23"/>
  <c r="K115" i="23"/>
  <c r="J128" i="23"/>
  <c r="I128" i="23"/>
  <c r="K128" i="23"/>
  <c r="J143" i="23"/>
  <c r="I143" i="23"/>
  <c r="K143" i="23"/>
  <c r="J156" i="23"/>
  <c r="I156" i="23"/>
  <c r="K156" i="23"/>
  <c r="W11" i="23"/>
  <c r="V11" i="23"/>
  <c r="U11" i="23"/>
  <c r="W17" i="23"/>
  <c r="V17" i="23"/>
  <c r="U17" i="23"/>
  <c r="J86" i="23"/>
  <c r="I86" i="23"/>
  <c r="I101" i="23"/>
  <c r="J101" i="23"/>
  <c r="J114" i="23"/>
  <c r="I114" i="23"/>
  <c r="J129" i="23"/>
  <c r="I129" i="23"/>
  <c r="J142" i="23"/>
  <c r="I142" i="23"/>
  <c r="L153" i="22"/>
  <c r="J153" i="22"/>
  <c r="I161" i="22"/>
  <c r="K153" i="22"/>
  <c r="L140" i="22"/>
  <c r="J140" i="22"/>
  <c r="K140" i="22"/>
  <c r="I147" i="22"/>
  <c r="L82" i="22"/>
  <c r="J82" i="22"/>
  <c r="K82" i="22"/>
  <c r="L69" i="22"/>
  <c r="J69" i="22"/>
  <c r="I77" i="22"/>
  <c r="K69" i="22"/>
  <c r="Q16" i="21"/>
  <c r="R16" i="21"/>
  <c r="K69" i="23"/>
  <c r="J69" i="23"/>
  <c r="I69" i="23"/>
  <c r="K43" i="23"/>
  <c r="J43" i="23"/>
  <c r="I43" i="23"/>
  <c r="L123" i="22"/>
  <c r="K123" i="22"/>
  <c r="J123" i="22"/>
  <c r="R18" i="21"/>
  <c r="Q18" i="21"/>
  <c r="K16" i="23"/>
  <c r="J16" i="23"/>
  <c r="I16" i="23"/>
  <c r="K10" i="23"/>
  <c r="J10" i="23"/>
  <c r="I10" i="23"/>
  <c r="L156" i="22"/>
  <c r="K156" i="22"/>
  <c r="J156" i="22"/>
  <c r="L85" i="22"/>
  <c r="K85" i="22"/>
  <c r="J85" i="22"/>
  <c r="L72" i="22"/>
  <c r="K72" i="22"/>
  <c r="J72" i="22"/>
  <c r="J11" i="22"/>
  <c r="K11" i="22"/>
  <c r="L11" i="22"/>
  <c r="J38" i="22"/>
  <c r="K38" i="22"/>
  <c r="L38" i="22"/>
  <c r="J57" i="22"/>
  <c r="L57" i="22"/>
  <c r="K57" i="22"/>
  <c r="I63" i="22"/>
  <c r="J80" i="22"/>
  <c r="L80" i="22"/>
  <c r="K80" i="22"/>
  <c r="J99" i="22"/>
  <c r="L99" i="22"/>
  <c r="K99" i="22"/>
  <c r="J122" i="22"/>
  <c r="L122" i="22"/>
  <c r="K122" i="22"/>
  <c r="J141" i="22"/>
  <c r="L141" i="22"/>
  <c r="K141" i="22"/>
  <c r="L12" i="22"/>
  <c r="K12" i="22"/>
  <c r="J12" i="22"/>
  <c r="I43" i="21"/>
  <c r="H43" i="21"/>
  <c r="Q143" i="19"/>
  <c r="P143" i="19"/>
  <c r="Q117" i="19"/>
  <c r="P117" i="19"/>
  <c r="H104" i="19"/>
  <c r="I104" i="19"/>
  <c r="H98" i="19"/>
  <c r="I98" i="19"/>
  <c r="P14" i="19"/>
  <c r="R14" i="19"/>
  <c r="Q14" i="19"/>
  <c r="X11" i="22"/>
  <c r="W11" i="22"/>
  <c r="V11" i="22"/>
  <c r="X9" i="22"/>
  <c r="W9" i="22"/>
  <c r="V9" i="22"/>
  <c r="X12" i="22"/>
  <c r="X19" i="22"/>
  <c r="G64" i="21"/>
  <c r="I56" i="21"/>
  <c r="H56" i="21"/>
  <c r="Q139" i="19"/>
  <c r="P139" i="19"/>
  <c r="O147" i="19"/>
  <c r="Q116" i="19"/>
  <c r="P116" i="19"/>
  <c r="Q104" i="19"/>
  <c r="P104" i="19"/>
  <c r="Q98" i="19"/>
  <c r="P98" i="19"/>
  <c r="Q84" i="19"/>
  <c r="P84" i="19"/>
  <c r="Q75" i="19"/>
  <c r="P75" i="19"/>
  <c r="Q69" i="19"/>
  <c r="P69" i="19"/>
  <c r="O77" i="19"/>
  <c r="Q60" i="19"/>
  <c r="P60" i="19"/>
  <c r="Q54" i="19"/>
  <c r="P54" i="19"/>
  <c r="Q45" i="19"/>
  <c r="P45" i="19"/>
  <c r="Q39" i="19"/>
  <c r="P39" i="19"/>
  <c r="Q30" i="19"/>
  <c r="P30" i="19"/>
  <c r="Q24" i="19"/>
  <c r="P24" i="19"/>
  <c r="O23" i="19"/>
  <c r="R24" i="19"/>
  <c r="I83" i="21"/>
  <c r="H83" i="21"/>
  <c r="P94" i="19"/>
  <c r="O93" i="19"/>
  <c r="Q94" i="19"/>
  <c r="I15" i="19"/>
  <c r="H15" i="19"/>
  <c r="I112" i="19"/>
  <c r="H112" i="19"/>
  <c r="I118" i="19"/>
  <c r="H118" i="19"/>
  <c r="I127" i="19"/>
  <c r="H127" i="19"/>
  <c r="G135" i="19"/>
  <c r="I136" i="19"/>
  <c r="H136" i="19"/>
  <c r="I142" i="19"/>
  <c r="H142" i="19"/>
  <c r="I151" i="19"/>
  <c r="H151" i="19"/>
  <c r="I157" i="19"/>
  <c r="H157" i="19"/>
  <c r="I141" i="21"/>
  <c r="H141" i="21"/>
  <c r="I30" i="21"/>
  <c r="H30" i="21"/>
  <c r="I21" i="21"/>
  <c r="H21" i="21"/>
  <c r="I58" i="21"/>
  <c r="H58" i="21"/>
  <c r="I103" i="21"/>
  <c r="H103" i="21"/>
  <c r="G162" i="21"/>
  <c r="I154" i="21"/>
  <c r="H154" i="21"/>
  <c r="I53" i="21"/>
  <c r="H53" i="21"/>
  <c r="G106" i="21"/>
  <c r="I98" i="21"/>
  <c r="H98" i="21"/>
  <c r="I129" i="21"/>
  <c r="H129" i="21"/>
  <c r="H28" i="21"/>
  <c r="G36" i="21"/>
  <c r="I28" i="21"/>
  <c r="H67" i="21"/>
  <c r="I67" i="21"/>
  <c r="H112" i="21"/>
  <c r="G120" i="21"/>
  <c r="I112" i="21"/>
  <c r="I35" i="21"/>
  <c r="H35" i="21"/>
  <c r="I74" i="21"/>
  <c r="H74" i="21"/>
  <c r="I119" i="21"/>
  <c r="H119" i="21"/>
  <c r="H132" i="21"/>
  <c r="I132" i="21"/>
  <c r="I133" i="21"/>
  <c r="H133" i="21"/>
  <c r="Q157" i="19"/>
  <c r="P157" i="19"/>
  <c r="Q131" i="19"/>
  <c r="P131" i="19"/>
  <c r="Q112" i="19"/>
  <c r="P112" i="19"/>
  <c r="I84" i="19"/>
  <c r="H84" i="19"/>
  <c r="I75" i="19"/>
  <c r="H75" i="19"/>
  <c r="I69" i="19"/>
  <c r="H69" i="19"/>
  <c r="G77" i="19"/>
  <c r="I60" i="19"/>
  <c r="H60" i="19"/>
  <c r="I54" i="19"/>
  <c r="H54" i="19"/>
  <c r="I45" i="19"/>
  <c r="H45" i="19"/>
  <c r="I39" i="19"/>
  <c r="H39" i="19"/>
  <c r="I30" i="19"/>
  <c r="H30" i="19"/>
  <c r="I24" i="19"/>
  <c r="H24" i="19"/>
  <c r="G23" i="19"/>
  <c r="J56" i="18"/>
  <c r="I56" i="18"/>
  <c r="H62" i="18"/>
  <c r="I24" i="18"/>
  <c r="O118" i="18"/>
  <c r="O106" i="18"/>
  <c r="N104" i="18"/>
  <c r="N92" i="18"/>
  <c r="I70" i="18"/>
  <c r="O34" i="18"/>
  <c r="O22" i="18"/>
  <c r="I130" i="18"/>
  <c r="I123" i="18"/>
  <c r="I115" i="18"/>
  <c r="I114" i="18"/>
  <c r="I113" i="18"/>
  <c r="I110" i="18"/>
  <c r="H118" i="18"/>
  <c r="H106" i="18"/>
  <c r="C48" i="18"/>
  <c r="C36" i="18"/>
  <c r="N34" i="18"/>
  <c r="N22" i="18"/>
  <c r="G146" i="18"/>
  <c r="I138" i="18"/>
  <c r="P104" i="18"/>
  <c r="Q96" i="18"/>
  <c r="R57" i="18"/>
  <c r="Q57" i="18"/>
  <c r="Q38" i="18"/>
  <c r="Q18" i="18"/>
  <c r="V16" i="17"/>
  <c r="U16" i="17"/>
  <c r="S21" i="17"/>
  <c r="V13" i="17"/>
  <c r="U13" i="17"/>
  <c r="S9" i="17"/>
  <c r="V10" i="17"/>
  <c r="U10" i="17"/>
  <c r="E161" i="17"/>
  <c r="E149" i="17"/>
  <c r="I141" i="15"/>
  <c r="G147" i="15"/>
  <c r="K141" i="15"/>
  <c r="M129" i="15"/>
  <c r="L129" i="15"/>
  <c r="K129" i="15"/>
  <c r="J129" i="15"/>
  <c r="I129" i="15"/>
  <c r="M110" i="15"/>
  <c r="L110" i="15"/>
  <c r="K110" i="15"/>
  <c r="J110" i="15"/>
  <c r="I110" i="15"/>
  <c r="K153" i="17"/>
  <c r="J153" i="17"/>
  <c r="I153" i="17"/>
  <c r="H161" i="17"/>
  <c r="K138" i="17"/>
  <c r="J138" i="17"/>
  <c r="I138" i="17"/>
  <c r="K123" i="17"/>
  <c r="J123" i="17"/>
  <c r="I123" i="17"/>
  <c r="K108" i="17"/>
  <c r="H107" i="17"/>
  <c r="J108" i="17"/>
  <c r="I108" i="17"/>
  <c r="K90" i="17"/>
  <c r="J90" i="17"/>
  <c r="I90" i="17"/>
  <c r="K75" i="17"/>
  <c r="J75" i="17"/>
  <c r="I75" i="17"/>
  <c r="K60" i="17"/>
  <c r="J60" i="17"/>
  <c r="I60" i="17"/>
  <c r="K45" i="17"/>
  <c r="J45" i="17"/>
  <c r="I45" i="17"/>
  <c r="K30" i="17"/>
  <c r="J30" i="17"/>
  <c r="I30" i="17"/>
  <c r="U15" i="16"/>
  <c r="V15" i="16"/>
  <c r="U12" i="16"/>
  <c r="V12" i="16"/>
  <c r="I130" i="15"/>
  <c r="M130" i="15"/>
  <c r="L130" i="15"/>
  <c r="J130" i="15"/>
  <c r="K130" i="15"/>
  <c r="I111" i="15"/>
  <c r="M111" i="15"/>
  <c r="H119" i="15"/>
  <c r="L111" i="15"/>
  <c r="J111" i="15"/>
  <c r="K111" i="15"/>
  <c r="I79" i="15"/>
  <c r="M79" i="15"/>
  <c r="L79" i="15"/>
  <c r="K79" i="15"/>
  <c r="J79" i="15"/>
  <c r="I46" i="15"/>
  <c r="M46" i="15"/>
  <c r="L46" i="15"/>
  <c r="K46" i="15"/>
  <c r="J46" i="15"/>
  <c r="I27" i="15"/>
  <c r="M27" i="15"/>
  <c r="H35" i="15"/>
  <c r="L27" i="15"/>
  <c r="K27" i="15"/>
  <c r="J27" i="15"/>
  <c r="K11" i="15"/>
  <c r="I11" i="15"/>
  <c r="J144" i="13"/>
  <c r="I144" i="13"/>
  <c r="K144" i="13"/>
  <c r="J131" i="13"/>
  <c r="I131" i="13"/>
  <c r="K131" i="13"/>
  <c r="K116" i="13"/>
  <c r="J116" i="13"/>
  <c r="I116" i="13"/>
  <c r="K103" i="13"/>
  <c r="J103" i="13"/>
  <c r="I103" i="13"/>
  <c r="J88" i="13"/>
  <c r="I88" i="13"/>
  <c r="K88" i="13"/>
  <c r="J75" i="13"/>
  <c r="I75" i="13"/>
  <c r="K75" i="13"/>
  <c r="K60" i="13"/>
  <c r="J60" i="13"/>
  <c r="I60" i="13"/>
  <c r="K47" i="13"/>
  <c r="J47" i="13"/>
  <c r="I47" i="13"/>
  <c r="J32" i="13"/>
  <c r="I32" i="13"/>
  <c r="K32" i="13"/>
  <c r="K19" i="13"/>
  <c r="J19" i="13"/>
  <c r="I19" i="13"/>
  <c r="H20" i="13"/>
  <c r="Q102" i="18"/>
  <c r="R83" i="18"/>
  <c r="Q83" i="18"/>
  <c r="E146" i="18"/>
  <c r="E134" i="18"/>
  <c r="J167" i="32"/>
  <c r="L167" i="32"/>
  <c r="I93" i="30"/>
  <c r="K93" i="30"/>
  <c r="H77" i="32"/>
  <c r="J77" i="32"/>
  <c r="H83" i="32"/>
  <c r="J83" i="32"/>
  <c r="L93" i="30"/>
  <c r="J93" i="30"/>
  <c r="J17" i="29"/>
  <c r="K17" i="29"/>
  <c r="I17" i="29"/>
  <c r="J11" i="29"/>
  <c r="K11" i="29"/>
  <c r="I11" i="29"/>
  <c r="K24" i="29"/>
  <c r="I24" i="29"/>
  <c r="J24" i="29"/>
  <c r="K39" i="29"/>
  <c r="I39" i="29"/>
  <c r="J39" i="29"/>
  <c r="K52" i="29"/>
  <c r="I52" i="29"/>
  <c r="J52" i="29"/>
  <c r="K67" i="29"/>
  <c r="I67" i="29"/>
  <c r="J67" i="29"/>
  <c r="K80" i="29"/>
  <c r="I80" i="29"/>
  <c r="J80" i="29"/>
  <c r="K95" i="29"/>
  <c r="I95" i="29"/>
  <c r="J95" i="29"/>
  <c r="K108" i="29"/>
  <c r="I108" i="29"/>
  <c r="J108" i="29"/>
  <c r="K123" i="29"/>
  <c r="I123" i="29"/>
  <c r="J123" i="29"/>
  <c r="K136" i="29"/>
  <c r="I136" i="29"/>
  <c r="J136" i="29"/>
  <c r="K151" i="29"/>
  <c r="I151" i="29"/>
  <c r="J151" i="29"/>
  <c r="K23" i="29"/>
  <c r="I23" i="29"/>
  <c r="J23" i="29"/>
  <c r="K36" i="29"/>
  <c r="I36" i="29"/>
  <c r="J36" i="29"/>
  <c r="K51" i="29"/>
  <c r="I51" i="29"/>
  <c r="J51" i="29"/>
  <c r="K64" i="29"/>
  <c r="I64" i="29"/>
  <c r="J64" i="29"/>
  <c r="K79" i="29"/>
  <c r="I79" i="29"/>
  <c r="J79" i="29"/>
  <c r="K92" i="29"/>
  <c r="I92" i="29"/>
  <c r="J92" i="29"/>
  <c r="K107" i="29"/>
  <c r="I107" i="29"/>
  <c r="J107" i="29"/>
  <c r="K120" i="29"/>
  <c r="I120" i="29"/>
  <c r="J120" i="29"/>
  <c r="K135" i="29"/>
  <c r="I135" i="29"/>
  <c r="J135" i="29"/>
  <c r="K148" i="29"/>
  <c r="I148" i="29"/>
  <c r="J148" i="29"/>
  <c r="M67" i="30"/>
  <c r="L67" i="30"/>
  <c r="J67" i="30"/>
  <c r="K67" i="30"/>
  <c r="I67" i="30"/>
  <c r="L15" i="30"/>
  <c r="K15" i="30"/>
  <c r="I15" i="30"/>
  <c r="M15" i="30"/>
  <c r="J15" i="30"/>
  <c r="M106" i="30"/>
  <c r="L106" i="30"/>
  <c r="J106" i="30"/>
  <c r="I106" i="30"/>
  <c r="K106" i="30"/>
  <c r="J64" i="30"/>
  <c r="I64" i="30"/>
  <c r="M64" i="30"/>
  <c r="L64" i="30"/>
  <c r="K64" i="30"/>
  <c r="M47" i="30"/>
  <c r="L47" i="30"/>
  <c r="J47" i="30"/>
  <c r="I47" i="30"/>
  <c r="K47" i="30"/>
  <c r="L9" i="30"/>
  <c r="K9" i="30"/>
  <c r="I9" i="30"/>
  <c r="M9" i="30"/>
  <c r="J9" i="30"/>
  <c r="M122" i="30"/>
  <c r="K122" i="30"/>
  <c r="J122" i="30"/>
  <c r="I122" i="30"/>
  <c r="L122" i="30"/>
  <c r="L98" i="30"/>
  <c r="K98" i="30"/>
  <c r="I98" i="30"/>
  <c r="M98" i="30"/>
  <c r="J98" i="30"/>
  <c r="M154" i="30"/>
  <c r="K154" i="30"/>
  <c r="L154" i="30"/>
  <c r="I154" i="30"/>
  <c r="J154" i="30"/>
  <c r="K26" i="30"/>
  <c r="J26" i="30"/>
  <c r="M26" i="30"/>
  <c r="H34" i="30"/>
  <c r="L26" i="30"/>
  <c r="I26" i="30"/>
  <c r="K65" i="30"/>
  <c r="J65" i="30"/>
  <c r="M65" i="30"/>
  <c r="L65" i="30"/>
  <c r="I65" i="30"/>
  <c r="H118" i="30"/>
  <c r="K110" i="30"/>
  <c r="J110" i="30"/>
  <c r="M110" i="30"/>
  <c r="I110" i="30"/>
  <c r="L110" i="30"/>
  <c r="L159" i="30"/>
  <c r="J159" i="30"/>
  <c r="M159" i="30"/>
  <c r="K159" i="30"/>
  <c r="I159" i="30"/>
  <c r="I37" i="30"/>
  <c r="L37" i="30"/>
  <c r="K37" i="30"/>
  <c r="J37" i="30"/>
  <c r="M37" i="30"/>
  <c r="I82" i="30"/>
  <c r="H90" i="30"/>
  <c r="L82" i="30"/>
  <c r="K82" i="30"/>
  <c r="M82" i="30"/>
  <c r="J82" i="30"/>
  <c r="L127" i="30"/>
  <c r="J127" i="30"/>
  <c r="I127" i="30"/>
  <c r="M127" i="30"/>
  <c r="K127" i="30"/>
  <c r="M23" i="30"/>
  <c r="K23" i="30"/>
  <c r="J23" i="30"/>
  <c r="I23" i="30"/>
  <c r="L23" i="30"/>
  <c r="M68" i="30"/>
  <c r="K68" i="30"/>
  <c r="J68" i="30"/>
  <c r="H76" i="30"/>
  <c r="L68" i="30"/>
  <c r="I68" i="30"/>
  <c r="M107" i="30"/>
  <c r="K107" i="30"/>
  <c r="J107" i="30"/>
  <c r="L107" i="30"/>
  <c r="I107" i="30"/>
  <c r="J131" i="30"/>
  <c r="K131" i="30"/>
  <c r="I131" i="30"/>
  <c r="M131" i="30"/>
  <c r="L131" i="30"/>
  <c r="L129" i="30"/>
  <c r="M129" i="30"/>
  <c r="J129" i="30"/>
  <c r="I129" i="30"/>
  <c r="K129" i="30"/>
  <c r="M16" i="30"/>
  <c r="L16" i="30"/>
  <c r="J16" i="30"/>
  <c r="K16" i="30"/>
  <c r="I16" i="30"/>
  <c r="H62" i="28"/>
  <c r="K54" i="28"/>
  <c r="J54" i="28"/>
  <c r="I54" i="28"/>
  <c r="K69" i="28"/>
  <c r="I69" i="28"/>
  <c r="J69" i="28"/>
  <c r="K82" i="28"/>
  <c r="H90" i="28"/>
  <c r="I82" i="28"/>
  <c r="J82" i="28"/>
  <c r="K97" i="28"/>
  <c r="I97" i="28"/>
  <c r="J97" i="28"/>
  <c r="K110" i="28"/>
  <c r="H118" i="28"/>
  <c r="I110" i="28"/>
  <c r="J110" i="28"/>
  <c r="K125" i="28"/>
  <c r="I125" i="28"/>
  <c r="J125" i="28"/>
  <c r="K138" i="28"/>
  <c r="H146" i="28"/>
  <c r="I138" i="28"/>
  <c r="J138" i="28"/>
  <c r="K153" i="28"/>
  <c r="I153" i="28"/>
  <c r="J153" i="28"/>
  <c r="H76" i="28"/>
  <c r="K68" i="28"/>
  <c r="I68" i="28"/>
  <c r="J68" i="28"/>
  <c r="K83" i="28"/>
  <c r="I83" i="28"/>
  <c r="J83" i="28"/>
  <c r="H104" i="28"/>
  <c r="K96" i="28"/>
  <c r="I96" i="28"/>
  <c r="J96" i="28"/>
  <c r="K111" i="28"/>
  <c r="I111" i="28"/>
  <c r="J111" i="28"/>
  <c r="H132" i="28"/>
  <c r="K124" i="28"/>
  <c r="I124" i="28"/>
  <c r="J124" i="28"/>
  <c r="K139" i="28"/>
  <c r="I139" i="28"/>
  <c r="J139" i="28"/>
  <c r="H160" i="28"/>
  <c r="K152" i="28"/>
  <c r="I152" i="28"/>
  <c r="J152" i="28"/>
  <c r="L235" i="26"/>
  <c r="N235" i="26"/>
  <c r="H217" i="26"/>
  <c r="J217" i="26"/>
  <c r="H214" i="26"/>
  <c r="J214" i="26"/>
  <c r="H211" i="26"/>
  <c r="J211" i="26"/>
  <c r="H208" i="26"/>
  <c r="J208" i="26"/>
  <c r="J232" i="26"/>
  <c r="L232" i="26"/>
  <c r="J173" i="26"/>
  <c r="L173" i="26"/>
  <c r="J167" i="26"/>
  <c r="L167" i="26"/>
  <c r="L152" i="26"/>
  <c r="N152" i="26"/>
  <c r="L146" i="26"/>
  <c r="N146" i="26"/>
  <c r="J25" i="28"/>
  <c r="I25" i="28"/>
  <c r="J38" i="28"/>
  <c r="I38" i="28"/>
  <c r="J55" i="28"/>
  <c r="I55" i="28"/>
  <c r="G20" i="28"/>
  <c r="I12" i="28"/>
  <c r="J12" i="28"/>
  <c r="J19" i="28"/>
  <c r="I19" i="28"/>
  <c r="I32" i="28"/>
  <c r="J32" i="28"/>
  <c r="J47" i="28"/>
  <c r="I47" i="28"/>
  <c r="K37" i="22"/>
  <c r="J37" i="22"/>
  <c r="J258" i="26"/>
  <c r="L258" i="26"/>
  <c r="J264" i="26"/>
  <c r="L264" i="26"/>
  <c r="I33" i="23"/>
  <c r="J33" i="23"/>
  <c r="K33" i="23"/>
  <c r="I46" i="23"/>
  <c r="J46" i="23"/>
  <c r="K46" i="23"/>
  <c r="I61" i="23"/>
  <c r="K61" i="23"/>
  <c r="J61" i="23"/>
  <c r="I74" i="23"/>
  <c r="K74" i="23"/>
  <c r="J74" i="23"/>
  <c r="J89" i="23"/>
  <c r="I89" i="23"/>
  <c r="K89" i="23"/>
  <c r="J102" i="23"/>
  <c r="I102" i="23"/>
  <c r="K102" i="23"/>
  <c r="J117" i="23"/>
  <c r="I117" i="23"/>
  <c r="K117" i="23"/>
  <c r="J130" i="23"/>
  <c r="I130" i="23"/>
  <c r="K130" i="23"/>
  <c r="J145" i="23"/>
  <c r="I145" i="23"/>
  <c r="K145" i="23"/>
  <c r="J155" i="23"/>
  <c r="K155" i="23"/>
  <c r="I155" i="23"/>
  <c r="K15" i="23"/>
  <c r="J15" i="23"/>
  <c r="I15" i="23"/>
  <c r="K9" i="23"/>
  <c r="J9" i="23"/>
  <c r="I9" i="23"/>
  <c r="T20" i="23"/>
  <c r="U12" i="23"/>
  <c r="W12" i="23"/>
  <c r="V12" i="23"/>
  <c r="J88" i="23"/>
  <c r="I88" i="23"/>
  <c r="J103" i="23"/>
  <c r="I103" i="23"/>
  <c r="J116" i="23"/>
  <c r="I116" i="23"/>
  <c r="J131" i="23"/>
  <c r="I131" i="23"/>
  <c r="J144" i="23"/>
  <c r="I144" i="23"/>
  <c r="L95" i="22"/>
  <c r="J95" i="22"/>
  <c r="K95" i="22"/>
  <c r="K65" i="23"/>
  <c r="J65" i="23"/>
  <c r="I65" i="23"/>
  <c r="K39" i="23"/>
  <c r="J39" i="23"/>
  <c r="I39" i="23"/>
  <c r="L149" i="22"/>
  <c r="K149" i="22"/>
  <c r="J149" i="22"/>
  <c r="L158" i="22"/>
  <c r="L152" i="22"/>
  <c r="L136" i="22"/>
  <c r="K136" i="22"/>
  <c r="J136" i="22"/>
  <c r="L65" i="22"/>
  <c r="K65" i="22"/>
  <c r="J65" i="22"/>
  <c r="L74" i="22"/>
  <c r="L68" i="22"/>
  <c r="L52" i="22"/>
  <c r="K52" i="22"/>
  <c r="J52" i="22"/>
  <c r="V14" i="22"/>
  <c r="X14" i="22"/>
  <c r="W14" i="22"/>
  <c r="L124" i="22"/>
  <c r="K124" i="22"/>
  <c r="J124" i="22"/>
  <c r="L111" i="22"/>
  <c r="K111" i="22"/>
  <c r="J111" i="22"/>
  <c r="I119" i="22"/>
  <c r="L98" i="22"/>
  <c r="K98" i="22"/>
  <c r="J98" i="22"/>
  <c r="L40" i="22"/>
  <c r="K40" i="22"/>
  <c r="J40" i="22"/>
  <c r="L27" i="22"/>
  <c r="K27" i="22"/>
  <c r="J27" i="22"/>
  <c r="I35" i="22"/>
  <c r="J17" i="22"/>
  <c r="L17" i="22"/>
  <c r="K17" i="22"/>
  <c r="J41" i="22"/>
  <c r="I49" i="22"/>
  <c r="L41" i="22"/>
  <c r="K41" i="22"/>
  <c r="J60" i="22"/>
  <c r="L60" i="22"/>
  <c r="K60" i="22"/>
  <c r="J83" i="22"/>
  <c r="L83" i="22"/>
  <c r="K83" i="22"/>
  <c r="I91" i="22"/>
  <c r="J102" i="22"/>
  <c r="L102" i="22"/>
  <c r="K102" i="22"/>
  <c r="J125" i="22"/>
  <c r="I133" i="22"/>
  <c r="L125" i="22"/>
  <c r="K125" i="22"/>
  <c r="J144" i="22"/>
  <c r="L144" i="22"/>
  <c r="K144" i="22"/>
  <c r="K18" i="22"/>
  <c r="L18" i="22"/>
  <c r="I160" i="21"/>
  <c r="H160" i="21"/>
  <c r="I24" i="21"/>
  <c r="H24" i="21"/>
  <c r="Q140" i="19"/>
  <c r="P140" i="19"/>
  <c r="Q114" i="19"/>
  <c r="P114" i="19"/>
  <c r="H103" i="19"/>
  <c r="I103" i="19"/>
  <c r="P96" i="19"/>
  <c r="Q96" i="19"/>
  <c r="P13" i="19"/>
  <c r="O21" i="19"/>
  <c r="Q13" i="19"/>
  <c r="Q158" i="19"/>
  <c r="P158" i="19"/>
  <c r="R136" i="19"/>
  <c r="Q136" i="19"/>
  <c r="P136" i="19"/>
  <c r="O135" i="19"/>
  <c r="Q113" i="19"/>
  <c r="P113" i="19"/>
  <c r="Q103" i="19"/>
  <c r="P103" i="19"/>
  <c r="Q89" i="19"/>
  <c r="P89" i="19"/>
  <c r="R89" i="19"/>
  <c r="Q83" i="19"/>
  <c r="P83" i="19"/>
  <c r="O91" i="19"/>
  <c r="Q74" i="19"/>
  <c r="P74" i="19"/>
  <c r="Q68" i="19"/>
  <c r="P68" i="19"/>
  <c r="Q59" i="19"/>
  <c r="P59" i="19"/>
  <c r="Q53" i="19"/>
  <c r="P53" i="19"/>
  <c r="Q44" i="19"/>
  <c r="P44" i="19"/>
  <c r="Q38" i="19"/>
  <c r="P38" i="19"/>
  <c r="O37" i="19"/>
  <c r="Q29" i="19"/>
  <c r="P29" i="19"/>
  <c r="Q20" i="19"/>
  <c r="P20" i="19"/>
  <c r="I63" i="21"/>
  <c r="H63" i="21"/>
  <c r="I94" i="19"/>
  <c r="G93" i="19"/>
  <c r="H94" i="19"/>
  <c r="J14" i="19"/>
  <c r="I14" i="19"/>
  <c r="H14" i="19"/>
  <c r="I113" i="19"/>
  <c r="H113" i="19"/>
  <c r="G121" i="19"/>
  <c r="I122" i="19"/>
  <c r="H122" i="19"/>
  <c r="I128" i="19"/>
  <c r="H128" i="19"/>
  <c r="I137" i="19"/>
  <c r="H137" i="19"/>
  <c r="I143" i="19"/>
  <c r="H143" i="19"/>
  <c r="I152" i="19"/>
  <c r="H152" i="19"/>
  <c r="I158" i="19"/>
  <c r="H158" i="19"/>
  <c r="I137" i="21"/>
  <c r="H137" i="21"/>
  <c r="I17" i="21"/>
  <c r="H17" i="21"/>
  <c r="I26" i="21"/>
  <c r="H26" i="21"/>
  <c r="I71" i="21"/>
  <c r="H71" i="21"/>
  <c r="G78" i="21"/>
  <c r="I110" i="21"/>
  <c r="H110" i="21"/>
  <c r="I59" i="21"/>
  <c r="H59" i="21"/>
  <c r="I104" i="21"/>
  <c r="H104" i="21"/>
  <c r="I144" i="21"/>
  <c r="H144" i="21"/>
  <c r="H34" i="21"/>
  <c r="I34" i="21"/>
  <c r="H73" i="21"/>
  <c r="I73" i="21"/>
  <c r="H118" i="21"/>
  <c r="I118" i="21"/>
  <c r="G50" i="21"/>
  <c r="I42" i="21"/>
  <c r="H42" i="21"/>
  <c r="I81" i="21"/>
  <c r="H81" i="21"/>
  <c r="I138" i="21"/>
  <c r="H138" i="21"/>
  <c r="H139" i="21"/>
  <c r="I139" i="21"/>
  <c r="G148" i="21"/>
  <c r="I140" i="21"/>
  <c r="H140" i="21"/>
  <c r="R154" i="19"/>
  <c r="Q154" i="19"/>
  <c r="P154" i="19"/>
  <c r="Q128" i="19"/>
  <c r="P128" i="19"/>
  <c r="J89" i="19"/>
  <c r="I89" i="19"/>
  <c r="H89" i="19"/>
  <c r="I83" i="19"/>
  <c r="H83" i="19"/>
  <c r="G91" i="19"/>
  <c r="I74" i="19"/>
  <c r="H74" i="19"/>
  <c r="I68" i="19"/>
  <c r="H68" i="19"/>
  <c r="I59" i="19"/>
  <c r="H59" i="19"/>
  <c r="I53" i="19"/>
  <c r="H53" i="19"/>
  <c r="I44" i="19"/>
  <c r="H44" i="19"/>
  <c r="I38" i="19"/>
  <c r="H38" i="19"/>
  <c r="G37" i="19"/>
  <c r="I29" i="19"/>
  <c r="H29" i="19"/>
  <c r="I20" i="19"/>
  <c r="H20" i="19"/>
  <c r="I108" i="18"/>
  <c r="H90" i="18"/>
  <c r="I82" i="18"/>
  <c r="J82" i="18"/>
  <c r="O50" i="18"/>
  <c r="Q51" i="18"/>
  <c r="G48" i="18"/>
  <c r="I42" i="18"/>
  <c r="I96" i="18"/>
  <c r="H104" i="18"/>
  <c r="H92" i="18"/>
  <c r="C34" i="18"/>
  <c r="C22" i="18"/>
  <c r="I13" i="18"/>
  <c r="J13" i="18"/>
  <c r="I137" i="18"/>
  <c r="I129" i="18"/>
  <c r="I122" i="18"/>
  <c r="I121" i="18"/>
  <c r="H120" i="18"/>
  <c r="I126" i="18"/>
  <c r="J97" i="18"/>
  <c r="I97" i="18"/>
  <c r="I52" i="18"/>
  <c r="I26" i="18"/>
  <c r="H34" i="18"/>
  <c r="H22" i="18"/>
  <c r="I19" i="18"/>
  <c r="I66" i="18"/>
  <c r="J40" i="18"/>
  <c r="I40" i="18"/>
  <c r="H48" i="18"/>
  <c r="W118" i="18"/>
  <c r="X110" i="18"/>
  <c r="Y52" i="18"/>
  <c r="X52" i="18"/>
  <c r="X32" i="18"/>
  <c r="W19" i="17"/>
  <c r="V19" i="17"/>
  <c r="U19" i="17"/>
  <c r="E133" i="17"/>
  <c r="E121" i="17"/>
  <c r="K128" i="15"/>
  <c r="I128" i="15"/>
  <c r="K109" i="15"/>
  <c r="I109" i="15"/>
  <c r="Q56" i="18"/>
  <c r="Q37" i="18"/>
  <c r="P36" i="18"/>
  <c r="K151" i="17"/>
  <c r="J151" i="17"/>
  <c r="I151" i="17"/>
  <c r="K136" i="17"/>
  <c r="H135" i="17"/>
  <c r="J136" i="17"/>
  <c r="I136" i="17"/>
  <c r="K118" i="17"/>
  <c r="J118" i="17"/>
  <c r="I118" i="17"/>
  <c r="K103" i="17"/>
  <c r="J103" i="17"/>
  <c r="I103" i="17"/>
  <c r="K88" i="17"/>
  <c r="J88" i="17"/>
  <c r="I88" i="17"/>
  <c r="K73" i="17"/>
  <c r="J73" i="17"/>
  <c r="I73" i="17"/>
  <c r="K58" i="17"/>
  <c r="J58" i="17"/>
  <c r="I58" i="17"/>
  <c r="K43" i="17"/>
  <c r="J43" i="17"/>
  <c r="I43" i="17"/>
  <c r="F35" i="16"/>
  <c r="F23" i="16"/>
  <c r="I150" i="15"/>
  <c r="M150" i="15"/>
  <c r="L150" i="15"/>
  <c r="J150" i="15"/>
  <c r="K150" i="15"/>
  <c r="I98" i="15"/>
  <c r="M98" i="15"/>
  <c r="L98" i="15"/>
  <c r="K98" i="15"/>
  <c r="J98" i="15"/>
  <c r="H105" i="15"/>
  <c r="I66" i="15"/>
  <c r="M66" i="15"/>
  <c r="L66" i="15"/>
  <c r="K66" i="15"/>
  <c r="J66" i="15"/>
  <c r="K45" i="15"/>
  <c r="I45" i="15"/>
  <c r="K26" i="15"/>
  <c r="I26" i="15"/>
  <c r="W14" i="15"/>
  <c r="Y14" i="15"/>
  <c r="X14" i="15"/>
  <c r="J157" i="13"/>
  <c r="I157" i="13"/>
  <c r="K157" i="13"/>
  <c r="K142" i="13"/>
  <c r="J142" i="13"/>
  <c r="I142" i="13"/>
  <c r="K129" i="13"/>
  <c r="J129" i="13"/>
  <c r="I129" i="13"/>
  <c r="J114" i="13"/>
  <c r="I114" i="13"/>
  <c r="K114" i="13"/>
  <c r="J101" i="13"/>
  <c r="I101" i="13"/>
  <c r="K101" i="13"/>
  <c r="K86" i="13"/>
  <c r="J86" i="13"/>
  <c r="I86" i="13"/>
  <c r="K73" i="13"/>
  <c r="J73" i="13"/>
  <c r="I73" i="13"/>
  <c r="J58" i="13"/>
  <c r="I58" i="13"/>
  <c r="K58" i="13"/>
  <c r="J45" i="13"/>
  <c r="I45" i="13"/>
  <c r="K45" i="13"/>
  <c r="K30" i="13"/>
  <c r="J30" i="13"/>
  <c r="I30" i="13"/>
  <c r="Q121" i="18"/>
  <c r="P120" i="18"/>
  <c r="X97" i="18"/>
  <c r="Q13" i="18"/>
  <c r="K62" i="18"/>
  <c r="K50" i="18"/>
  <c r="H163" i="32"/>
  <c r="J163" i="32"/>
  <c r="H172" i="32"/>
  <c r="J172" i="32"/>
  <c r="F165" i="32"/>
  <c r="H165" i="32"/>
  <c r="F171" i="32"/>
  <c r="H171" i="32"/>
  <c r="H78" i="32"/>
  <c r="J78" i="32"/>
  <c r="H84" i="32"/>
  <c r="J84" i="32"/>
  <c r="J16" i="29"/>
  <c r="K16" i="29"/>
  <c r="I16" i="29"/>
  <c r="J10" i="29"/>
  <c r="K10" i="29"/>
  <c r="I10" i="29"/>
  <c r="K26" i="29"/>
  <c r="H34" i="29"/>
  <c r="I26" i="29"/>
  <c r="J26" i="29"/>
  <c r="K41" i="29"/>
  <c r="I41" i="29"/>
  <c r="J41" i="29"/>
  <c r="K54" i="29"/>
  <c r="H62" i="29"/>
  <c r="I54" i="29"/>
  <c r="J54" i="29"/>
  <c r="K69" i="29"/>
  <c r="I69" i="29"/>
  <c r="J69" i="29"/>
  <c r="K82" i="29"/>
  <c r="H90" i="29"/>
  <c r="I82" i="29"/>
  <c r="J82" i="29"/>
  <c r="K97" i="29"/>
  <c r="I97" i="29"/>
  <c r="J97" i="29"/>
  <c r="K110" i="29"/>
  <c r="H118" i="29"/>
  <c r="I110" i="29"/>
  <c r="J110" i="29"/>
  <c r="K125" i="29"/>
  <c r="I125" i="29"/>
  <c r="J125" i="29"/>
  <c r="K138" i="29"/>
  <c r="H146" i="29"/>
  <c r="I138" i="29"/>
  <c r="J138" i="29"/>
  <c r="K153" i="29"/>
  <c r="I153" i="29"/>
  <c r="J153" i="29"/>
  <c r="K25" i="29"/>
  <c r="I25" i="29"/>
  <c r="J25" i="29"/>
  <c r="K38" i="29"/>
  <c r="I38" i="29"/>
  <c r="J38" i="29"/>
  <c r="K53" i="29"/>
  <c r="I53" i="29"/>
  <c r="J53" i="29"/>
  <c r="K66" i="29"/>
  <c r="I66" i="29"/>
  <c r="J66" i="29"/>
  <c r="K81" i="29"/>
  <c r="I81" i="29"/>
  <c r="J81" i="29"/>
  <c r="K94" i="29"/>
  <c r="I94" i="29"/>
  <c r="J94" i="29"/>
  <c r="K109" i="29"/>
  <c r="I109" i="29"/>
  <c r="J109" i="29"/>
  <c r="K122" i="29"/>
  <c r="I122" i="29"/>
  <c r="J122" i="29"/>
  <c r="K137" i="29"/>
  <c r="I137" i="29"/>
  <c r="J137" i="29"/>
  <c r="K150" i="29"/>
  <c r="I150" i="29"/>
  <c r="J150" i="29"/>
  <c r="J70" i="30"/>
  <c r="I70" i="30"/>
  <c r="M70" i="30"/>
  <c r="L70" i="30"/>
  <c r="K70" i="30"/>
  <c r="L27" i="30"/>
  <c r="K27" i="30"/>
  <c r="I27" i="30"/>
  <c r="M27" i="30"/>
  <c r="J27" i="30"/>
  <c r="L134" i="30"/>
  <c r="J134" i="30"/>
  <c r="K134" i="30"/>
  <c r="I134" i="30"/>
  <c r="M134" i="30"/>
  <c r="J83" i="30"/>
  <c r="I83" i="30"/>
  <c r="M83" i="30"/>
  <c r="L83" i="30"/>
  <c r="K83" i="30"/>
  <c r="M60" i="30"/>
  <c r="L60" i="30"/>
  <c r="J60" i="30"/>
  <c r="I60" i="30"/>
  <c r="K60" i="30"/>
  <c r="L33" i="30"/>
  <c r="K33" i="30"/>
  <c r="I33" i="30"/>
  <c r="M33" i="30"/>
  <c r="J33" i="30"/>
  <c r="K145" i="30"/>
  <c r="I145" i="30"/>
  <c r="L145" i="30"/>
  <c r="J145" i="30"/>
  <c r="M145" i="30"/>
  <c r="L111" i="30"/>
  <c r="K111" i="30"/>
  <c r="I111" i="30"/>
  <c r="M111" i="30"/>
  <c r="J111" i="30"/>
  <c r="K158" i="30"/>
  <c r="I158" i="30"/>
  <c r="M158" i="30"/>
  <c r="J158" i="30"/>
  <c r="L158" i="30"/>
  <c r="K32" i="30"/>
  <c r="J32" i="30"/>
  <c r="M32" i="30"/>
  <c r="I32" i="30"/>
  <c r="L32" i="30"/>
  <c r="K71" i="30"/>
  <c r="J71" i="30"/>
  <c r="M71" i="30"/>
  <c r="I71" i="30"/>
  <c r="L71" i="30"/>
  <c r="K116" i="30"/>
  <c r="J116" i="30"/>
  <c r="M116" i="30"/>
  <c r="L116" i="30"/>
  <c r="I116" i="30"/>
  <c r="I43" i="30"/>
  <c r="L43" i="30"/>
  <c r="M43" i="30"/>
  <c r="K43" i="30"/>
  <c r="J43" i="30"/>
  <c r="I88" i="30"/>
  <c r="L88" i="30"/>
  <c r="K88" i="30"/>
  <c r="M88" i="30"/>
  <c r="J88" i="30"/>
  <c r="I137" i="30"/>
  <c r="M137" i="30"/>
  <c r="J137" i="30"/>
  <c r="L137" i="30"/>
  <c r="K137" i="30"/>
  <c r="M29" i="30"/>
  <c r="K29" i="30"/>
  <c r="L29" i="30"/>
  <c r="J29" i="30"/>
  <c r="I29" i="30"/>
  <c r="M74" i="30"/>
  <c r="K74" i="30"/>
  <c r="J74" i="30"/>
  <c r="L74" i="30"/>
  <c r="I74" i="30"/>
  <c r="M113" i="30"/>
  <c r="K113" i="30"/>
  <c r="J113" i="30"/>
  <c r="L113" i="30"/>
  <c r="I113" i="30"/>
  <c r="J138" i="30"/>
  <c r="H146" i="30"/>
  <c r="L138" i="30"/>
  <c r="K138" i="30"/>
  <c r="M138" i="30"/>
  <c r="I138" i="30"/>
  <c r="L136" i="30"/>
  <c r="K136" i="30"/>
  <c r="J136" i="30"/>
  <c r="M136" i="30"/>
  <c r="I136" i="30"/>
  <c r="K17" i="28"/>
  <c r="J17" i="28"/>
  <c r="I17" i="28"/>
  <c r="K11" i="28"/>
  <c r="J11" i="28"/>
  <c r="I11" i="28"/>
  <c r="I56" i="28"/>
  <c r="K56" i="28"/>
  <c r="J56" i="28"/>
  <c r="K71" i="28"/>
  <c r="I71" i="28"/>
  <c r="J71" i="28"/>
  <c r="K84" i="28"/>
  <c r="I84" i="28"/>
  <c r="J84" i="28"/>
  <c r="K99" i="28"/>
  <c r="I99" i="28"/>
  <c r="J99" i="28"/>
  <c r="K112" i="28"/>
  <c r="I112" i="28"/>
  <c r="J112" i="28"/>
  <c r="K127" i="28"/>
  <c r="I127" i="28"/>
  <c r="J127" i="28"/>
  <c r="K140" i="28"/>
  <c r="I140" i="28"/>
  <c r="J140" i="28"/>
  <c r="K155" i="28"/>
  <c r="I155" i="28"/>
  <c r="J155" i="28"/>
  <c r="K70" i="28"/>
  <c r="I70" i="28"/>
  <c r="J70" i="28"/>
  <c r="K85" i="28"/>
  <c r="I85" i="28"/>
  <c r="J85" i="28"/>
  <c r="K98" i="28"/>
  <c r="I98" i="28"/>
  <c r="J98" i="28"/>
  <c r="K113" i="28"/>
  <c r="I113" i="28"/>
  <c r="J113" i="28"/>
  <c r="K126" i="28"/>
  <c r="I126" i="28"/>
  <c r="J126" i="28"/>
  <c r="K141" i="28"/>
  <c r="I141" i="28"/>
  <c r="J141" i="28"/>
  <c r="K154" i="28"/>
  <c r="I154" i="28"/>
  <c r="J154" i="28"/>
  <c r="L240" i="26"/>
  <c r="N240" i="26"/>
  <c r="J231" i="26"/>
  <c r="L231" i="26"/>
  <c r="J172" i="26"/>
  <c r="L172" i="26"/>
  <c r="J166" i="26"/>
  <c r="L166" i="26"/>
  <c r="L151" i="26"/>
  <c r="N151" i="26"/>
  <c r="L145" i="26"/>
  <c r="N145" i="26"/>
  <c r="J27" i="28"/>
  <c r="I27" i="28"/>
  <c r="G48" i="28"/>
  <c r="J40" i="28"/>
  <c r="I40" i="28"/>
  <c r="J59" i="28"/>
  <c r="I59" i="28"/>
  <c r="I14" i="28"/>
  <c r="J14" i="28"/>
  <c r="J22" i="28"/>
  <c r="I22" i="28"/>
  <c r="J37" i="28"/>
  <c r="I37" i="28"/>
  <c r="J50" i="28"/>
  <c r="I50" i="28"/>
  <c r="J186" i="26"/>
  <c r="L186" i="26"/>
  <c r="J192" i="26"/>
  <c r="L192" i="26"/>
  <c r="J56" i="22"/>
  <c r="H63" i="22"/>
  <c r="K56" i="22"/>
  <c r="J24" i="22"/>
  <c r="K24" i="22"/>
  <c r="J259" i="26"/>
  <c r="L259" i="26"/>
  <c r="J265" i="26"/>
  <c r="L265" i="26"/>
  <c r="W20" i="22"/>
  <c r="V20" i="22"/>
  <c r="X20" i="22"/>
  <c r="I23" i="23"/>
  <c r="K23" i="23"/>
  <c r="J23" i="23"/>
  <c r="I36" i="23"/>
  <c r="K36" i="23"/>
  <c r="J36" i="23"/>
  <c r="I51" i="23"/>
  <c r="J51" i="23"/>
  <c r="K51" i="23"/>
  <c r="I64" i="23"/>
  <c r="J64" i="23"/>
  <c r="K64" i="23"/>
  <c r="I79" i="23"/>
  <c r="K79" i="23"/>
  <c r="J79" i="23"/>
  <c r="J92" i="23"/>
  <c r="I92" i="23"/>
  <c r="K92" i="23"/>
  <c r="J107" i="23"/>
  <c r="I107" i="23"/>
  <c r="K107" i="23"/>
  <c r="J120" i="23"/>
  <c r="I120" i="23"/>
  <c r="K120" i="23"/>
  <c r="J135" i="23"/>
  <c r="I135" i="23"/>
  <c r="K135" i="23"/>
  <c r="J148" i="23"/>
  <c r="I148" i="23"/>
  <c r="K148" i="23"/>
  <c r="J159" i="23"/>
  <c r="K159" i="23"/>
  <c r="I159" i="23"/>
  <c r="W13" i="23"/>
  <c r="V13" i="23"/>
  <c r="U13" i="23"/>
  <c r="J93" i="23"/>
  <c r="I93" i="23"/>
  <c r="J106" i="23"/>
  <c r="I106" i="23"/>
  <c r="J121" i="23"/>
  <c r="I121" i="23"/>
  <c r="J134" i="23"/>
  <c r="I134" i="23"/>
  <c r="J149" i="23"/>
  <c r="I149" i="23"/>
  <c r="L121" i="22"/>
  <c r="J121" i="22"/>
  <c r="K121" i="22"/>
  <c r="L132" i="22"/>
  <c r="L126" i="22"/>
  <c r="L108" i="22"/>
  <c r="J108" i="22"/>
  <c r="K108" i="22"/>
  <c r="R13" i="21"/>
  <c r="Q13" i="21"/>
  <c r="K60" i="23"/>
  <c r="J60" i="23"/>
  <c r="I60" i="23"/>
  <c r="K30" i="23"/>
  <c r="J30" i="23"/>
  <c r="I30" i="23"/>
  <c r="L116" i="22"/>
  <c r="K116" i="22"/>
  <c r="J116" i="22"/>
  <c r="L103" i="22"/>
  <c r="K103" i="22"/>
  <c r="J103" i="22"/>
  <c r="L90" i="22"/>
  <c r="K90" i="22"/>
  <c r="J90" i="22"/>
  <c r="R15" i="21"/>
  <c r="Q15" i="21"/>
  <c r="P22" i="21"/>
  <c r="K14" i="23"/>
  <c r="J14" i="23"/>
  <c r="I14" i="23"/>
  <c r="K8" i="23"/>
  <c r="J8" i="23"/>
  <c r="I8" i="23"/>
  <c r="K136" i="23"/>
  <c r="K151" i="23"/>
  <c r="K116" i="23"/>
  <c r="K142" i="23"/>
  <c r="K80" i="23"/>
  <c r="K106" i="23"/>
  <c r="K144" i="23"/>
  <c r="K108" i="23"/>
  <c r="K88" i="23"/>
  <c r="K114" i="23"/>
  <c r="K140" i="23"/>
  <c r="K134" i="23"/>
  <c r="K97" i="23"/>
  <c r="K32" i="23"/>
  <c r="K50" i="23"/>
  <c r="K67" i="23"/>
  <c r="K86" i="23"/>
  <c r="K112" i="23"/>
  <c r="K138" i="23"/>
  <c r="K28" i="23"/>
  <c r="K45" i="23"/>
  <c r="K121" i="23"/>
  <c r="K123" i="23"/>
  <c r="K149" i="23"/>
  <c r="K103" i="23"/>
  <c r="K129" i="23"/>
  <c r="K71" i="23"/>
  <c r="K93" i="23"/>
  <c r="K131" i="23"/>
  <c r="K95" i="23"/>
  <c r="K101" i="23"/>
  <c r="K127" i="23"/>
  <c r="K153" i="23"/>
  <c r="K17" i="23"/>
  <c r="K84" i="23"/>
  <c r="K24" i="23"/>
  <c r="K99" i="23"/>
  <c r="K82" i="23"/>
  <c r="K110" i="23"/>
  <c r="K125" i="23"/>
  <c r="K54" i="23"/>
  <c r="K75" i="23"/>
  <c r="K37" i="23"/>
  <c r="K58" i="23"/>
  <c r="K41" i="23"/>
  <c r="L137" i="22"/>
  <c r="K137" i="22"/>
  <c r="J137" i="22"/>
  <c r="L53" i="22"/>
  <c r="K53" i="22"/>
  <c r="J53" i="22"/>
  <c r="J25" i="22"/>
  <c r="K25" i="22"/>
  <c r="L25" i="22"/>
  <c r="J44" i="22"/>
  <c r="L44" i="22"/>
  <c r="K44" i="22"/>
  <c r="J67" i="22"/>
  <c r="L67" i="22"/>
  <c r="K67" i="22"/>
  <c r="J86" i="22"/>
  <c r="L86" i="22"/>
  <c r="K86" i="22"/>
  <c r="J109" i="22"/>
  <c r="L109" i="22"/>
  <c r="K109" i="22"/>
  <c r="J128" i="22"/>
  <c r="L128" i="22"/>
  <c r="K128" i="22"/>
  <c r="J151" i="22"/>
  <c r="L151" i="22"/>
  <c r="K151" i="22"/>
  <c r="L19" i="22"/>
  <c r="K19" i="22"/>
  <c r="J19" i="22"/>
  <c r="I156" i="21"/>
  <c r="H156" i="21"/>
  <c r="Q156" i="19"/>
  <c r="P156" i="19"/>
  <c r="Q137" i="19"/>
  <c r="P137" i="19"/>
  <c r="I155" i="21"/>
  <c r="H155" i="21"/>
  <c r="G119" i="19"/>
  <c r="H111" i="19"/>
  <c r="I111" i="19"/>
  <c r="H102" i="19"/>
  <c r="I102" i="19"/>
  <c r="H96" i="19"/>
  <c r="I96" i="19"/>
  <c r="P12" i="19"/>
  <c r="Q12" i="19"/>
  <c r="V12" i="22"/>
  <c r="W12" i="22"/>
  <c r="X10" i="22"/>
  <c r="W10" i="22"/>
  <c r="V10" i="22"/>
  <c r="V15" i="22"/>
  <c r="X15" i="22"/>
  <c r="W15" i="22"/>
  <c r="Q155" i="19"/>
  <c r="P155" i="19"/>
  <c r="Q132" i="19"/>
  <c r="P132" i="19"/>
  <c r="Q111" i="19"/>
  <c r="P111" i="19"/>
  <c r="O119" i="19"/>
  <c r="Q102" i="19"/>
  <c r="P102" i="19"/>
  <c r="Q88" i="19"/>
  <c r="P88" i="19"/>
  <c r="Q82" i="19"/>
  <c r="P82" i="19"/>
  <c r="Q73" i="19"/>
  <c r="P73" i="19"/>
  <c r="Q67" i="19"/>
  <c r="P67" i="19"/>
  <c r="Q58" i="19"/>
  <c r="P58" i="19"/>
  <c r="Q52" i="19"/>
  <c r="P52" i="19"/>
  <c r="O51" i="19"/>
  <c r="Q43" i="19"/>
  <c r="P43" i="19"/>
  <c r="Q34" i="19"/>
  <c r="P34" i="19"/>
  <c r="Q28" i="19"/>
  <c r="P28" i="19"/>
  <c r="Q19" i="19"/>
  <c r="P19" i="19"/>
  <c r="I44" i="21"/>
  <c r="H44" i="21"/>
  <c r="P90" i="19"/>
  <c r="Q90" i="19"/>
  <c r="I13" i="19"/>
  <c r="H13" i="19"/>
  <c r="G21" i="19"/>
  <c r="J114" i="19"/>
  <c r="I114" i="19"/>
  <c r="H114" i="19"/>
  <c r="I123" i="19"/>
  <c r="H123" i="19"/>
  <c r="J129" i="19"/>
  <c r="I129" i="19"/>
  <c r="H129" i="19"/>
  <c r="I138" i="19"/>
  <c r="H138" i="19"/>
  <c r="J144" i="19"/>
  <c r="I144" i="19"/>
  <c r="H144" i="19"/>
  <c r="G161" i="19"/>
  <c r="I153" i="19"/>
  <c r="H153" i="19"/>
  <c r="I159" i="19"/>
  <c r="H159" i="19"/>
  <c r="I108" i="21"/>
  <c r="H108" i="21"/>
  <c r="I32" i="21"/>
  <c r="H32" i="21"/>
  <c r="I77" i="21"/>
  <c r="H77" i="21"/>
  <c r="I116" i="21"/>
  <c r="H116" i="21"/>
  <c r="I27" i="21"/>
  <c r="H27" i="21"/>
  <c r="I66" i="21"/>
  <c r="H66" i="21"/>
  <c r="I111" i="21"/>
  <c r="H111" i="21"/>
  <c r="H10" i="21"/>
  <c r="I10" i="21"/>
  <c r="I115" i="21"/>
  <c r="I76" i="21"/>
  <c r="I11" i="21"/>
  <c r="I109" i="21"/>
  <c r="I136" i="21"/>
  <c r="I57" i="21"/>
  <c r="I70" i="21"/>
  <c r="I96" i="21"/>
  <c r="I38" i="21"/>
  <c r="I20" i="21"/>
  <c r="I89" i="21"/>
  <c r="I31" i="21"/>
  <c r="I131" i="21"/>
  <c r="H41" i="21"/>
  <c r="I41" i="21"/>
  <c r="H80" i="21"/>
  <c r="I80" i="21"/>
  <c r="H128" i="21"/>
  <c r="I128" i="21"/>
  <c r="H48" i="21"/>
  <c r="I48" i="21"/>
  <c r="H87" i="21"/>
  <c r="I87" i="21"/>
  <c r="I142" i="21"/>
  <c r="H142" i="21"/>
  <c r="H145" i="21"/>
  <c r="I145" i="21"/>
  <c r="I146" i="21"/>
  <c r="H146" i="21"/>
  <c r="Q151" i="19"/>
  <c r="P151" i="19"/>
  <c r="Q125" i="19"/>
  <c r="P125" i="19"/>
  <c r="O133" i="19"/>
  <c r="I88" i="19"/>
  <c r="H88" i="19"/>
  <c r="I82" i="19"/>
  <c r="H82" i="19"/>
  <c r="I73" i="19"/>
  <c r="H73" i="19"/>
  <c r="I67" i="19"/>
  <c r="H67" i="19"/>
  <c r="I58" i="19"/>
  <c r="H58" i="19"/>
  <c r="I52" i="19"/>
  <c r="H52" i="19"/>
  <c r="G51" i="19"/>
  <c r="I43" i="19"/>
  <c r="H43" i="19"/>
  <c r="J34" i="19"/>
  <c r="I34" i="19"/>
  <c r="H34" i="19"/>
  <c r="I28" i="19"/>
  <c r="H28" i="19"/>
  <c r="J19" i="19"/>
  <c r="I19" i="19"/>
  <c r="H19" i="19"/>
  <c r="I88" i="18"/>
  <c r="I69" i="18"/>
  <c r="H76" i="18"/>
  <c r="I151" i="18"/>
  <c r="I102" i="18"/>
  <c r="I83" i="18"/>
  <c r="I38" i="18"/>
  <c r="S20" i="18"/>
  <c r="S8" i="18"/>
  <c r="J143" i="18"/>
  <c r="I143" i="18"/>
  <c r="I136" i="18"/>
  <c r="I128" i="18"/>
  <c r="I127" i="18"/>
  <c r="I139" i="18"/>
  <c r="H146" i="18"/>
  <c r="I103" i="18"/>
  <c r="S104" i="18"/>
  <c r="S92" i="18"/>
  <c r="I65" i="18"/>
  <c r="H64" i="18"/>
  <c r="J58" i="18"/>
  <c r="I58" i="18"/>
  <c r="I32" i="18"/>
  <c r="I79" i="18"/>
  <c r="H78" i="18"/>
  <c r="I72" i="18"/>
  <c r="I46" i="18"/>
  <c r="I27" i="18"/>
  <c r="V15" i="17"/>
  <c r="U15" i="17"/>
  <c r="U12" i="17"/>
  <c r="V12" i="17"/>
  <c r="E105" i="17"/>
  <c r="E93" i="17"/>
  <c r="M149" i="15"/>
  <c r="L149" i="15"/>
  <c r="K149" i="15"/>
  <c r="J149" i="15"/>
  <c r="I149" i="15"/>
  <c r="M116" i="15"/>
  <c r="L116" i="15"/>
  <c r="K116" i="15"/>
  <c r="I116" i="15"/>
  <c r="J116" i="15"/>
  <c r="X51" i="18"/>
  <c r="W50" i="18"/>
  <c r="X31" i="18"/>
  <c r="K146" i="17"/>
  <c r="J146" i="17"/>
  <c r="I146" i="17"/>
  <c r="K131" i="17"/>
  <c r="J131" i="17"/>
  <c r="I131" i="17"/>
  <c r="K116" i="17"/>
  <c r="J116" i="17"/>
  <c r="I116" i="17"/>
  <c r="K101" i="17"/>
  <c r="J101" i="17"/>
  <c r="I101" i="17"/>
  <c r="K86" i="17"/>
  <c r="J86" i="17"/>
  <c r="I86" i="17"/>
  <c r="K71" i="17"/>
  <c r="J71" i="17"/>
  <c r="I71" i="17"/>
  <c r="K56" i="17"/>
  <c r="J56" i="17"/>
  <c r="I56" i="17"/>
  <c r="K41" i="17"/>
  <c r="J41" i="17"/>
  <c r="I41" i="17"/>
  <c r="H49" i="17"/>
  <c r="F63" i="16"/>
  <c r="F51" i="16"/>
  <c r="U17" i="16"/>
  <c r="V17" i="16"/>
  <c r="U14" i="16"/>
  <c r="V14" i="16"/>
  <c r="U11" i="16"/>
  <c r="V11" i="16"/>
  <c r="I137" i="15"/>
  <c r="M137" i="15"/>
  <c r="L137" i="15"/>
  <c r="K137" i="15"/>
  <c r="J137" i="15"/>
  <c r="I117" i="15"/>
  <c r="M117" i="15"/>
  <c r="L117" i="15"/>
  <c r="K117" i="15"/>
  <c r="J117" i="15"/>
  <c r="G105" i="15"/>
  <c r="K97" i="15"/>
  <c r="I97" i="15"/>
  <c r="I85" i="15"/>
  <c r="M85" i="15"/>
  <c r="L85" i="15"/>
  <c r="K85" i="15"/>
  <c r="J85" i="15"/>
  <c r="H91" i="15"/>
  <c r="K65" i="15"/>
  <c r="I65" i="15"/>
  <c r="I53" i="15"/>
  <c r="M53" i="15"/>
  <c r="L53" i="15"/>
  <c r="J53" i="15"/>
  <c r="K53" i="15"/>
  <c r="I33" i="15"/>
  <c r="M33" i="15"/>
  <c r="L33" i="15"/>
  <c r="J33" i="15"/>
  <c r="K33" i="15"/>
  <c r="I14" i="15"/>
  <c r="K14" i="15"/>
  <c r="K155" i="13"/>
  <c r="J155" i="13"/>
  <c r="I155" i="13"/>
  <c r="J140" i="13"/>
  <c r="I140" i="13"/>
  <c r="K140" i="13"/>
  <c r="J127" i="13"/>
  <c r="I127" i="13"/>
  <c r="K127" i="13"/>
  <c r="K112" i="13"/>
  <c r="J112" i="13"/>
  <c r="I112" i="13"/>
  <c r="K99" i="13"/>
  <c r="J99" i="13"/>
  <c r="I99" i="13"/>
  <c r="J84" i="13"/>
  <c r="I84" i="13"/>
  <c r="K84" i="13"/>
  <c r="J71" i="13"/>
  <c r="I71" i="13"/>
  <c r="K71" i="13"/>
  <c r="K56" i="13"/>
  <c r="J56" i="13"/>
  <c r="I56" i="13"/>
  <c r="K43" i="13"/>
  <c r="J43" i="13"/>
  <c r="I43" i="13"/>
  <c r="J28" i="13"/>
  <c r="I28" i="13"/>
  <c r="K28" i="13"/>
  <c r="X115" i="18"/>
  <c r="E76" i="18"/>
  <c r="E64" i="18"/>
  <c r="J164" i="32"/>
  <c r="L164" i="32"/>
  <c r="J173" i="32"/>
  <c r="L173" i="32"/>
  <c r="H79" i="32"/>
  <c r="J79" i="32"/>
  <c r="H85" i="32"/>
  <c r="J85" i="32"/>
  <c r="J15" i="29"/>
  <c r="K15" i="29"/>
  <c r="I15" i="29"/>
  <c r="J9" i="29"/>
  <c r="K9" i="29"/>
  <c r="I9" i="29"/>
  <c r="K28" i="29"/>
  <c r="I28" i="29"/>
  <c r="J28" i="29"/>
  <c r="K43" i="29"/>
  <c r="I43" i="29"/>
  <c r="J43" i="29"/>
  <c r="K56" i="29"/>
  <c r="I56" i="29"/>
  <c r="J56" i="29"/>
  <c r="K71" i="29"/>
  <c r="I71" i="29"/>
  <c r="J71" i="29"/>
  <c r="K84" i="29"/>
  <c r="I84" i="29"/>
  <c r="J84" i="29"/>
  <c r="K99" i="29"/>
  <c r="I99" i="29"/>
  <c r="J99" i="29"/>
  <c r="K112" i="29"/>
  <c r="I112" i="29"/>
  <c r="J112" i="29"/>
  <c r="K127" i="29"/>
  <c r="I127" i="29"/>
  <c r="J127" i="29"/>
  <c r="K140" i="29"/>
  <c r="I140" i="29"/>
  <c r="J140" i="29"/>
  <c r="K155" i="29"/>
  <c r="I155" i="29"/>
  <c r="J155" i="29"/>
  <c r="K27" i="29"/>
  <c r="I27" i="29"/>
  <c r="J27" i="29"/>
  <c r="H48" i="29"/>
  <c r="K40" i="29"/>
  <c r="I40" i="29"/>
  <c r="J40" i="29"/>
  <c r="K55" i="29"/>
  <c r="I55" i="29"/>
  <c r="J55" i="29"/>
  <c r="H76" i="29"/>
  <c r="K68" i="29"/>
  <c r="I68" i="29"/>
  <c r="J68" i="29"/>
  <c r="K83" i="29"/>
  <c r="I83" i="29"/>
  <c r="J83" i="29"/>
  <c r="H104" i="29"/>
  <c r="K96" i="29"/>
  <c r="I96" i="29"/>
  <c r="J96" i="29"/>
  <c r="K111" i="29"/>
  <c r="I111" i="29"/>
  <c r="J111" i="29"/>
  <c r="H132" i="29"/>
  <c r="K124" i="29"/>
  <c r="I124" i="29"/>
  <c r="J124" i="29"/>
  <c r="K139" i="29"/>
  <c r="I139" i="29"/>
  <c r="J139" i="29"/>
  <c r="H160" i="29"/>
  <c r="K152" i="29"/>
  <c r="I152" i="29"/>
  <c r="J152" i="29"/>
  <c r="M112" i="30"/>
  <c r="L112" i="30"/>
  <c r="J112" i="30"/>
  <c r="I112" i="30"/>
  <c r="K112" i="30"/>
  <c r="J89" i="30"/>
  <c r="I89" i="30"/>
  <c r="M89" i="30"/>
  <c r="L89" i="30"/>
  <c r="K89" i="30"/>
  <c r="H48" i="30"/>
  <c r="L40" i="30"/>
  <c r="K40" i="30"/>
  <c r="I40" i="30"/>
  <c r="M40" i="30"/>
  <c r="J40" i="30"/>
  <c r="J13" i="30"/>
  <c r="I13" i="30"/>
  <c r="M13" i="30"/>
  <c r="L13" i="30"/>
  <c r="K13" i="30"/>
  <c r="J102" i="30"/>
  <c r="I102" i="30"/>
  <c r="M102" i="30"/>
  <c r="L102" i="30"/>
  <c r="K102" i="30"/>
  <c r="M80" i="30"/>
  <c r="L80" i="30"/>
  <c r="J80" i="30"/>
  <c r="I80" i="30"/>
  <c r="K80" i="30"/>
  <c r="L46" i="30"/>
  <c r="K46" i="30"/>
  <c r="I46" i="30"/>
  <c r="J46" i="30"/>
  <c r="M46" i="30"/>
  <c r="L72" i="30"/>
  <c r="K72" i="30"/>
  <c r="I72" i="30"/>
  <c r="M72" i="30"/>
  <c r="J72" i="30"/>
  <c r="L117" i="30"/>
  <c r="K117" i="30"/>
  <c r="I117" i="30"/>
  <c r="M117" i="30"/>
  <c r="J117" i="30"/>
  <c r="K39" i="30"/>
  <c r="J39" i="30"/>
  <c r="M39" i="30"/>
  <c r="L39" i="30"/>
  <c r="I39" i="30"/>
  <c r="K78" i="30"/>
  <c r="J78" i="30"/>
  <c r="M78" i="30"/>
  <c r="L78" i="30"/>
  <c r="I78" i="30"/>
  <c r="L121" i="30"/>
  <c r="J121" i="30"/>
  <c r="M121" i="30"/>
  <c r="K121" i="30"/>
  <c r="I121" i="30"/>
  <c r="I12" i="30"/>
  <c r="L12" i="30"/>
  <c r="H20" i="30"/>
  <c r="K12" i="30"/>
  <c r="J12" i="30"/>
  <c r="M12" i="30"/>
  <c r="I50" i="30"/>
  <c r="L50" i="30"/>
  <c r="K50" i="30"/>
  <c r="J50" i="30"/>
  <c r="M50" i="30"/>
  <c r="I95" i="30"/>
  <c r="L95" i="30"/>
  <c r="K95" i="30"/>
  <c r="M95" i="30"/>
  <c r="J95" i="30"/>
  <c r="I156" i="30"/>
  <c r="M156" i="30"/>
  <c r="J156" i="30"/>
  <c r="L156" i="30"/>
  <c r="K156" i="30"/>
  <c r="M36" i="30"/>
  <c r="K36" i="30"/>
  <c r="J36" i="30"/>
  <c r="I36" i="30"/>
  <c r="L36" i="30"/>
  <c r="M81" i="30"/>
  <c r="K81" i="30"/>
  <c r="J81" i="30"/>
  <c r="L81" i="30"/>
  <c r="I81" i="30"/>
  <c r="M128" i="30"/>
  <c r="K128" i="30"/>
  <c r="L128" i="30"/>
  <c r="J128" i="30"/>
  <c r="I128" i="30"/>
  <c r="J144" i="30"/>
  <c r="M144" i="30"/>
  <c r="L144" i="30"/>
  <c r="I144" i="30"/>
  <c r="K144" i="30"/>
  <c r="L142" i="30"/>
  <c r="I142" i="30"/>
  <c r="M142" i="30"/>
  <c r="K142" i="30"/>
  <c r="J142" i="30"/>
  <c r="K58" i="28"/>
  <c r="J58" i="28"/>
  <c r="I58" i="28"/>
  <c r="K73" i="28"/>
  <c r="I73" i="28"/>
  <c r="J73" i="28"/>
  <c r="K86" i="28"/>
  <c r="I86" i="28"/>
  <c r="J86" i="28"/>
  <c r="K101" i="28"/>
  <c r="I101" i="28"/>
  <c r="J101" i="28"/>
  <c r="K114" i="28"/>
  <c r="I114" i="28"/>
  <c r="J114" i="28"/>
  <c r="K129" i="28"/>
  <c r="I129" i="28"/>
  <c r="J129" i="28"/>
  <c r="K142" i="28"/>
  <c r="I142" i="28"/>
  <c r="J142" i="28"/>
  <c r="K157" i="28"/>
  <c r="I157" i="28"/>
  <c r="J157" i="28"/>
  <c r="K72" i="28"/>
  <c r="I72" i="28"/>
  <c r="J72" i="28"/>
  <c r="K87" i="28"/>
  <c r="I87" i="28"/>
  <c r="J87" i="28"/>
  <c r="K100" i="28"/>
  <c r="I100" i="28"/>
  <c r="J100" i="28"/>
  <c r="K115" i="28"/>
  <c r="I115" i="28"/>
  <c r="J115" i="28"/>
  <c r="K128" i="28"/>
  <c r="I128" i="28"/>
  <c r="J128" i="28"/>
  <c r="K143" i="28"/>
  <c r="I143" i="28"/>
  <c r="J143" i="28"/>
  <c r="K156" i="28"/>
  <c r="I156" i="28"/>
  <c r="J156" i="28"/>
  <c r="L239" i="26"/>
  <c r="N239" i="26"/>
  <c r="H219" i="26"/>
  <c r="J219" i="26"/>
  <c r="H216" i="26"/>
  <c r="J216" i="26"/>
  <c r="H213" i="26"/>
  <c r="J213" i="26"/>
  <c r="H210" i="26"/>
  <c r="J210" i="26"/>
  <c r="H207" i="26"/>
  <c r="J207" i="26"/>
  <c r="J230" i="26"/>
  <c r="L230" i="26"/>
  <c r="J171" i="26"/>
  <c r="L171" i="26"/>
  <c r="J165" i="26"/>
  <c r="L165" i="26"/>
  <c r="L150" i="26"/>
  <c r="N150" i="26"/>
  <c r="L144" i="26"/>
  <c r="N144" i="26"/>
  <c r="J29" i="28"/>
  <c r="I29" i="28"/>
  <c r="J42" i="28"/>
  <c r="I42" i="28"/>
  <c r="I16" i="28"/>
  <c r="J16" i="28"/>
  <c r="I24" i="28"/>
  <c r="J24" i="28"/>
  <c r="J39" i="28"/>
  <c r="I39" i="28"/>
  <c r="I53" i="28"/>
  <c r="J53" i="28"/>
  <c r="K43" i="22"/>
  <c r="J43" i="22"/>
  <c r="I25" i="23"/>
  <c r="J25" i="23"/>
  <c r="K25" i="23"/>
  <c r="I38" i="23"/>
  <c r="J38" i="23"/>
  <c r="K38" i="23"/>
  <c r="I53" i="23"/>
  <c r="K53" i="23"/>
  <c r="J53" i="23"/>
  <c r="I66" i="23"/>
  <c r="K66" i="23"/>
  <c r="J66" i="23"/>
  <c r="J81" i="23"/>
  <c r="I81" i="23"/>
  <c r="K81" i="23"/>
  <c r="J94" i="23"/>
  <c r="I94" i="23"/>
  <c r="K94" i="23"/>
  <c r="J109" i="23"/>
  <c r="I109" i="23"/>
  <c r="K109" i="23"/>
  <c r="J122" i="23"/>
  <c r="I122" i="23"/>
  <c r="K122" i="23"/>
  <c r="J137" i="23"/>
  <c r="I137" i="23"/>
  <c r="K137" i="23"/>
  <c r="J150" i="23"/>
  <c r="I150" i="23"/>
  <c r="K150" i="23"/>
  <c r="K13" i="23"/>
  <c r="J13" i="23"/>
  <c r="I13" i="23"/>
  <c r="U8" i="23"/>
  <c r="W8" i="23"/>
  <c r="V8" i="23"/>
  <c r="W19" i="23"/>
  <c r="U14" i="23"/>
  <c r="W14" i="23"/>
  <c r="V14" i="23"/>
  <c r="I95" i="23"/>
  <c r="J95" i="23"/>
  <c r="J108" i="23"/>
  <c r="I108" i="23"/>
  <c r="J123" i="23"/>
  <c r="I123" i="23"/>
  <c r="J136" i="23"/>
  <c r="I136" i="23"/>
  <c r="J151" i="23"/>
  <c r="I151" i="23"/>
  <c r="L159" i="22"/>
  <c r="J159" i="22"/>
  <c r="K159" i="22"/>
  <c r="L146" i="22"/>
  <c r="J146" i="22"/>
  <c r="K146" i="22"/>
  <c r="L88" i="22"/>
  <c r="J88" i="22"/>
  <c r="K88" i="22"/>
  <c r="L75" i="22"/>
  <c r="J75" i="22"/>
  <c r="K75" i="22"/>
  <c r="L62" i="22"/>
  <c r="J62" i="22"/>
  <c r="K62" i="22"/>
  <c r="K56" i="23"/>
  <c r="J56" i="23"/>
  <c r="I56" i="23"/>
  <c r="K26" i="23"/>
  <c r="J26" i="23"/>
  <c r="I26" i="23"/>
  <c r="H34" i="23"/>
  <c r="L129" i="22"/>
  <c r="K129" i="22"/>
  <c r="J129" i="22"/>
  <c r="L45" i="22"/>
  <c r="K45" i="22"/>
  <c r="J45" i="22"/>
  <c r="L150" i="22"/>
  <c r="K150" i="22"/>
  <c r="J150" i="22"/>
  <c r="L79" i="22"/>
  <c r="K79" i="22"/>
  <c r="J79" i="22"/>
  <c r="L87" i="22"/>
  <c r="L81" i="22"/>
  <c r="L66" i="22"/>
  <c r="K66" i="22"/>
  <c r="J66" i="22"/>
  <c r="J28" i="22"/>
  <c r="L28" i="22"/>
  <c r="K28" i="22"/>
  <c r="J47" i="22"/>
  <c r="L47" i="22"/>
  <c r="K47" i="22"/>
  <c r="J70" i="22"/>
  <c r="L70" i="22"/>
  <c r="K70" i="22"/>
  <c r="J89" i="22"/>
  <c r="L89" i="22"/>
  <c r="K89" i="22"/>
  <c r="J112" i="22"/>
  <c r="L112" i="22"/>
  <c r="K112" i="22"/>
  <c r="J131" i="22"/>
  <c r="L131" i="22"/>
  <c r="K131" i="22"/>
  <c r="J154" i="22"/>
  <c r="L154" i="22"/>
  <c r="K154" i="22"/>
  <c r="I101" i="21"/>
  <c r="H101" i="21"/>
  <c r="G22" i="21"/>
  <c r="I14" i="21"/>
  <c r="H14" i="21"/>
  <c r="R153" i="19"/>
  <c r="Q153" i="19"/>
  <c r="P153" i="19"/>
  <c r="O161" i="19"/>
  <c r="Q130" i="19"/>
  <c r="P130" i="19"/>
  <c r="I151" i="21"/>
  <c r="H151" i="21"/>
  <c r="J110" i="19"/>
  <c r="H110" i="19"/>
  <c r="I110" i="19"/>
  <c r="H101" i="19"/>
  <c r="I101" i="19"/>
  <c r="P17" i="19"/>
  <c r="Q17" i="19"/>
  <c r="P11" i="19"/>
  <c r="Q11" i="19"/>
  <c r="X18" i="22"/>
  <c r="W18" i="22"/>
  <c r="V18" i="22"/>
  <c r="I114" i="21"/>
  <c r="H114" i="21"/>
  <c r="Q152" i="19"/>
  <c r="P152" i="19"/>
  <c r="Q129" i="19"/>
  <c r="P129" i="19"/>
  <c r="Q110" i="19"/>
  <c r="P110" i="19"/>
  <c r="Q101" i="19"/>
  <c r="P101" i="19"/>
  <c r="Q87" i="19"/>
  <c r="P87" i="19"/>
  <c r="Q81" i="19"/>
  <c r="P81" i="19"/>
  <c r="Q72" i="19"/>
  <c r="P72" i="19"/>
  <c r="Q66" i="19"/>
  <c r="P66" i="19"/>
  <c r="O65" i="19"/>
  <c r="Q57" i="19"/>
  <c r="P57" i="19"/>
  <c r="Q48" i="19"/>
  <c r="P48" i="19"/>
  <c r="Q42" i="19"/>
  <c r="P42" i="19"/>
  <c r="Q33" i="19"/>
  <c r="P33" i="19"/>
  <c r="Q27" i="19"/>
  <c r="P27" i="19"/>
  <c r="O35" i="19"/>
  <c r="R27" i="19"/>
  <c r="Q18" i="19"/>
  <c r="P18" i="19"/>
  <c r="R18" i="19"/>
  <c r="I25" i="21"/>
  <c r="H25" i="21"/>
  <c r="I18" i="19"/>
  <c r="H18" i="19"/>
  <c r="I12" i="19"/>
  <c r="H12" i="19"/>
  <c r="I115" i="19"/>
  <c r="H115" i="19"/>
  <c r="I124" i="19"/>
  <c r="H124" i="19"/>
  <c r="I130" i="19"/>
  <c r="H130" i="19"/>
  <c r="G147" i="19"/>
  <c r="J139" i="19"/>
  <c r="I139" i="19"/>
  <c r="H139" i="19"/>
  <c r="I145" i="19"/>
  <c r="H145" i="19"/>
  <c r="J154" i="19"/>
  <c r="I154" i="19"/>
  <c r="H154" i="19"/>
  <c r="I160" i="19"/>
  <c r="H160" i="19"/>
  <c r="I88" i="21"/>
  <c r="H88" i="21"/>
  <c r="I12" i="21"/>
  <c r="H12" i="21"/>
  <c r="I39" i="21"/>
  <c r="H39" i="21"/>
  <c r="G92" i="21"/>
  <c r="I84" i="21"/>
  <c r="H84" i="21"/>
  <c r="I123" i="21"/>
  <c r="H123" i="21"/>
  <c r="I33" i="21"/>
  <c r="H33" i="21"/>
  <c r="I72" i="21"/>
  <c r="H72" i="21"/>
  <c r="I117" i="21"/>
  <c r="H117" i="21"/>
  <c r="H13" i="21"/>
  <c r="I13" i="21"/>
  <c r="H47" i="21"/>
  <c r="I47" i="21"/>
  <c r="H86" i="21"/>
  <c r="I86" i="21"/>
  <c r="I143" i="21"/>
  <c r="H143" i="21"/>
  <c r="I55" i="21"/>
  <c r="H55" i="21"/>
  <c r="I94" i="21"/>
  <c r="H94" i="21"/>
  <c r="I157" i="21"/>
  <c r="H157" i="21"/>
  <c r="H152" i="21"/>
  <c r="I152" i="21"/>
  <c r="I153" i="21"/>
  <c r="H153" i="21"/>
  <c r="Q144" i="19"/>
  <c r="P144" i="19"/>
  <c r="Q122" i="19"/>
  <c r="P122" i="19"/>
  <c r="O121" i="19"/>
  <c r="J87" i="19"/>
  <c r="I87" i="19"/>
  <c r="H87" i="19"/>
  <c r="I81" i="19"/>
  <c r="H81" i="19"/>
  <c r="J72" i="19"/>
  <c r="I72" i="19"/>
  <c r="H72" i="19"/>
  <c r="I66" i="19"/>
  <c r="H66" i="19"/>
  <c r="G65" i="19"/>
  <c r="I57" i="19"/>
  <c r="H57" i="19"/>
  <c r="I48" i="19"/>
  <c r="H48" i="19"/>
  <c r="I42" i="19"/>
  <c r="H42" i="19"/>
  <c r="I33" i="19"/>
  <c r="H33" i="19"/>
  <c r="I27" i="19"/>
  <c r="H27" i="19"/>
  <c r="G35" i="19"/>
  <c r="I95" i="18"/>
  <c r="I75" i="18"/>
  <c r="G62" i="18"/>
  <c r="I55" i="18"/>
  <c r="H36" i="18"/>
  <c r="J37" i="18"/>
  <c r="I37" i="18"/>
  <c r="I30" i="18"/>
  <c r="G22" i="18"/>
  <c r="I23" i="18"/>
  <c r="H20" i="18"/>
  <c r="I12" i="18"/>
  <c r="I109" i="18"/>
  <c r="I89" i="18"/>
  <c r="J89" i="18"/>
  <c r="S90" i="18"/>
  <c r="S78" i="18"/>
  <c r="I51" i="18"/>
  <c r="H50" i="18"/>
  <c r="I44" i="18"/>
  <c r="M20" i="18"/>
  <c r="M8" i="18"/>
  <c r="I150" i="18"/>
  <c r="J142" i="18"/>
  <c r="I142" i="18"/>
  <c r="I135" i="18"/>
  <c r="H134" i="18"/>
  <c r="I140" i="18"/>
  <c r="J140" i="18"/>
  <c r="I145" i="18"/>
  <c r="M104" i="18"/>
  <c r="M92" i="18"/>
  <c r="L90" i="18"/>
  <c r="L78" i="18"/>
  <c r="I71" i="18"/>
  <c r="J39" i="18"/>
  <c r="I39" i="18"/>
  <c r="I14" i="18"/>
  <c r="I85" i="18"/>
  <c r="J53" i="18"/>
  <c r="I53" i="18"/>
  <c r="I33" i="18"/>
  <c r="X71" i="18"/>
  <c r="W18" i="17"/>
  <c r="V18" i="17"/>
  <c r="U18" i="17"/>
  <c r="T21" i="17"/>
  <c r="E77" i="17"/>
  <c r="E65" i="17"/>
  <c r="M136" i="15"/>
  <c r="L136" i="15"/>
  <c r="K136" i="15"/>
  <c r="I136" i="15"/>
  <c r="J136" i="15"/>
  <c r="K115" i="15"/>
  <c r="I115" i="15"/>
  <c r="Q75" i="18"/>
  <c r="K159" i="17"/>
  <c r="J159" i="17"/>
  <c r="I159" i="17"/>
  <c r="K144" i="17"/>
  <c r="J144" i="17"/>
  <c r="I144" i="17"/>
  <c r="K129" i="17"/>
  <c r="J129" i="17"/>
  <c r="I129" i="17"/>
  <c r="K114" i="17"/>
  <c r="J114" i="17"/>
  <c r="I114" i="17"/>
  <c r="K99" i="17"/>
  <c r="J99" i="17"/>
  <c r="I99" i="17"/>
  <c r="K84" i="17"/>
  <c r="J84" i="17"/>
  <c r="I84" i="17"/>
  <c r="K69" i="17"/>
  <c r="J69" i="17"/>
  <c r="I69" i="17"/>
  <c r="H77" i="17"/>
  <c r="K54" i="17"/>
  <c r="J54" i="17"/>
  <c r="I54" i="17"/>
  <c r="K39" i="17"/>
  <c r="J39" i="17"/>
  <c r="I39" i="17"/>
  <c r="V20" i="17"/>
  <c r="U20" i="17"/>
  <c r="F91" i="16"/>
  <c r="F79" i="16"/>
  <c r="I156" i="15"/>
  <c r="M156" i="15"/>
  <c r="L156" i="15"/>
  <c r="K156" i="15"/>
  <c r="J156" i="15"/>
  <c r="H161" i="15"/>
  <c r="I104" i="15"/>
  <c r="M104" i="15"/>
  <c r="L104" i="15"/>
  <c r="K104" i="15"/>
  <c r="J104" i="15"/>
  <c r="G91" i="15"/>
  <c r="K84" i="15"/>
  <c r="I84" i="15"/>
  <c r="I72" i="15"/>
  <c r="M72" i="15"/>
  <c r="L72" i="15"/>
  <c r="J72" i="15"/>
  <c r="K72" i="15"/>
  <c r="H77" i="15"/>
  <c r="I52" i="15"/>
  <c r="K52" i="15"/>
  <c r="K32" i="15"/>
  <c r="I32" i="15"/>
  <c r="I20" i="15"/>
  <c r="M20" i="15"/>
  <c r="L20" i="15"/>
  <c r="K20" i="15"/>
  <c r="J20" i="15"/>
  <c r="J153" i="13"/>
  <c r="I153" i="13"/>
  <c r="K153" i="13"/>
  <c r="H160" i="13"/>
  <c r="H146" i="13"/>
  <c r="K138" i="13"/>
  <c r="J138" i="13"/>
  <c r="I138" i="13"/>
  <c r="K125" i="13"/>
  <c r="J125" i="13"/>
  <c r="I125" i="13"/>
  <c r="H132" i="13"/>
  <c r="H118" i="13"/>
  <c r="J110" i="13"/>
  <c r="I110" i="13"/>
  <c r="K110" i="13"/>
  <c r="J97" i="13"/>
  <c r="I97" i="13"/>
  <c r="K97" i="13"/>
  <c r="H104" i="13"/>
  <c r="H90" i="13"/>
  <c r="K82" i="13"/>
  <c r="J82" i="13"/>
  <c r="I82" i="13"/>
  <c r="K69" i="13"/>
  <c r="J69" i="13"/>
  <c r="I69" i="13"/>
  <c r="H76" i="13"/>
  <c r="H62" i="13"/>
  <c r="J54" i="13"/>
  <c r="I54" i="13"/>
  <c r="K54" i="13"/>
  <c r="J41" i="13"/>
  <c r="I41" i="13"/>
  <c r="K41" i="13"/>
  <c r="H48" i="13"/>
  <c r="H34" i="13"/>
  <c r="K26" i="13"/>
  <c r="J26" i="13"/>
  <c r="I26" i="13"/>
  <c r="Q44" i="18"/>
  <c r="Q25" i="18"/>
  <c r="H169" i="32"/>
  <c r="J169" i="32"/>
  <c r="H80" i="32"/>
  <c r="J80" i="32"/>
  <c r="H86" i="32"/>
  <c r="J86" i="32"/>
  <c r="J14" i="29"/>
  <c r="K14" i="29"/>
  <c r="I14" i="29"/>
  <c r="J8" i="29"/>
  <c r="K8" i="29"/>
  <c r="I8" i="29"/>
  <c r="K30" i="29"/>
  <c r="I30" i="29"/>
  <c r="J30" i="29"/>
  <c r="K45" i="29"/>
  <c r="I45" i="29"/>
  <c r="J45" i="29"/>
  <c r="K58" i="29"/>
  <c r="I58" i="29"/>
  <c r="J58" i="29"/>
  <c r="K73" i="29"/>
  <c r="I73" i="29"/>
  <c r="J73" i="29"/>
  <c r="K86" i="29"/>
  <c r="I86" i="29"/>
  <c r="J86" i="29"/>
  <c r="K101" i="29"/>
  <c r="I101" i="29"/>
  <c r="J101" i="29"/>
  <c r="K114" i="29"/>
  <c r="I114" i="29"/>
  <c r="J114" i="29"/>
  <c r="K129" i="29"/>
  <c r="I129" i="29"/>
  <c r="J129" i="29"/>
  <c r="K142" i="29"/>
  <c r="I142" i="29"/>
  <c r="J142" i="29"/>
  <c r="K157" i="29"/>
  <c r="J157" i="29"/>
  <c r="I157" i="29"/>
  <c r="K29" i="29"/>
  <c r="I29" i="29"/>
  <c r="J29" i="29"/>
  <c r="K42" i="29"/>
  <c r="I42" i="29"/>
  <c r="J42" i="29"/>
  <c r="K57" i="29"/>
  <c r="I57" i="29"/>
  <c r="J57" i="29"/>
  <c r="K70" i="29"/>
  <c r="I70" i="29"/>
  <c r="J70" i="29"/>
  <c r="K85" i="29"/>
  <c r="I85" i="29"/>
  <c r="J85" i="29"/>
  <c r="K98" i="29"/>
  <c r="I98" i="29"/>
  <c r="J98" i="29"/>
  <c r="K113" i="29"/>
  <c r="I113" i="29"/>
  <c r="J113" i="29"/>
  <c r="K126" i="29"/>
  <c r="I126" i="29"/>
  <c r="J126" i="29"/>
  <c r="K141" i="29"/>
  <c r="I141" i="29"/>
  <c r="J141" i="29"/>
  <c r="K154" i="29"/>
  <c r="I154" i="29"/>
  <c r="J154" i="29"/>
  <c r="J143" i="30"/>
  <c r="L143" i="30"/>
  <c r="J109" i="30"/>
  <c r="I109" i="30"/>
  <c r="M109" i="30"/>
  <c r="L109" i="30"/>
  <c r="K109" i="30"/>
  <c r="L53" i="30"/>
  <c r="K53" i="30"/>
  <c r="I53" i="30"/>
  <c r="M53" i="30"/>
  <c r="J53" i="30"/>
  <c r="J25" i="30"/>
  <c r="I25" i="30"/>
  <c r="M25" i="30"/>
  <c r="L25" i="30"/>
  <c r="K25" i="30"/>
  <c r="K126" i="30"/>
  <c r="I126" i="30"/>
  <c r="L126" i="30"/>
  <c r="J126" i="30"/>
  <c r="M126" i="30"/>
  <c r="M99" i="30"/>
  <c r="L99" i="30"/>
  <c r="J99" i="30"/>
  <c r="I99" i="30"/>
  <c r="K99" i="30"/>
  <c r="L59" i="30"/>
  <c r="K59" i="30"/>
  <c r="I59" i="30"/>
  <c r="M59" i="30"/>
  <c r="J59" i="30"/>
  <c r="L79" i="30"/>
  <c r="K79" i="30"/>
  <c r="I79" i="30"/>
  <c r="M79" i="30"/>
  <c r="J79" i="30"/>
  <c r="K120" i="30"/>
  <c r="I120" i="30"/>
  <c r="M120" i="30"/>
  <c r="J120" i="30"/>
  <c r="L120" i="30"/>
  <c r="K8" i="30"/>
  <c r="J8" i="30"/>
  <c r="M8" i="30"/>
  <c r="I8" i="30"/>
  <c r="L8" i="30"/>
  <c r="M93" i="30"/>
  <c r="M41" i="30"/>
  <c r="M143" i="30"/>
  <c r="K45" i="30"/>
  <c r="J45" i="30"/>
  <c r="M45" i="30"/>
  <c r="L45" i="30"/>
  <c r="I45" i="30"/>
  <c r="K84" i="30"/>
  <c r="J84" i="30"/>
  <c r="M84" i="30"/>
  <c r="L84" i="30"/>
  <c r="I84" i="30"/>
  <c r="I130" i="30"/>
  <c r="M130" i="30"/>
  <c r="L130" i="30"/>
  <c r="K130" i="30"/>
  <c r="J130" i="30"/>
  <c r="I18" i="30"/>
  <c r="M18" i="30"/>
  <c r="L18" i="30"/>
  <c r="K18" i="30"/>
  <c r="I56" i="30"/>
  <c r="L56" i="30"/>
  <c r="M56" i="30"/>
  <c r="K56" i="30"/>
  <c r="J56" i="30"/>
  <c r="I101" i="30"/>
  <c r="L101" i="30"/>
  <c r="K101" i="30"/>
  <c r="M101" i="30"/>
  <c r="J101" i="30"/>
  <c r="M42" i="30"/>
  <c r="K42" i="30"/>
  <c r="L42" i="30"/>
  <c r="J42" i="30"/>
  <c r="I42" i="30"/>
  <c r="M87" i="30"/>
  <c r="K87" i="30"/>
  <c r="J87" i="30"/>
  <c r="L87" i="30"/>
  <c r="I87" i="30"/>
  <c r="M148" i="30"/>
  <c r="K148" i="30"/>
  <c r="L148" i="30"/>
  <c r="J148" i="30"/>
  <c r="I148" i="30"/>
  <c r="J151" i="30"/>
  <c r="K151" i="30"/>
  <c r="I151" i="30"/>
  <c r="M151" i="30"/>
  <c r="L151" i="30"/>
  <c r="L149" i="30"/>
  <c r="M149" i="30"/>
  <c r="J149" i="30"/>
  <c r="I149" i="30"/>
  <c r="K149" i="30"/>
  <c r="M73" i="30"/>
  <c r="L73" i="30"/>
  <c r="J73" i="30"/>
  <c r="I73" i="30"/>
  <c r="K73" i="30"/>
  <c r="K15" i="28"/>
  <c r="J15" i="28"/>
  <c r="I15" i="28"/>
  <c r="K9" i="28"/>
  <c r="J9" i="28"/>
  <c r="I9" i="28"/>
  <c r="I60" i="28"/>
  <c r="K60" i="28"/>
  <c r="J60" i="28"/>
  <c r="K75" i="28"/>
  <c r="I75" i="28"/>
  <c r="J75" i="28"/>
  <c r="K88" i="28"/>
  <c r="I88" i="28"/>
  <c r="J88" i="28"/>
  <c r="K103" i="28"/>
  <c r="I103" i="28"/>
  <c r="J103" i="28"/>
  <c r="K116" i="28"/>
  <c r="I116" i="28"/>
  <c r="J116" i="28"/>
  <c r="K131" i="28"/>
  <c r="I131" i="28"/>
  <c r="J131" i="28"/>
  <c r="K144" i="28"/>
  <c r="I144" i="28"/>
  <c r="J144" i="28"/>
  <c r="K159" i="28"/>
  <c r="I159" i="28"/>
  <c r="J159" i="28"/>
  <c r="K74" i="28"/>
  <c r="I74" i="28"/>
  <c r="J74" i="28"/>
  <c r="K89" i="28"/>
  <c r="I89" i="28"/>
  <c r="J89" i="28"/>
  <c r="K102" i="28"/>
  <c r="I102" i="28"/>
  <c r="J102" i="28"/>
  <c r="K117" i="28"/>
  <c r="I117" i="28"/>
  <c r="J117" i="28"/>
  <c r="K130" i="28"/>
  <c r="I130" i="28"/>
  <c r="J130" i="28"/>
  <c r="K145" i="28"/>
  <c r="I145" i="28"/>
  <c r="J145" i="28"/>
  <c r="K158" i="28"/>
  <c r="I158" i="28"/>
  <c r="J158" i="28"/>
  <c r="L238" i="26"/>
  <c r="N238" i="26"/>
  <c r="J241" i="26"/>
  <c r="L241" i="26"/>
  <c r="J229" i="26"/>
  <c r="L229" i="26"/>
  <c r="J170" i="26"/>
  <c r="L170" i="26"/>
  <c r="J164" i="26"/>
  <c r="L164" i="26"/>
  <c r="L149" i="26"/>
  <c r="N149" i="26"/>
  <c r="L143" i="26"/>
  <c r="N143" i="26"/>
  <c r="J31" i="28"/>
  <c r="I31" i="28"/>
  <c r="J44" i="28"/>
  <c r="I44" i="28"/>
  <c r="G34" i="28"/>
  <c r="J26" i="28"/>
  <c r="I26" i="28"/>
  <c r="I41" i="28"/>
  <c r="J41" i="28"/>
  <c r="I57" i="28"/>
  <c r="J57" i="28"/>
  <c r="J30" i="22"/>
  <c r="K30" i="22"/>
  <c r="K20" i="22"/>
  <c r="J20" i="22"/>
  <c r="J255" i="26"/>
  <c r="L255" i="26"/>
  <c r="J261" i="26"/>
  <c r="L261" i="26"/>
  <c r="J267" i="26"/>
  <c r="L267" i="26"/>
  <c r="W13" i="22"/>
  <c r="U21" i="22"/>
  <c r="V13" i="22"/>
  <c r="X13" i="22"/>
  <c r="J158" i="23"/>
  <c r="I158" i="23"/>
  <c r="K158" i="23"/>
  <c r="I27" i="23"/>
  <c r="K27" i="23"/>
  <c r="J27" i="23"/>
  <c r="I40" i="23"/>
  <c r="H48" i="23"/>
  <c r="K40" i="23"/>
  <c r="J40" i="23"/>
  <c r="I55" i="23"/>
  <c r="J55" i="23"/>
  <c r="K55" i="23"/>
  <c r="H62" i="23"/>
  <c r="I68" i="23"/>
  <c r="H76" i="23"/>
  <c r="J68" i="23"/>
  <c r="K68" i="23"/>
  <c r="J83" i="23"/>
  <c r="I83" i="23"/>
  <c r="K83" i="23"/>
  <c r="H90" i="23"/>
  <c r="J96" i="23"/>
  <c r="I96" i="23"/>
  <c r="H104" i="23"/>
  <c r="K96" i="23"/>
  <c r="J111" i="23"/>
  <c r="I111" i="23"/>
  <c r="K111" i="23"/>
  <c r="H118" i="23"/>
  <c r="J124" i="23"/>
  <c r="I124" i="23"/>
  <c r="H132" i="23"/>
  <c r="K124" i="23"/>
  <c r="J139" i="23"/>
  <c r="I139" i="23"/>
  <c r="K139" i="23"/>
  <c r="H146" i="23"/>
  <c r="J152" i="23"/>
  <c r="H160" i="23"/>
  <c r="I152" i="23"/>
  <c r="K152" i="23"/>
  <c r="W9" i="23"/>
  <c r="V9" i="23"/>
  <c r="U9" i="23"/>
  <c r="W15" i="23"/>
  <c r="V15" i="23"/>
  <c r="U15" i="23"/>
  <c r="G90" i="23"/>
  <c r="J82" i="23"/>
  <c r="I82" i="23"/>
  <c r="J97" i="23"/>
  <c r="I97" i="23"/>
  <c r="G118" i="23"/>
  <c r="J110" i="23"/>
  <c r="I110" i="23"/>
  <c r="J125" i="23"/>
  <c r="I125" i="23"/>
  <c r="G146" i="23"/>
  <c r="J138" i="23"/>
  <c r="I138" i="23"/>
  <c r="I153" i="23"/>
  <c r="J153" i="23"/>
  <c r="L101" i="22"/>
  <c r="J101" i="22"/>
  <c r="K101" i="22"/>
  <c r="R19" i="21"/>
  <c r="Q19" i="21"/>
  <c r="R10" i="21"/>
  <c r="Q10" i="21"/>
  <c r="R14" i="21"/>
  <c r="R20" i="21"/>
  <c r="R17" i="21"/>
  <c r="R11" i="21"/>
  <c r="K78" i="23"/>
  <c r="J78" i="23"/>
  <c r="I78" i="23"/>
  <c r="K52" i="23"/>
  <c r="J52" i="23"/>
  <c r="I52" i="23"/>
  <c r="K22" i="23"/>
  <c r="J22" i="23"/>
  <c r="I22" i="23"/>
  <c r="L155" i="22"/>
  <c r="K155" i="22"/>
  <c r="J155" i="22"/>
  <c r="L142" i="22"/>
  <c r="K142" i="22"/>
  <c r="J142" i="22"/>
  <c r="L71" i="22"/>
  <c r="K71" i="22"/>
  <c r="J71" i="22"/>
  <c r="L58" i="22"/>
  <c r="K58" i="22"/>
  <c r="J58" i="22"/>
  <c r="R21" i="21"/>
  <c r="Q21" i="21"/>
  <c r="R12" i="21"/>
  <c r="Q12" i="21"/>
  <c r="K18" i="23"/>
  <c r="I18" i="23"/>
  <c r="K12" i="23"/>
  <c r="J12" i="23"/>
  <c r="I12" i="23"/>
  <c r="H20" i="23"/>
  <c r="L130" i="22"/>
  <c r="K130" i="22"/>
  <c r="J130" i="22"/>
  <c r="L117" i="22"/>
  <c r="K117" i="22"/>
  <c r="J117" i="22"/>
  <c r="L104" i="22"/>
  <c r="K104" i="22"/>
  <c r="J104" i="22"/>
  <c r="L46" i="22"/>
  <c r="K46" i="22"/>
  <c r="J46" i="22"/>
  <c r="L33" i="22"/>
  <c r="K33" i="22"/>
  <c r="J33" i="22"/>
  <c r="K10" i="22"/>
  <c r="J10" i="22"/>
  <c r="L10" i="22"/>
  <c r="J31" i="22"/>
  <c r="K31" i="22"/>
  <c r="L31" i="22"/>
  <c r="J51" i="22"/>
  <c r="L51" i="22"/>
  <c r="K51" i="22"/>
  <c r="L56" i="22"/>
  <c r="L61" i="22"/>
  <c r="L55" i="22"/>
  <c r="J73" i="22"/>
  <c r="L73" i="22"/>
  <c r="K73" i="22"/>
  <c r="J93" i="22"/>
  <c r="L93" i="22"/>
  <c r="K93" i="22"/>
  <c r="L100" i="22"/>
  <c r="L94" i="22"/>
  <c r="J115" i="22"/>
  <c r="L115" i="22"/>
  <c r="K115" i="22"/>
  <c r="J135" i="22"/>
  <c r="L135" i="22"/>
  <c r="K135" i="22"/>
  <c r="L145" i="22"/>
  <c r="L139" i="22"/>
  <c r="J157" i="22"/>
  <c r="L157" i="22"/>
  <c r="K157" i="22"/>
  <c r="E120" i="21"/>
  <c r="D50" i="21"/>
  <c r="E36" i="21"/>
  <c r="I82" i="21"/>
  <c r="H82" i="21"/>
  <c r="Q11" i="21"/>
  <c r="Q150" i="19"/>
  <c r="P150" i="19"/>
  <c r="O149" i="19"/>
  <c r="R127" i="19"/>
  <c r="Q127" i="19"/>
  <c r="P127" i="19"/>
  <c r="R21" i="22"/>
  <c r="H109" i="19"/>
  <c r="I109" i="19"/>
  <c r="H100" i="19"/>
  <c r="I100" i="19"/>
  <c r="P16" i="19"/>
  <c r="Q16" i="19"/>
  <c r="P10" i="19"/>
  <c r="O9" i="19"/>
  <c r="R139" i="19" s="1"/>
  <c r="R10" i="19"/>
  <c r="Q10" i="19"/>
  <c r="N79" i="26"/>
  <c r="N85" i="26"/>
  <c r="X16" i="22"/>
  <c r="W16" i="22"/>
  <c r="V16" i="22"/>
  <c r="I95" i="21"/>
  <c r="H95" i="21"/>
  <c r="R145" i="19"/>
  <c r="Q145" i="19"/>
  <c r="P145" i="19"/>
  <c r="R126" i="19"/>
  <c r="Q126" i="19"/>
  <c r="P126" i="19"/>
  <c r="R109" i="19"/>
  <c r="Q109" i="19"/>
  <c r="P109" i="19"/>
  <c r="R100" i="19"/>
  <c r="Q100" i="19"/>
  <c r="P100" i="19"/>
  <c r="Q86" i="19"/>
  <c r="P86" i="19"/>
  <c r="R86" i="19"/>
  <c r="Q80" i="19"/>
  <c r="P80" i="19"/>
  <c r="O79" i="19"/>
  <c r="R80" i="19"/>
  <c r="Q71" i="19"/>
  <c r="P71" i="19"/>
  <c r="R71" i="19"/>
  <c r="Q62" i="19"/>
  <c r="P62" i="19"/>
  <c r="R62" i="19"/>
  <c r="Q56" i="19"/>
  <c r="P56" i="19"/>
  <c r="R56" i="19"/>
  <c r="Q47" i="19"/>
  <c r="P47" i="19"/>
  <c r="R47" i="19"/>
  <c r="Q41" i="19"/>
  <c r="P41" i="19"/>
  <c r="O49" i="19"/>
  <c r="R41" i="19"/>
  <c r="Q32" i="19"/>
  <c r="P32" i="19"/>
  <c r="R32" i="19"/>
  <c r="Q26" i="19"/>
  <c r="P26" i="19"/>
  <c r="R26" i="19"/>
  <c r="L123" i="26"/>
  <c r="L128" i="26"/>
  <c r="N120" i="26"/>
  <c r="N123" i="26"/>
  <c r="N126" i="26"/>
  <c r="N129" i="26"/>
  <c r="J120" i="26"/>
  <c r="J126" i="26"/>
  <c r="I122" i="21"/>
  <c r="H122" i="21"/>
  <c r="R97" i="19"/>
  <c r="P97" i="19"/>
  <c r="O105" i="19"/>
  <c r="Q97" i="19"/>
  <c r="I17" i="19"/>
  <c r="H17" i="19"/>
  <c r="I11" i="19"/>
  <c r="H11" i="19"/>
  <c r="I116" i="19"/>
  <c r="H116" i="19"/>
  <c r="G133" i="19"/>
  <c r="I125" i="19"/>
  <c r="H125" i="19"/>
  <c r="I131" i="19"/>
  <c r="H131" i="19"/>
  <c r="I140" i="19"/>
  <c r="H140" i="19"/>
  <c r="I146" i="19"/>
  <c r="H146" i="19"/>
  <c r="I155" i="19"/>
  <c r="H155" i="19"/>
  <c r="W19" i="22"/>
  <c r="V19" i="22"/>
  <c r="I69" i="21"/>
  <c r="H69" i="21"/>
  <c r="I15" i="21"/>
  <c r="H15" i="21"/>
  <c r="I45" i="21"/>
  <c r="H45" i="21"/>
  <c r="I90" i="21"/>
  <c r="H90" i="21"/>
  <c r="I130" i="21"/>
  <c r="H130" i="21"/>
  <c r="I40" i="21"/>
  <c r="H40" i="21"/>
  <c r="I85" i="21"/>
  <c r="H85" i="21"/>
  <c r="I124" i="21"/>
  <c r="H124" i="21"/>
  <c r="H16" i="21"/>
  <c r="I16" i="21"/>
  <c r="H54" i="21"/>
  <c r="I54" i="21"/>
  <c r="H99" i="21"/>
  <c r="I99" i="21"/>
  <c r="H147" i="21"/>
  <c r="I147" i="21"/>
  <c r="I61" i="21"/>
  <c r="H61" i="21"/>
  <c r="I100" i="21"/>
  <c r="H100" i="21"/>
  <c r="I161" i="21"/>
  <c r="H161" i="21"/>
  <c r="H158" i="21"/>
  <c r="I158" i="21"/>
  <c r="I159" i="21"/>
  <c r="H159" i="21"/>
  <c r="R141" i="19"/>
  <c r="Q141" i="19"/>
  <c r="P141" i="19"/>
  <c r="R118" i="19"/>
  <c r="Q118" i="19"/>
  <c r="P118" i="19"/>
  <c r="I86" i="19"/>
  <c r="H86" i="19"/>
  <c r="I80" i="19"/>
  <c r="H80" i="19"/>
  <c r="G79" i="19"/>
  <c r="J71" i="19"/>
  <c r="I71" i="19"/>
  <c r="H71" i="19"/>
  <c r="I62" i="19"/>
  <c r="H62" i="19"/>
  <c r="J56" i="19"/>
  <c r="I56" i="19"/>
  <c r="H56" i="19"/>
  <c r="I47" i="19"/>
  <c r="H47" i="19"/>
  <c r="J41" i="19"/>
  <c r="I41" i="19"/>
  <c r="H41" i="19"/>
  <c r="G49" i="19"/>
  <c r="I32" i="19"/>
  <c r="H32" i="19"/>
  <c r="I26" i="19"/>
  <c r="H26" i="19"/>
  <c r="I144" i="18"/>
  <c r="M132" i="18"/>
  <c r="G106" i="18"/>
  <c r="I107" i="18"/>
  <c r="I101" i="18"/>
  <c r="U104" i="18"/>
  <c r="Q89" i="18"/>
  <c r="C90" i="18"/>
  <c r="I81" i="18"/>
  <c r="Q70" i="18"/>
  <c r="O76" i="18"/>
  <c r="M76" i="18"/>
  <c r="I61" i="18"/>
  <c r="T62" i="18"/>
  <c r="L62" i="18"/>
  <c r="I43" i="18"/>
  <c r="U20" i="18"/>
  <c r="U146" i="18"/>
  <c r="U132" i="18"/>
  <c r="O120" i="18"/>
  <c r="C148" i="18"/>
  <c r="C160" i="18"/>
  <c r="H31" i="21"/>
  <c r="F134" i="21"/>
  <c r="H115" i="21"/>
  <c r="H11" i="21"/>
  <c r="F148" i="21"/>
  <c r="I112" i="18"/>
  <c r="M90" i="18"/>
  <c r="M78" i="18"/>
  <c r="L76" i="18"/>
  <c r="L64" i="18"/>
  <c r="I57" i="18"/>
  <c r="M36" i="18"/>
  <c r="F34" i="18"/>
  <c r="I25" i="18"/>
  <c r="J25" i="18"/>
  <c r="G20" i="18"/>
  <c r="G8" i="18"/>
  <c r="J117" i="18"/>
  <c r="I117" i="18"/>
  <c r="I156" i="18"/>
  <c r="I149" i="18"/>
  <c r="H148" i="18"/>
  <c r="I141" i="18"/>
  <c r="I153" i="18"/>
  <c r="H160" i="18"/>
  <c r="J152" i="18"/>
  <c r="I152" i="18"/>
  <c r="C62" i="23"/>
  <c r="C90" i="23"/>
  <c r="C118" i="23"/>
  <c r="C146" i="23"/>
  <c r="C20" i="23"/>
  <c r="T118" i="18"/>
  <c r="T106" i="18"/>
  <c r="G104" i="18"/>
  <c r="G92" i="18"/>
  <c r="F90" i="18"/>
  <c r="F78" i="18"/>
  <c r="G50" i="18"/>
  <c r="J45" i="18"/>
  <c r="I45" i="18"/>
  <c r="U48" i="18"/>
  <c r="U36" i="18"/>
  <c r="M134" i="18"/>
  <c r="M146" i="18"/>
  <c r="G120" i="18"/>
  <c r="G118" i="18"/>
  <c r="F104" i="18"/>
  <c r="G64" i="18"/>
  <c r="J59" i="18"/>
  <c r="I59" i="18"/>
  <c r="U62" i="18"/>
  <c r="M34" i="18"/>
  <c r="F20" i="18"/>
  <c r="J9" i="18"/>
  <c r="I9" i="18"/>
  <c r="H8" i="18"/>
  <c r="J130" i="18" s="1"/>
  <c r="K26" i="17"/>
  <c r="J26" i="17"/>
  <c r="I26" i="17"/>
  <c r="V14" i="17"/>
  <c r="U14" i="17"/>
  <c r="V11" i="17"/>
  <c r="U11" i="17"/>
  <c r="E49" i="17"/>
  <c r="E37" i="17"/>
  <c r="E63" i="17"/>
  <c r="G121" i="16"/>
  <c r="G91" i="16"/>
  <c r="G37" i="16"/>
  <c r="F21" i="16"/>
  <c r="F9" i="16"/>
  <c r="K135" i="15"/>
  <c r="I135" i="15"/>
  <c r="M123" i="15"/>
  <c r="L123" i="15"/>
  <c r="K123" i="15"/>
  <c r="J123" i="15"/>
  <c r="I123" i="15"/>
  <c r="C105" i="15"/>
  <c r="V120" i="18"/>
  <c r="Q95" i="18"/>
  <c r="X70" i="18"/>
  <c r="K157" i="17"/>
  <c r="J157" i="17"/>
  <c r="I157" i="17"/>
  <c r="K142" i="17"/>
  <c r="J142" i="17"/>
  <c r="I142" i="17"/>
  <c r="K127" i="17"/>
  <c r="J127" i="17"/>
  <c r="I127" i="17"/>
  <c r="K112" i="17"/>
  <c r="J112" i="17"/>
  <c r="I112" i="17"/>
  <c r="K97" i="17"/>
  <c r="J97" i="17"/>
  <c r="I97" i="17"/>
  <c r="H105" i="17"/>
  <c r="K82" i="17"/>
  <c r="J82" i="17"/>
  <c r="I82" i="17"/>
  <c r="K67" i="17"/>
  <c r="J67" i="17"/>
  <c r="I67" i="17"/>
  <c r="K52" i="17"/>
  <c r="H51" i="17"/>
  <c r="J52" i="17"/>
  <c r="I52" i="17"/>
  <c r="K34" i="17"/>
  <c r="J34" i="17"/>
  <c r="I34" i="17"/>
  <c r="R21" i="17"/>
  <c r="R9" i="17"/>
  <c r="D79" i="17"/>
  <c r="D133" i="17"/>
  <c r="D93" i="17"/>
  <c r="D147" i="17"/>
  <c r="F133" i="16"/>
  <c r="F119" i="16"/>
  <c r="F107" i="16"/>
  <c r="F65" i="16"/>
  <c r="U16" i="16"/>
  <c r="W16" i="16"/>
  <c r="V16" i="16"/>
  <c r="U13" i="16"/>
  <c r="T21" i="16"/>
  <c r="W13" i="16"/>
  <c r="V13" i="16"/>
  <c r="U10" i="16"/>
  <c r="T9" i="16"/>
  <c r="W12" i="16" s="1"/>
  <c r="W10" i="16"/>
  <c r="V10" i="16"/>
  <c r="I155" i="15"/>
  <c r="K155" i="15"/>
  <c r="I143" i="15"/>
  <c r="M143" i="15"/>
  <c r="L143" i="15"/>
  <c r="K143" i="15"/>
  <c r="J143" i="15"/>
  <c r="I124" i="15"/>
  <c r="M124" i="15"/>
  <c r="L124" i="15"/>
  <c r="K124" i="15"/>
  <c r="J124" i="15"/>
  <c r="K103" i="15"/>
  <c r="I103" i="15"/>
  <c r="F91" i="15"/>
  <c r="K71" i="15"/>
  <c r="G77" i="15"/>
  <c r="I71" i="15"/>
  <c r="I59" i="15"/>
  <c r="M59" i="15"/>
  <c r="L59" i="15"/>
  <c r="K59" i="15"/>
  <c r="J59" i="15"/>
  <c r="I40" i="15"/>
  <c r="M40" i="15"/>
  <c r="L40" i="15"/>
  <c r="K40" i="15"/>
  <c r="J40" i="15"/>
  <c r="I17" i="15"/>
  <c r="K17" i="15"/>
  <c r="C21" i="15"/>
  <c r="K151" i="13"/>
  <c r="J151" i="13"/>
  <c r="I151" i="13"/>
  <c r="J136" i="13"/>
  <c r="I136" i="13"/>
  <c r="K136" i="13"/>
  <c r="J123" i="13"/>
  <c r="I123" i="13"/>
  <c r="K123" i="13"/>
  <c r="K108" i="13"/>
  <c r="J108" i="13"/>
  <c r="I108" i="13"/>
  <c r="K95" i="13"/>
  <c r="J95" i="13"/>
  <c r="I95" i="13"/>
  <c r="J80" i="13"/>
  <c r="I80" i="13"/>
  <c r="K80" i="13"/>
  <c r="J67" i="13"/>
  <c r="I67" i="13"/>
  <c r="K67" i="13"/>
  <c r="K52" i="13"/>
  <c r="J52" i="13"/>
  <c r="I52" i="13"/>
  <c r="K39" i="13"/>
  <c r="J39" i="13"/>
  <c r="I39" i="13"/>
  <c r="J24" i="13"/>
  <c r="I24" i="13"/>
  <c r="K24" i="13"/>
  <c r="X58" i="18"/>
  <c r="X39" i="18"/>
  <c r="X19" i="18"/>
  <c r="K48" i="18"/>
  <c r="K78" i="18"/>
  <c r="K146" i="18"/>
  <c r="K134" i="18"/>
  <c r="E20" i="18"/>
  <c r="E62" i="18"/>
  <c r="E92" i="18"/>
  <c r="E48" i="18"/>
  <c r="E78" i="18"/>
  <c r="E120" i="18"/>
  <c r="E148" i="18"/>
  <c r="C135" i="17"/>
  <c r="K18" i="17"/>
  <c r="I18" i="17"/>
  <c r="H21" i="17"/>
  <c r="C93" i="17"/>
  <c r="H173" i="32"/>
  <c r="F166" i="32"/>
  <c r="F172" i="32"/>
  <c r="L165" i="32"/>
  <c r="J170" i="32"/>
  <c r="L170" i="32"/>
  <c r="N174" i="32"/>
  <c r="F168" i="32"/>
  <c r="H168" i="32"/>
  <c r="F174" i="32"/>
  <c r="H174" i="32"/>
  <c r="F58" i="32"/>
  <c r="G160" i="30"/>
  <c r="D104" i="30"/>
  <c r="D90" i="30"/>
  <c r="C76" i="30"/>
  <c r="G62" i="30"/>
  <c r="K41" i="30"/>
  <c r="I41" i="30"/>
  <c r="G48" i="30"/>
  <c r="C20" i="30"/>
  <c r="D160" i="30"/>
  <c r="G20" i="29"/>
  <c r="L65" i="35"/>
  <c r="H54" i="32"/>
  <c r="H60" i="32"/>
  <c r="H75" i="32"/>
  <c r="J75" i="32"/>
  <c r="H81" i="32"/>
  <c r="J81" i="32"/>
  <c r="H87" i="32"/>
  <c r="J87" i="32"/>
  <c r="D118" i="30"/>
  <c r="G76" i="30"/>
  <c r="D34" i="30"/>
  <c r="G20" i="30"/>
  <c r="I143" i="30"/>
  <c r="K143" i="30"/>
  <c r="F54" i="32"/>
  <c r="F79" i="32"/>
  <c r="F85" i="32"/>
  <c r="J13" i="29"/>
  <c r="K13" i="29"/>
  <c r="I13" i="29"/>
  <c r="K19" i="29"/>
  <c r="I19" i="29"/>
  <c r="J19" i="29"/>
  <c r="K32" i="29"/>
  <c r="I32" i="29"/>
  <c r="J32" i="29"/>
  <c r="K47" i="29"/>
  <c r="I47" i="29"/>
  <c r="J47" i="29"/>
  <c r="K60" i="29"/>
  <c r="I60" i="29"/>
  <c r="J60" i="29"/>
  <c r="K75" i="29"/>
  <c r="I75" i="29"/>
  <c r="J75" i="29"/>
  <c r="K88" i="29"/>
  <c r="I88" i="29"/>
  <c r="J88" i="29"/>
  <c r="K103" i="29"/>
  <c r="I103" i="29"/>
  <c r="J103" i="29"/>
  <c r="K116" i="29"/>
  <c r="I116" i="29"/>
  <c r="J116" i="29"/>
  <c r="K131" i="29"/>
  <c r="I131" i="29"/>
  <c r="J131" i="29"/>
  <c r="K144" i="29"/>
  <c r="I144" i="29"/>
  <c r="J144" i="29"/>
  <c r="K159" i="29"/>
  <c r="J159" i="29"/>
  <c r="I159" i="29"/>
  <c r="K31" i="29"/>
  <c r="I31" i="29"/>
  <c r="J31" i="29"/>
  <c r="K44" i="29"/>
  <c r="I44" i="29"/>
  <c r="J44" i="29"/>
  <c r="K59" i="29"/>
  <c r="I59" i="29"/>
  <c r="J59" i="29"/>
  <c r="K72" i="29"/>
  <c r="I72" i="29"/>
  <c r="J72" i="29"/>
  <c r="K87" i="29"/>
  <c r="I87" i="29"/>
  <c r="J87" i="29"/>
  <c r="K100" i="29"/>
  <c r="I100" i="29"/>
  <c r="J100" i="29"/>
  <c r="K115" i="29"/>
  <c r="I115" i="29"/>
  <c r="J115" i="29"/>
  <c r="K128" i="29"/>
  <c r="I128" i="29"/>
  <c r="J128" i="29"/>
  <c r="K143" i="29"/>
  <c r="I143" i="29"/>
  <c r="J143" i="29"/>
  <c r="K156" i="29"/>
  <c r="J156" i="29"/>
  <c r="I156" i="29"/>
  <c r="E104" i="30"/>
  <c r="F132" i="30"/>
  <c r="E90" i="30"/>
  <c r="E76" i="30"/>
  <c r="C62" i="28"/>
  <c r="D48" i="28"/>
  <c r="J31" i="30"/>
  <c r="I31" i="30"/>
  <c r="M31" i="30"/>
  <c r="L31" i="30"/>
  <c r="K31" i="30"/>
  <c r="M141" i="30"/>
  <c r="K141" i="30"/>
  <c r="J141" i="30"/>
  <c r="I141" i="30"/>
  <c r="L141" i="30"/>
  <c r="L66" i="30"/>
  <c r="K66" i="30"/>
  <c r="I66" i="30"/>
  <c r="M66" i="30"/>
  <c r="J66" i="30"/>
  <c r="J38" i="30"/>
  <c r="I38" i="30"/>
  <c r="M38" i="30"/>
  <c r="L38" i="30"/>
  <c r="K38" i="30"/>
  <c r="M10" i="30"/>
  <c r="L10" i="30"/>
  <c r="J10" i="30"/>
  <c r="I10" i="30"/>
  <c r="K10" i="30"/>
  <c r="I124" i="30"/>
  <c r="M124" i="30"/>
  <c r="H132" i="30"/>
  <c r="K124" i="30"/>
  <c r="J124" i="30"/>
  <c r="L124" i="30"/>
  <c r="J96" i="30"/>
  <c r="I96" i="30"/>
  <c r="M96" i="30"/>
  <c r="H104" i="30"/>
  <c r="L96" i="30"/>
  <c r="K96" i="30"/>
  <c r="L85" i="30"/>
  <c r="K85" i="30"/>
  <c r="I85" i="30"/>
  <c r="J85" i="30"/>
  <c r="M85" i="30"/>
  <c r="M135" i="30"/>
  <c r="K135" i="30"/>
  <c r="L135" i="30"/>
  <c r="I135" i="30"/>
  <c r="J135" i="30"/>
  <c r="K14" i="30"/>
  <c r="J14" i="30"/>
  <c r="M14" i="30"/>
  <c r="L14" i="30"/>
  <c r="I14" i="30"/>
  <c r="K52" i="30"/>
  <c r="J52" i="30"/>
  <c r="M52" i="30"/>
  <c r="L52" i="30"/>
  <c r="I52" i="30"/>
  <c r="K97" i="30"/>
  <c r="J97" i="30"/>
  <c r="M97" i="30"/>
  <c r="L97" i="30"/>
  <c r="I97" i="30"/>
  <c r="L140" i="30"/>
  <c r="J140" i="30"/>
  <c r="M140" i="30"/>
  <c r="K140" i="30"/>
  <c r="I140" i="30"/>
  <c r="I24" i="30"/>
  <c r="L24" i="30"/>
  <c r="K24" i="30"/>
  <c r="J24" i="30"/>
  <c r="M24" i="30"/>
  <c r="I69" i="30"/>
  <c r="L69" i="30"/>
  <c r="K69" i="30"/>
  <c r="M69" i="30"/>
  <c r="J69" i="30"/>
  <c r="I108" i="30"/>
  <c r="L108" i="30"/>
  <c r="K108" i="30"/>
  <c r="M108" i="30"/>
  <c r="J108" i="30"/>
  <c r="M11" i="30"/>
  <c r="K11" i="30"/>
  <c r="J11" i="30"/>
  <c r="I11" i="30"/>
  <c r="L11" i="30"/>
  <c r="M55" i="30"/>
  <c r="K55" i="30"/>
  <c r="L55" i="30"/>
  <c r="J55" i="30"/>
  <c r="I55" i="30"/>
  <c r="M94" i="30"/>
  <c r="K94" i="30"/>
  <c r="J94" i="30"/>
  <c r="L94" i="30"/>
  <c r="I94" i="30"/>
  <c r="K152" i="30"/>
  <c r="I152" i="30"/>
  <c r="M152" i="30"/>
  <c r="L152" i="30"/>
  <c r="H160" i="30"/>
  <c r="J152" i="30"/>
  <c r="J157" i="30"/>
  <c r="L157" i="30"/>
  <c r="K157" i="30"/>
  <c r="M157" i="30"/>
  <c r="I157" i="30"/>
  <c r="L155" i="30"/>
  <c r="K155" i="30"/>
  <c r="J155" i="30"/>
  <c r="M155" i="30"/>
  <c r="I155" i="30"/>
  <c r="C62" i="29"/>
  <c r="D160" i="28"/>
  <c r="D118" i="28"/>
  <c r="D76" i="28"/>
  <c r="C132" i="29"/>
  <c r="J57" i="30"/>
  <c r="I57" i="30"/>
  <c r="M57" i="30"/>
  <c r="L57" i="30"/>
  <c r="K57" i="30"/>
  <c r="D132" i="28"/>
  <c r="D90" i="28"/>
  <c r="K65" i="28"/>
  <c r="J65" i="28"/>
  <c r="I65" i="28"/>
  <c r="K78" i="28"/>
  <c r="I78" i="28"/>
  <c r="J78" i="28"/>
  <c r="K93" i="28"/>
  <c r="I93" i="28"/>
  <c r="J93" i="28"/>
  <c r="K106" i="28"/>
  <c r="I106" i="28"/>
  <c r="J106" i="28"/>
  <c r="K121" i="28"/>
  <c r="I121" i="28"/>
  <c r="J121" i="28"/>
  <c r="K134" i="28"/>
  <c r="I134" i="28"/>
  <c r="J134" i="28"/>
  <c r="K149" i="28"/>
  <c r="I149" i="28"/>
  <c r="J149" i="28"/>
  <c r="K64" i="28"/>
  <c r="I64" i="28"/>
  <c r="J64" i="28"/>
  <c r="K79" i="28"/>
  <c r="I79" i="28"/>
  <c r="J79" i="28"/>
  <c r="K92" i="28"/>
  <c r="I92" i="28"/>
  <c r="J92" i="28"/>
  <c r="K107" i="28"/>
  <c r="I107" i="28"/>
  <c r="J107" i="28"/>
  <c r="K120" i="28"/>
  <c r="I120" i="28"/>
  <c r="J120" i="28"/>
  <c r="K135" i="28"/>
  <c r="I135" i="28"/>
  <c r="J135" i="28"/>
  <c r="K148" i="28"/>
  <c r="I148" i="28"/>
  <c r="J148" i="28"/>
  <c r="L237" i="26"/>
  <c r="N237" i="26"/>
  <c r="H218" i="26"/>
  <c r="J218" i="26"/>
  <c r="H215" i="26"/>
  <c r="J215" i="26"/>
  <c r="H212" i="26"/>
  <c r="J212" i="26"/>
  <c r="H209" i="26"/>
  <c r="J209" i="26"/>
  <c r="J240" i="26"/>
  <c r="J234" i="26"/>
  <c r="L234" i="26"/>
  <c r="L219" i="26"/>
  <c r="L213" i="26"/>
  <c r="L207" i="26"/>
  <c r="J169" i="26"/>
  <c r="L169" i="26"/>
  <c r="J163" i="26"/>
  <c r="L163" i="26"/>
  <c r="L148" i="26"/>
  <c r="N148" i="26"/>
  <c r="L142" i="26"/>
  <c r="N142" i="26"/>
  <c r="G104" i="28"/>
  <c r="G146" i="28"/>
  <c r="J33" i="28"/>
  <c r="I33" i="28"/>
  <c r="J46" i="28"/>
  <c r="I46" i="28"/>
  <c r="I8" i="28"/>
  <c r="J8" i="28"/>
  <c r="J28" i="28"/>
  <c r="I28" i="28"/>
  <c r="I43" i="28"/>
  <c r="J43" i="28"/>
  <c r="J61" i="28"/>
  <c r="I61" i="28"/>
  <c r="H185" i="26"/>
  <c r="H188" i="26"/>
  <c r="H191" i="26"/>
  <c r="H194" i="26"/>
  <c r="H197" i="26"/>
  <c r="J189" i="26"/>
  <c r="L189" i="26"/>
  <c r="J195" i="26"/>
  <c r="L195" i="26"/>
  <c r="F20" i="23"/>
  <c r="Q21" i="22"/>
  <c r="E20" i="23"/>
  <c r="S20" i="23"/>
  <c r="G133" i="22"/>
  <c r="G91" i="22"/>
  <c r="G49" i="22"/>
  <c r="P21" i="22"/>
  <c r="L263" i="26"/>
  <c r="N256" i="26"/>
  <c r="N259" i="26"/>
  <c r="N262" i="26"/>
  <c r="N265" i="26"/>
  <c r="J256" i="26"/>
  <c r="L256" i="26"/>
  <c r="J262" i="26"/>
  <c r="L262" i="26"/>
  <c r="L197" i="26"/>
  <c r="U19" i="23"/>
  <c r="V19" i="23"/>
  <c r="F161" i="22"/>
  <c r="F119" i="22"/>
  <c r="F77" i="22"/>
  <c r="F35" i="22"/>
  <c r="F21" i="22"/>
  <c r="I29" i="23"/>
  <c r="J29" i="23"/>
  <c r="K29" i="23"/>
  <c r="I42" i="23"/>
  <c r="J42" i="23"/>
  <c r="K42" i="23"/>
  <c r="I57" i="23"/>
  <c r="K57" i="23"/>
  <c r="J57" i="23"/>
  <c r="I70" i="23"/>
  <c r="K70" i="23"/>
  <c r="J70" i="23"/>
  <c r="J85" i="23"/>
  <c r="I85" i="23"/>
  <c r="K85" i="23"/>
  <c r="J98" i="23"/>
  <c r="I98" i="23"/>
  <c r="K98" i="23"/>
  <c r="J113" i="23"/>
  <c r="I113" i="23"/>
  <c r="K113" i="23"/>
  <c r="J126" i="23"/>
  <c r="I126" i="23"/>
  <c r="K126" i="23"/>
  <c r="J141" i="23"/>
  <c r="I141" i="23"/>
  <c r="K141" i="23"/>
  <c r="J154" i="23"/>
  <c r="I154" i="23"/>
  <c r="K154" i="23"/>
  <c r="K11" i="23"/>
  <c r="J11" i="23"/>
  <c r="I11" i="23"/>
  <c r="U10" i="23"/>
  <c r="W10" i="23"/>
  <c r="V10" i="23"/>
  <c r="U16" i="23"/>
  <c r="W16" i="23"/>
  <c r="V16" i="23"/>
  <c r="R20" i="23"/>
  <c r="J84" i="23"/>
  <c r="I84" i="23"/>
  <c r="J99" i="23"/>
  <c r="I99" i="23"/>
  <c r="J112" i="23"/>
  <c r="I112" i="23"/>
  <c r="I127" i="23"/>
  <c r="J127" i="23"/>
  <c r="J140" i="23"/>
  <c r="I140" i="23"/>
  <c r="L127" i="22"/>
  <c r="J127" i="22"/>
  <c r="K127" i="22"/>
  <c r="L114" i="22"/>
  <c r="J114" i="22"/>
  <c r="K114" i="22"/>
  <c r="K73" i="23"/>
  <c r="J73" i="23"/>
  <c r="I73" i="23"/>
  <c r="K47" i="23"/>
  <c r="J47" i="23"/>
  <c r="I47" i="23"/>
  <c r="K19" i="23"/>
  <c r="J19" i="23"/>
  <c r="I19" i="23"/>
  <c r="E161" i="22"/>
  <c r="L110" i="22"/>
  <c r="K110" i="22"/>
  <c r="J110" i="22"/>
  <c r="L97" i="22"/>
  <c r="I105" i="22"/>
  <c r="K97" i="22"/>
  <c r="J97" i="22"/>
  <c r="L84" i="22"/>
  <c r="K84" i="22"/>
  <c r="J84" i="22"/>
  <c r="E77" i="22"/>
  <c r="T21" i="22"/>
  <c r="D161" i="22"/>
  <c r="D77" i="22"/>
  <c r="D49" i="22"/>
  <c r="D91" i="22"/>
  <c r="D133" i="22"/>
  <c r="D22" i="21"/>
  <c r="L143" i="22"/>
  <c r="K143" i="22"/>
  <c r="J143" i="22"/>
  <c r="L59" i="22"/>
  <c r="K59" i="22"/>
  <c r="J59" i="22"/>
  <c r="C21" i="22"/>
  <c r="K16" i="22"/>
  <c r="J16" i="22"/>
  <c r="L16" i="22"/>
  <c r="I21" i="22"/>
  <c r="J34" i="22"/>
  <c r="L34" i="22"/>
  <c r="K34" i="22"/>
  <c r="J54" i="22"/>
  <c r="L54" i="22"/>
  <c r="K54" i="22"/>
  <c r="J76" i="22"/>
  <c r="L76" i="22"/>
  <c r="K76" i="22"/>
  <c r="J96" i="22"/>
  <c r="L96" i="22"/>
  <c r="K96" i="22"/>
  <c r="J118" i="22"/>
  <c r="L118" i="22"/>
  <c r="K118" i="22"/>
  <c r="J138" i="22"/>
  <c r="L138" i="22"/>
  <c r="K138" i="22"/>
  <c r="J160" i="22"/>
  <c r="L160" i="22"/>
  <c r="K160" i="22"/>
  <c r="I62" i="21"/>
  <c r="H62" i="21"/>
  <c r="R146" i="19"/>
  <c r="Q146" i="19"/>
  <c r="P146" i="19"/>
  <c r="R124" i="19"/>
  <c r="Q124" i="19"/>
  <c r="P124" i="19"/>
  <c r="N22" i="21"/>
  <c r="J108" i="19"/>
  <c r="H108" i="19"/>
  <c r="G107" i="19"/>
  <c r="I108" i="19"/>
  <c r="H99" i="19"/>
  <c r="I99" i="19"/>
  <c r="P15" i="19"/>
  <c r="R15" i="19"/>
  <c r="Q15" i="19"/>
  <c r="N80" i="26"/>
  <c r="N86" i="26"/>
  <c r="I75" i="21"/>
  <c r="H75" i="21"/>
  <c r="R142" i="19"/>
  <c r="Q142" i="19"/>
  <c r="P142" i="19"/>
  <c r="R123" i="19"/>
  <c r="Q123" i="19"/>
  <c r="P123" i="19"/>
  <c r="R108" i="19"/>
  <c r="Q108" i="19"/>
  <c r="P108" i="19"/>
  <c r="O107" i="19"/>
  <c r="R99" i="19"/>
  <c r="Q99" i="19"/>
  <c r="P99" i="19"/>
  <c r="Q85" i="19"/>
  <c r="P85" i="19"/>
  <c r="R85" i="19"/>
  <c r="Q76" i="19"/>
  <c r="P76" i="19"/>
  <c r="R76" i="19"/>
  <c r="Q70" i="19"/>
  <c r="P70" i="19"/>
  <c r="R70" i="19"/>
  <c r="Q61" i="19"/>
  <c r="P61" i="19"/>
  <c r="R61" i="19"/>
  <c r="Q55" i="19"/>
  <c r="P55" i="19"/>
  <c r="O63" i="19"/>
  <c r="R55" i="19"/>
  <c r="Q46" i="19"/>
  <c r="P46" i="19"/>
  <c r="R46" i="19"/>
  <c r="Q40" i="19"/>
  <c r="P40" i="19"/>
  <c r="R40" i="19"/>
  <c r="Q31" i="19"/>
  <c r="P31" i="19"/>
  <c r="R31" i="19"/>
  <c r="Q25" i="19"/>
  <c r="P25" i="19"/>
  <c r="R25" i="19"/>
  <c r="L121" i="26"/>
  <c r="L126" i="26"/>
  <c r="L131" i="26"/>
  <c r="H121" i="26"/>
  <c r="H124" i="26"/>
  <c r="H127" i="26"/>
  <c r="H130" i="26"/>
  <c r="J121" i="26"/>
  <c r="J127" i="26"/>
  <c r="I102" i="21"/>
  <c r="H102" i="21"/>
  <c r="J97" i="19"/>
  <c r="G105" i="19"/>
  <c r="I97" i="19"/>
  <c r="H97" i="19"/>
  <c r="I16" i="19"/>
  <c r="H16" i="19"/>
  <c r="I10" i="19"/>
  <c r="H10" i="19"/>
  <c r="G9" i="19"/>
  <c r="J15" i="19" s="1"/>
  <c r="J117" i="19"/>
  <c r="I117" i="19"/>
  <c r="H117" i="19"/>
  <c r="J126" i="19"/>
  <c r="I126" i="19"/>
  <c r="H126" i="19"/>
  <c r="J132" i="19"/>
  <c r="I132" i="19"/>
  <c r="H132" i="19"/>
  <c r="J141" i="19"/>
  <c r="I141" i="19"/>
  <c r="H141" i="19"/>
  <c r="G149" i="19"/>
  <c r="J150" i="19"/>
  <c r="I150" i="19"/>
  <c r="H150" i="19"/>
  <c r="J156" i="19"/>
  <c r="I156" i="19"/>
  <c r="H156" i="19"/>
  <c r="X17" i="22"/>
  <c r="W17" i="22"/>
  <c r="V17" i="22"/>
  <c r="I49" i="21"/>
  <c r="H49" i="21"/>
  <c r="I18" i="21"/>
  <c r="H18" i="21"/>
  <c r="I52" i="21"/>
  <c r="H52" i="21"/>
  <c r="I97" i="21"/>
  <c r="H97" i="21"/>
  <c r="I150" i="21"/>
  <c r="H150" i="21"/>
  <c r="I46" i="21"/>
  <c r="H46" i="21"/>
  <c r="I91" i="21"/>
  <c r="H91" i="21"/>
  <c r="I125" i="21"/>
  <c r="H125" i="21"/>
  <c r="H19" i="21"/>
  <c r="I19" i="21"/>
  <c r="H60" i="21"/>
  <c r="I60" i="21"/>
  <c r="H105" i="21"/>
  <c r="I105" i="21"/>
  <c r="H29" i="21"/>
  <c r="I29" i="21"/>
  <c r="H68" i="21"/>
  <c r="I68" i="21"/>
  <c r="I113" i="21"/>
  <c r="H113" i="21"/>
  <c r="H126" i="21"/>
  <c r="G134" i="21"/>
  <c r="I126" i="21"/>
  <c r="H127" i="21"/>
  <c r="I127" i="21"/>
  <c r="R160" i="19"/>
  <c r="Q160" i="19"/>
  <c r="P160" i="19"/>
  <c r="R138" i="19"/>
  <c r="Q138" i="19"/>
  <c r="P138" i="19"/>
  <c r="R115" i="19"/>
  <c r="Q115" i="19"/>
  <c r="P115" i="19"/>
  <c r="J85" i="19"/>
  <c r="I85" i="19"/>
  <c r="H85" i="19"/>
  <c r="J76" i="19"/>
  <c r="I76" i="19"/>
  <c r="H76" i="19"/>
  <c r="J70" i="19"/>
  <c r="I70" i="19"/>
  <c r="H70" i="19"/>
  <c r="J61" i="19"/>
  <c r="I61" i="19"/>
  <c r="H61" i="19"/>
  <c r="J55" i="19"/>
  <c r="I55" i="19"/>
  <c r="H55" i="19"/>
  <c r="G63" i="19"/>
  <c r="J46" i="19"/>
  <c r="I46" i="19"/>
  <c r="H46" i="19"/>
  <c r="J40" i="19"/>
  <c r="I40" i="19"/>
  <c r="H40" i="19"/>
  <c r="J31" i="19"/>
  <c r="I31" i="19"/>
  <c r="H31" i="19"/>
  <c r="J25" i="19"/>
  <c r="I25" i="19"/>
  <c r="H25" i="19"/>
  <c r="O104" i="18"/>
  <c r="I87" i="18"/>
  <c r="T90" i="18"/>
  <c r="C76" i="18"/>
  <c r="G76" i="18"/>
  <c r="I68" i="18"/>
  <c r="N62" i="18"/>
  <c r="F62" i="18"/>
  <c r="S48" i="18"/>
  <c r="Q31" i="18"/>
  <c r="O20" i="18"/>
  <c r="C132" i="18"/>
  <c r="F78" i="21"/>
  <c r="H70" i="21"/>
  <c r="H131" i="21"/>
  <c r="F106" i="21"/>
  <c r="F36" i="21"/>
  <c r="F120" i="21"/>
  <c r="F22" i="21"/>
  <c r="F162" i="21"/>
  <c r="U118" i="18"/>
  <c r="U106" i="18"/>
  <c r="T104" i="18"/>
  <c r="T92" i="18"/>
  <c r="G90" i="18"/>
  <c r="G78" i="18"/>
  <c r="F76" i="18"/>
  <c r="F64" i="18"/>
  <c r="G36" i="18"/>
  <c r="I31" i="18"/>
  <c r="J31" i="18"/>
  <c r="U34" i="18"/>
  <c r="U22" i="18"/>
  <c r="T134" i="18"/>
  <c r="N120" i="18"/>
  <c r="H132" i="18"/>
  <c r="J124" i="18"/>
  <c r="I124" i="18"/>
  <c r="J116" i="18"/>
  <c r="I116" i="18"/>
  <c r="J155" i="18"/>
  <c r="I155" i="18"/>
  <c r="J154" i="18"/>
  <c r="I154" i="18"/>
  <c r="I159" i="18"/>
  <c r="J159" i="18"/>
  <c r="J158" i="18"/>
  <c r="I158" i="18"/>
  <c r="N118" i="18"/>
  <c r="N106" i="18"/>
  <c r="J84" i="18"/>
  <c r="I84" i="18"/>
  <c r="U78" i="18"/>
  <c r="O48" i="18"/>
  <c r="O36" i="18"/>
  <c r="T34" i="18"/>
  <c r="T22" i="18"/>
  <c r="M148" i="18"/>
  <c r="M160" i="18"/>
  <c r="I131" i="18"/>
  <c r="J125" i="18"/>
  <c r="I125" i="18"/>
  <c r="J98" i="18"/>
  <c r="I98" i="18"/>
  <c r="U92" i="18"/>
  <c r="O62" i="18"/>
  <c r="T48" i="18"/>
  <c r="G34" i="18"/>
  <c r="J15" i="18"/>
  <c r="I15" i="18"/>
  <c r="F134" i="18"/>
  <c r="F146" i="18"/>
  <c r="F132" i="18"/>
  <c r="Y14" i="19"/>
  <c r="X14" i="19"/>
  <c r="E35" i="17"/>
  <c r="E135" i="17"/>
  <c r="D135" i="16"/>
  <c r="D105" i="16"/>
  <c r="D51" i="16"/>
  <c r="K154" i="15"/>
  <c r="I154" i="15"/>
  <c r="G161" i="15"/>
  <c r="M142" i="15"/>
  <c r="L142" i="15"/>
  <c r="K142" i="15"/>
  <c r="J142" i="15"/>
  <c r="I142" i="15"/>
  <c r="K122" i="15"/>
  <c r="I122" i="15"/>
  <c r="C119" i="15"/>
  <c r="C91" i="15"/>
  <c r="X109" i="18"/>
  <c r="X89" i="18"/>
  <c r="K155" i="17"/>
  <c r="J155" i="17"/>
  <c r="I155" i="17"/>
  <c r="K140" i="17"/>
  <c r="J140" i="17"/>
  <c r="I140" i="17"/>
  <c r="K125" i="17"/>
  <c r="J125" i="17"/>
  <c r="I125" i="17"/>
  <c r="H133" i="17"/>
  <c r="K110" i="17"/>
  <c r="J110" i="17"/>
  <c r="I110" i="17"/>
  <c r="K95" i="17"/>
  <c r="J95" i="17"/>
  <c r="I95" i="17"/>
  <c r="K80" i="17"/>
  <c r="H79" i="17"/>
  <c r="J80" i="17"/>
  <c r="I80" i="17"/>
  <c r="K62" i="17"/>
  <c r="J62" i="17"/>
  <c r="I62" i="17"/>
  <c r="K47" i="17"/>
  <c r="J47" i="17"/>
  <c r="I47" i="17"/>
  <c r="K32" i="17"/>
  <c r="J32" i="17"/>
  <c r="I32" i="17"/>
  <c r="C21" i="17"/>
  <c r="C9" i="17"/>
  <c r="D51" i="17"/>
  <c r="D105" i="17"/>
  <c r="D65" i="17"/>
  <c r="D119" i="17"/>
  <c r="F161" i="16"/>
  <c r="F147" i="16"/>
  <c r="F135" i="16"/>
  <c r="F93" i="16"/>
  <c r="E21" i="16"/>
  <c r="E9" i="16"/>
  <c r="K90" i="15"/>
  <c r="I90" i="15"/>
  <c r="F77" i="15"/>
  <c r="K58" i="15"/>
  <c r="G63" i="15"/>
  <c r="I58" i="15"/>
  <c r="K39" i="15"/>
  <c r="I39" i="15"/>
  <c r="W11" i="15"/>
  <c r="Y11" i="15"/>
  <c r="X11" i="15"/>
  <c r="J149" i="13"/>
  <c r="I149" i="13"/>
  <c r="K149" i="13"/>
  <c r="K134" i="13"/>
  <c r="J134" i="13"/>
  <c r="I134" i="13"/>
  <c r="K121" i="13"/>
  <c r="J121" i="13"/>
  <c r="I121" i="13"/>
  <c r="J106" i="13"/>
  <c r="I106" i="13"/>
  <c r="K106" i="13"/>
  <c r="J93" i="13"/>
  <c r="I93" i="13"/>
  <c r="K93" i="13"/>
  <c r="K78" i="13"/>
  <c r="J78" i="13"/>
  <c r="I78" i="13"/>
  <c r="K65" i="13"/>
  <c r="J65" i="13"/>
  <c r="I65" i="13"/>
  <c r="J50" i="13"/>
  <c r="I50" i="13"/>
  <c r="K50" i="13"/>
  <c r="J37" i="13"/>
  <c r="I37" i="13"/>
  <c r="K37" i="13"/>
  <c r="K22" i="13"/>
  <c r="J22" i="13"/>
  <c r="I22" i="13"/>
  <c r="U46" i="12"/>
  <c r="U37" i="12"/>
  <c r="Y11" i="19"/>
  <c r="X11" i="19"/>
  <c r="K90" i="18"/>
  <c r="K160" i="18"/>
  <c r="E132" i="18"/>
  <c r="C49" i="17"/>
  <c r="Q9" i="17"/>
  <c r="E149" i="16"/>
  <c r="E49" i="16"/>
  <c r="E35" i="16"/>
  <c r="E23" i="16"/>
  <c r="V18" i="16"/>
  <c r="U18" i="16"/>
  <c r="W18" i="16"/>
  <c r="J157" i="15"/>
  <c r="I157" i="15"/>
  <c r="M157" i="15"/>
  <c r="L157" i="15"/>
  <c r="K157" i="15"/>
  <c r="J138" i="15"/>
  <c r="I138" i="15"/>
  <c r="M138" i="15"/>
  <c r="L138" i="15"/>
  <c r="K138" i="15"/>
  <c r="F105" i="15"/>
  <c r="J73" i="15"/>
  <c r="I73" i="15"/>
  <c r="M73" i="15"/>
  <c r="L73" i="15"/>
  <c r="K73" i="15"/>
  <c r="J54" i="15"/>
  <c r="I54" i="15"/>
  <c r="M54" i="15"/>
  <c r="L54" i="15"/>
  <c r="K54" i="15"/>
  <c r="J13" i="15"/>
  <c r="I13" i="15"/>
  <c r="M13" i="15"/>
  <c r="K13" i="15"/>
  <c r="H21" i="15"/>
  <c r="L13" i="15"/>
  <c r="E56" i="12"/>
  <c r="E55" i="12"/>
  <c r="P90" i="18"/>
  <c r="Q82" i="18"/>
  <c r="Q43" i="18"/>
  <c r="Q24" i="18"/>
  <c r="W20" i="18"/>
  <c r="X12" i="18"/>
  <c r="X69" i="18"/>
  <c r="Y108" i="18"/>
  <c r="X108" i="18"/>
  <c r="X29" i="18"/>
  <c r="X81" i="18"/>
  <c r="X10" i="18"/>
  <c r="X60" i="18"/>
  <c r="X99" i="18"/>
  <c r="W48" i="18"/>
  <c r="X40" i="18"/>
  <c r="X79" i="18"/>
  <c r="W78" i="18"/>
  <c r="Y127" i="18"/>
  <c r="X127" i="18"/>
  <c r="X139" i="18"/>
  <c r="X131" i="18"/>
  <c r="X117" i="18"/>
  <c r="X156" i="18"/>
  <c r="X149" i="18"/>
  <c r="W148" i="18"/>
  <c r="Q29" i="18"/>
  <c r="Q81" i="18"/>
  <c r="Q16" i="18"/>
  <c r="Q67" i="18"/>
  <c r="Q140" i="18"/>
  <c r="Q46" i="18"/>
  <c r="R46" i="18"/>
  <c r="Q85" i="18"/>
  <c r="Q39" i="18"/>
  <c r="Q84" i="18"/>
  <c r="R84" i="18"/>
  <c r="Q126" i="18"/>
  <c r="Q125" i="18"/>
  <c r="Q111" i="18"/>
  <c r="Q150" i="18"/>
  <c r="Q142" i="18"/>
  <c r="P134" i="18"/>
  <c r="Q135" i="18"/>
  <c r="D118" i="18"/>
  <c r="D146" i="18"/>
  <c r="K28" i="17"/>
  <c r="J28" i="17"/>
  <c r="I28" i="17"/>
  <c r="J38" i="17"/>
  <c r="I38" i="17"/>
  <c r="H37" i="17"/>
  <c r="K38" i="17"/>
  <c r="J53" i="17"/>
  <c r="I53" i="17"/>
  <c r="K53" i="17"/>
  <c r="J68" i="17"/>
  <c r="I68" i="17"/>
  <c r="K68" i="17"/>
  <c r="J83" i="17"/>
  <c r="I83" i="17"/>
  <c r="H91" i="17"/>
  <c r="K83" i="17"/>
  <c r="J98" i="17"/>
  <c r="I98" i="17"/>
  <c r="K98" i="17"/>
  <c r="J113" i="17"/>
  <c r="I113" i="17"/>
  <c r="K113" i="17"/>
  <c r="J128" i="17"/>
  <c r="I128" i="17"/>
  <c r="K128" i="17"/>
  <c r="J143" i="17"/>
  <c r="I143" i="17"/>
  <c r="K143" i="17"/>
  <c r="J158" i="17"/>
  <c r="I158" i="17"/>
  <c r="K158" i="17"/>
  <c r="D149" i="16"/>
  <c r="D119" i="16"/>
  <c r="D65" i="16"/>
  <c r="D35" i="16"/>
  <c r="K145" i="15"/>
  <c r="J145" i="15"/>
  <c r="I145" i="15"/>
  <c r="M145" i="15"/>
  <c r="L145" i="15"/>
  <c r="G133" i="15"/>
  <c r="K113" i="15"/>
  <c r="J113" i="15"/>
  <c r="I113" i="15"/>
  <c r="M113" i="15"/>
  <c r="L113" i="15"/>
  <c r="K81" i="15"/>
  <c r="J81" i="15"/>
  <c r="I81" i="15"/>
  <c r="L81" i="15"/>
  <c r="M81" i="15"/>
  <c r="K61" i="15"/>
  <c r="J61" i="15"/>
  <c r="I61" i="15"/>
  <c r="L61" i="15"/>
  <c r="M61" i="15"/>
  <c r="G49" i="15"/>
  <c r="K29" i="15"/>
  <c r="J29" i="15"/>
  <c r="I29" i="15"/>
  <c r="M29" i="15"/>
  <c r="L29" i="15"/>
  <c r="Y10" i="15"/>
  <c r="X10" i="15"/>
  <c r="W10" i="15"/>
  <c r="D56" i="12"/>
  <c r="U8" i="12"/>
  <c r="Y12" i="19"/>
  <c r="X12" i="19"/>
  <c r="X96" i="19"/>
  <c r="Y96" i="19"/>
  <c r="Y25" i="19"/>
  <c r="X25" i="19"/>
  <c r="Y31" i="19"/>
  <c r="X31" i="19"/>
  <c r="Y40" i="19"/>
  <c r="X40" i="19"/>
  <c r="Y46" i="19"/>
  <c r="X46" i="19"/>
  <c r="W63" i="19"/>
  <c r="Y55" i="19"/>
  <c r="X55" i="19"/>
  <c r="Y61" i="19"/>
  <c r="X61" i="19"/>
  <c r="Y70" i="19"/>
  <c r="X70" i="19"/>
  <c r="Y76" i="19"/>
  <c r="X76" i="19"/>
  <c r="Y85" i="19"/>
  <c r="X85" i="19"/>
  <c r="X97" i="19"/>
  <c r="W105" i="19"/>
  <c r="Y97" i="19"/>
  <c r="X103" i="19"/>
  <c r="Y103" i="19"/>
  <c r="Y112" i="19"/>
  <c r="X112" i="19"/>
  <c r="Y118" i="19"/>
  <c r="X118" i="19"/>
  <c r="Y127" i="19"/>
  <c r="X127" i="19"/>
  <c r="Y136" i="19"/>
  <c r="X136" i="19"/>
  <c r="W135" i="19"/>
  <c r="Y142" i="19"/>
  <c r="X142" i="19"/>
  <c r="Y151" i="19"/>
  <c r="X151" i="19"/>
  <c r="Y157" i="19"/>
  <c r="X157" i="19"/>
  <c r="V134" i="18"/>
  <c r="O21" i="17"/>
  <c r="E49" i="15"/>
  <c r="C23" i="14"/>
  <c r="L14" i="12"/>
  <c r="K14" i="12"/>
  <c r="J14" i="12"/>
  <c r="I14" i="12"/>
  <c r="F54" i="12"/>
  <c r="U44" i="5"/>
  <c r="S44" i="5"/>
  <c r="S32" i="5"/>
  <c r="U32" i="5"/>
  <c r="S20" i="5"/>
  <c r="U20" i="5"/>
  <c r="M13" i="5"/>
  <c r="K13" i="5"/>
  <c r="I13" i="5"/>
  <c r="L13" i="5"/>
  <c r="J13" i="5"/>
  <c r="M7" i="5"/>
  <c r="K7" i="5"/>
  <c r="L7" i="5"/>
  <c r="J7" i="5"/>
  <c r="I7" i="5"/>
  <c r="J58" i="15"/>
  <c r="L58" i="15"/>
  <c r="N240" i="8"/>
  <c r="N234" i="8"/>
  <c r="N174" i="8"/>
  <c r="N168" i="8"/>
  <c r="N108" i="8"/>
  <c r="N102" i="8"/>
  <c r="Q17" i="6"/>
  <c r="S17" i="6"/>
  <c r="R17" i="6"/>
  <c r="S19" i="6"/>
  <c r="S20" i="6"/>
  <c r="G9" i="17"/>
  <c r="I10" i="17"/>
  <c r="J10" i="17"/>
  <c r="J16" i="17"/>
  <c r="I16" i="17"/>
  <c r="G35" i="17"/>
  <c r="G149" i="17"/>
  <c r="G23" i="17"/>
  <c r="G77" i="17"/>
  <c r="C149" i="16"/>
  <c r="C35" i="16"/>
  <c r="E35" i="15"/>
  <c r="V34" i="12"/>
  <c r="T34" i="12"/>
  <c r="S34" i="12"/>
  <c r="L10" i="12"/>
  <c r="J10" i="12"/>
  <c r="I10" i="12"/>
  <c r="K10" i="12"/>
  <c r="S14" i="12"/>
  <c r="V14" i="12"/>
  <c r="T14" i="12"/>
  <c r="T35" i="12"/>
  <c r="S35" i="12"/>
  <c r="V35" i="12"/>
  <c r="T53" i="12"/>
  <c r="S53" i="12"/>
  <c r="V53" i="12"/>
  <c r="V27" i="12"/>
  <c r="S27" i="12"/>
  <c r="T27" i="12"/>
  <c r="V45" i="12"/>
  <c r="S45" i="12"/>
  <c r="T45" i="12"/>
  <c r="F23" i="17"/>
  <c r="F149" i="17"/>
  <c r="F35" i="17"/>
  <c r="F49" i="17"/>
  <c r="L25" i="15"/>
  <c r="J25" i="15"/>
  <c r="L70" i="15"/>
  <c r="J70" i="15"/>
  <c r="L109" i="15"/>
  <c r="J109" i="15"/>
  <c r="L154" i="15"/>
  <c r="J154" i="15"/>
  <c r="J24" i="15"/>
  <c r="L24" i="15"/>
  <c r="D77" i="15"/>
  <c r="J69" i="15"/>
  <c r="L69" i="15"/>
  <c r="L108" i="15"/>
  <c r="J108" i="15"/>
  <c r="D161" i="15"/>
  <c r="L153" i="15"/>
  <c r="J153" i="15"/>
  <c r="D21" i="15"/>
  <c r="T13" i="14"/>
  <c r="S13" i="14"/>
  <c r="S19" i="14"/>
  <c r="T19" i="14"/>
  <c r="D118" i="13"/>
  <c r="D62" i="13"/>
  <c r="C56" i="12"/>
  <c r="N282" i="8"/>
  <c r="N276" i="8"/>
  <c r="N216" i="8"/>
  <c r="N210" i="8"/>
  <c r="N150" i="8"/>
  <c r="N144" i="8"/>
  <c r="N63" i="8"/>
  <c r="N57" i="8"/>
  <c r="S51" i="5"/>
  <c r="U51" i="5"/>
  <c r="V48" i="5"/>
  <c r="T48" i="5"/>
  <c r="V36" i="5"/>
  <c r="T36" i="5"/>
  <c r="V24" i="5"/>
  <c r="T24" i="5"/>
  <c r="K12" i="5"/>
  <c r="J12" i="5"/>
  <c r="M12" i="5"/>
  <c r="L12" i="5"/>
  <c r="I12" i="5"/>
  <c r="C9" i="16"/>
  <c r="C107" i="16"/>
  <c r="C161" i="16"/>
  <c r="T21" i="15"/>
  <c r="L12" i="12"/>
  <c r="K12" i="12"/>
  <c r="J12" i="12"/>
  <c r="I12" i="12"/>
  <c r="J22" i="12"/>
  <c r="I22" i="12"/>
  <c r="K22" i="12"/>
  <c r="L22" i="12"/>
  <c r="J40" i="12"/>
  <c r="I40" i="12"/>
  <c r="K40" i="12"/>
  <c r="L40" i="12"/>
  <c r="I16" i="12"/>
  <c r="J16" i="12"/>
  <c r="L16" i="12"/>
  <c r="K16" i="12"/>
  <c r="L35" i="12"/>
  <c r="K35" i="12"/>
  <c r="J35" i="12"/>
  <c r="I35" i="12"/>
  <c r="L36" i="12"/>
  <c r="Y15" i="15"/>
  <c r="X15" i="15"/>
  <c r="W15" i="15"/>
  <c r="Y9" i="15"/>
  <c r="X9" i="15"/>
  <c r="W9" i="15"/>
  <c r="N20" i="10"/>
  <c r="N12" i="10"/>
  <c r="L150" i="8"/>
  <c r="I187" i="3"/>
  <c r="J176" i="3"/>
  <c r="L176" i="3"/>
  <c r="K176" i="3"/>
  <c r="L155" i="3"/>
  <c r="J155" i="3"/>
  <c r="K155" i="3"/>
  <c r="J215" i="3"/>
  <c r="L215" i="3"/>
  <c r="K215" i="3"/>
  <c r="J33" i="16"/>
  <c r="I33" i="16"/>
  <c r="J96" i="16"/>
  <c r="I96" i="16"/>
  <c r="C149" i="17"/>
  <c r="E77" i="16"/>
  <c r="E63" i="16"/>
  <c r="E51" i="16"/>
  <c r="X20" i="15"/>
  <c r="W20" i="15"/>
  <c r="Y20" i="15"/>
  <c r="O20" i="13"/>
  <c r="U13" i="12"/>
  <c r="R101" i="18"/>
  <c r="Q101" i="18"/>
  <c r="X38" i="18"/>
  <c r="X18" i="18"/>
  <c r="X24" i="18"/>
  <c r="X75" i="18"/>
  <c r="X141" i="18"/>
  <c r="X42" i="18"/>
  <c r="X87" i="18"/>
  <c r="X16" i="18"/>
  <c r="X67" i="18"/>
  <c r="X128" i="18"/>
  <c r="X46" i="18"/>
  <c r="X85" i="18"/>
  <c r="X140" i="18"/>
  <c r="X145" i="18"/>
  <c r="X138" i="18"/>
  <c r="W146" i="18"/>
  <c r="X124" i="18"/>
  <c r="W132" i="18"/>
  <c r="X116" i="18"/>
  <c r="X155" i="18"/>
  <c r="Q42" i="18"/>
  <c r="R87" i="18"/>
  <c r="Q87" i="18"/>
  <c r="Q28" i="18"/>
  <c r="Q73" i="18"/>
  <c r="Q9" i="18"/>
  <c r="P8" i="18"/>
  <c r="R56" i="18" s="1"/>
  <c r="Q53" i="18"/>
  <c r="Q98" i="18"/>
  <c r="R98" i="18"/>
  <c r="Q45" i="18"/>
  <c r="R97" i="18"/>
  <c r="Q97" i="18"/>
  <c r="R139" i="18"/>
  <c r="Q139" i="18"/>
  <c r="R131" i="18"/>
  <c r="Q131" i="18"/>
  <c r="R117" i="18"/>
  <c r="Q117" i="18"/>
  <c r="R156" i="18"/>
  <c r="Q156" i="18"/>
  <c r="Q149" i="18"/>
  <c r="P148" i="18"/>
  <c r="R149" i="18"/>
  <c r="Q141" i="18"/>
  <c r="D8" i="18"/>
  <c r="D34" i="18"/>
  <c r="D64" i="18"/>
  <c r="D160" i="18"/>
  <c r="K24" i="17"/>
  <c r="H23" i="17"/>
  <c r="J24" i="17"/>
  <c r="I24" i="17"/>
  <c r="J25" i="17"/>
  <c r="K25" i="17"/>
  <c r="I25" i="17"/>
  <c r="J40" i="17"/>
  <c r="I40" i="17"/>
  <c r="K40" i="17"/>
  <c r="J55" i="17"/>
  <c r="I55" i="17"/>
  <c r="H63" i="17"/>
  <c r="K55" i="17"/>
  <c r="J70" i="17"/>
  <c r="I70" i="17"/>
  <c r="K70" i="17"/>
  <c r="J85" i="17"/>
  <c r="I85" i="17"/>
  <c r="K85" i="17"/>
  <c r="J100" i="17"/>
  <c r="I100" i="17"/>
  <c r="K100" i="17"/>
  <c r="J115" i="17"/>
  <c r="I115" i="17"/>
  <c r="K115" i="17"/>
  <c r="J130" i="17"/>
  <c r="I130" i="17"/>
  <c r="K130" i="17"/>
  <c r="J145" i="17"/>
  <c r="I145" i="17"/>
  <c r="K145" i="17"/>
  <c r="J160" i="17"/>
  <c r="I160" i="17"/>
  <c r="K160" i="17"/>
  <c r="G133" i="16"/>
  <c r="G79" i="16"/>
  <c r="G49" i="16"/>
  <c r="C161" i="15"/>
  <c r="K132" i="15"/>
  <c r="J132" i="15"/>
  <c r="I132" i="15"/>
  <c r="M132" i="15"/>
  <c r="L132" i="15"/>
  <c r="K100" i="15"/>
  <c r="J100" i="15"/>
  <c r="I100" i="15"/>
  <c r="L100" i="15"/>
  <c r="M100" i="15"/>
  <c r="C77" i="15"/>
  <c r="K48" i="15"/>
  <c r="J48" i="15"/>
  <c r="I48" i="15"/>
  <c r="M48" i="15"/>
  <c r="L48" i="15"/>
  <c r="U48" i="12"/>
  <c r="U39" i="12"/>
  <c r="U30" i="12"/>
  <c r="U21" i="12"/>
  <c r="D55" i="12"/>
  <c r="Y15" i="19"/>
  <c r="X15" i="19"/>
  <c r="Y26" i="19"/>
  <c r="X26" i="19"/>
  <c r="Y32" i="19"/>
  <c r="X32" i="19"/>
  <c r="W49" i="19"/>
  <c r="Y41" i="19"/>
  <c r="X41" i="19"/>
  <c r="Y47" i="19"/>
  <c r="X47" i="19"/>
  <c r="Y56" i="19"/>
  <c r="X56" i="19"/>
  <c r="Y62" i="19"/>
  <c r="X62" i="19"/>
  <c r="Y71" i="19"/>
  <c r="X71" i="19"/>
  <c r="W79" i="19"/>
  <c r="Y80" i="19"/>
  <c r="X80" i="19"/>
  <c r="Y86" i="19"/>
  <c r="X86" i="19"/>
  <c r="X98" i="19"/>
  <c r="Y98" i="19"/>
  <c r="X104" i="19"/>
  <c r="Y104" i="19"/>
  <c r="Y113" i="19"/>
  <c r="X113" i="19"/>
  <c r="Y122" i="19"/>
  <c r="X122" i="19"/>
  <c r="W121" i="19"/>
  <c r="Y128" i="19"/>
  <c r="X128" i="19"/>
  <c r="Y137" i="19"/>
  <c r="X137" i="19"/>
  <c r="Y143" i="19"/>
  <c r="X143" i="19"/>
  <c r="Y152" i="19"/>
  <c r="X152" i="19"/>
  <c r="Y158" i="19"/>
  <c r="X158" i="19"/>
  <c r="V8" i="18"/>
  <c r="X84" i="18"/>
  <c r="V148" i="18"/>
  <c r="R21" i="16"/>
  <c r="D35" i="15"/>
  <c r="T11" i="14"/>
  <c r="S11" i="14"/>
  <c r="T20" i="14"/>
  <c r="D146" i="13"/>
  <c r="D90" i="13"/>
  <c r="D34" i="13"/>
  <c r="M47" i="5"/>
  <c r="K47" i="5"/>
  <c r="L47" i="5"/>
  <c r="J47" i="5"/>
  <c r="I47" i="5"/>
  <c r="M41" i="5"/>
  <c r="K41" i="5"/>
  <c r="I41" i="5"/>
  <c r="L41" i="5"/>
  <c r="J41" i="5"/>
  <c r="M35" i="5"/>
  <c r="K35" i="5"/>
  <c r="L35" i="5"/>
  <c r="J35" i="5"/>
  <c r="I35" i="5"/>
  <c r="M29" i="5"/>
  <c r="K29" i="5"/>
  <c r="I29" i="5"/>
  <c r="J29" i="5"/>
  <c r="L29" i="5"/>
  <c r="M23" i="5"/>
  <c r="K23" i="5"/>
  <c r="L23" i="5"/>
  <c r="J23" i="5"/>
  <c r="I23" i="5"/>
  <c r="S12" i="5"/>
  <c r="U12" i="5"/>
  <c r="T18" i="14"/>
  <c r="S18" i="14"/>
  <c r="C146" i="13"/>
  <c r="C90" i="13"/>
  <c r="C34" i="13"/>
  <c r="F53" i="12"/>
  <c r="F57" i="12" s="1"/>
  <c r="N239" i="8"/>
  <c r="N233" i="8"/>
  <c r="N173" i="8"/>
  <c r="N167" i="8"/>
  <c r="N107" i="8"/>
  <c r="N101" i="8"/>
  <c r="Q52" i="6"/>
  <c r="S52" i="6"/>
  <c r="R52" i="6"/>
  <c r="Q46" i="6"/>
  <c r="S46" i="6"/>
  <c r="R46" i="6"/>
  <c r="Q40" i="6"/>
  <c r="R40" i="6"/>
  <c r="S40" i="6"/>
  <c r="Q34" i="6"/>
  <c r="S34" i="6"/>
  <c r="R34" i="6"/>
  <c r="S35" i="6"/>
  <c r="Q28" i="6"/>
  <c r="S28" i="6"/>
  <c r="R28" i="6"/>
  <c r="Q22" i="6"/>
  <c r="S22" i="6"/>
  <c r="R22" i="6"/>
  <c r="S23" i="6"/>
  <c r="J11" i="17"/>
  <c r="I11" i="17"/>
  <c r="J17" i="17"/>
  <c r="I17" i="17"/>
  <c r="G121" i="17"/>
  <c r="G49" i="17"/>
  <c r="C63" i="16"/>
  <c r="E133" i="15"/>
  <c r="V52" i="12"/>
  <c r="T52" i="12"/>
  <c r="S52" i="12"/>
  <c r="V46" i="12"/>
  <c r="T46" i="12"/>
  <c r="S46" i="12"/>
  <c r="V31" i="12"/>
  <c r="T31" i="12"/>
  <c r="S31" i="12"/>
  <c r="T9" i="12"/>
  <c r="V9" i="12"/>
  <c r="S9" i="12"/>
  <c r="T20" i="12"/>
  <c r="S20" i="12"/>
  <c r="V20" i="12"/>
  <c r="T38" i="12"/>
  <c r="S38" i="12"/>
  <c r="V38" i="12"/>
  <c r="T56" i="12"/>
  <c r="S56" i="12"/>
  <c r="V56" i="12"/>
  <c r="V30" i="12"/>
  <c r="S30" i="12"/>
  <c r="T30" i="12"/>
  <c r="V48" i="12"/>
  <c r="S48" i="12"/>
  <c r="T48" i="12"/>
  <c r="F121" i="17"/>
  <c r="F135" i="17"/>
  <c r="L84" i="15"/>
  <c r="J84" i="15"/>
  <c r="L26" i="15"/>
  <c r="J26" i="15"/>
  <c r="L31" i="15"/>
  <c r="J31" i="15"/>
  <c r="J76" i="15"/>
  <c r="L76" i="15"/>
  <c r="L115" i="15"/>
  <c r="J115" i="15"/>
  <c r="L160" i="15"/>
  <c r="J160" i="15"/>
  <c r="J30" i="15"/>
  <c r="L30" i="15"/>
  <c r="J75" i="15"/>
  <c r="L75" i="15"/>
  <c r="J114" i="15"/>
  <c r="L114" i="15"/>
  <c r="J159" i="15"/>
  <c r="L159" i="15"/>
  <c r="D63" i="15"/>
  <c r="D147" i="15"/>
  <c r="T21" i="14"/>
  <c r="S21" i="14"/>
  <c r="R20" i="13"/>
  <c r="L17" i="12"/>
  <c r="K17" i="12"/>
  <c r="J17" i="12"/>
  <c r="I17" i="12"/>
  <c r="N281" i="8"/>
  <c r="N275" i="8"/>
  <c r="N215" i="8"/>
  <c r="N209" i="8"/>
  <c r="N149" i="8"/>
  <c r="N143" i="8"/>
  <c r="N62" i="8"/>
  <c r="N56" i="8"/>
  <c r="K48" i="5"/>
  <c r="J48" i="5"/>
  <c r="M48" i="5"/>
  <c r="L48" i="5"/>
  <c r="I48" i="5"/>
  <c r="M51" i="5"/>
  <c r="K42" i="5"/>
  <c r="J42" i="5"/>
  <c r="L42" i="5"/>
  <c r="I42" i="5"/>
  <c r="M42" i="5"/>
  <c r="K36" i="5"/>
  <c r="J36" i="5"/>
  <c r="M36" i="5"/>
  <c r="L36" i="5"/>
  <c r="I36" i="5"/>
  <c r="K30" i="5"/>
  <c r="J30" i="5"/>
  <c r="L30" i="5"/>
  <c r="I30" i="5"/>
  <c r="M30" i="5"/>
  <c r="K24" i="5"/>
  <c r="J24" i="5"/>
  <c r="M24" i="5"/>
  <c r="L24" i="5"/>
  <c r="I24" i="5"/>
  <c r="V8" i="5"/>
  <c r="T8" i="5"/>
  <c r="C79" i="16"/>
  <c r="C133" i="16"/>
  <c r="C149" i="14"/>
  <c r="C107" i="14"/>
  <c r="K8" i="12"/>
  <c r="H55" i="12"/>
  <c r="J8" i="12"/>
  <c r="L8" i="12"/>
  <c r="I8" i="12"/>
  <c r="J25" i="12"/>
  <c r="I25" i="12"/>
  <c r="K25" i="12"/>
  <c r="L25" i="12"/>
  <c r="J43" i="12"/>
  <c r="I43" i="12"/>
  <c r="K43" i="12"/>
  <c r="L43" i="12"/>
  <c r="L20" i="12"/>
  <c r="K20" i="12"/>
  <c r="J20" i="12"/>
  <c r="I20" i="12"/>
  <c r="L38" i="12"/>
  <c r="K38" i="12"/>
  <c r="J38" i="12"/>
  <c r="I38" i="12"/>
  <c r="Y19" i="15"/>
  <c r="X19" i="15"/>
  <c r="W19" i="15"/>
  <c r="S21" i="15"/>
  <c r="N13" i="10"/>
  <c r="L284" i="8"/>
  <c r="L147" i="8"/>
  <c r="I51" i="5"/>
  <c r="K51" i="5"/>
  <c r="J173" i="3"/>
  <c r="L173" i="3"/>
  <c r="K173" i="3"/>
  <c r="L185" i="3"/>
  <c r="K185" i="3"/>
  <c r="I196" i="3"/>
  <c r="J185" i="3"/>
  <c r="J218" i="3"/>
  <c r="L218" i="3"/>
  <c r="K218" i="3"/>
  <c r="P21" i="17"/>
  <c r="J40" i="16"/>
  <c r="I40" i="16"/>
  <c r="J111" i="16"/>
  <c r="I111" i="16"/>
  <c r="H119" i="16"/>
  <c r="C121" i="17"/>
  <c r="E105" i="16"/>
  <c r="E91" i="16"/>
  <c r="E79" i="16"/>
  <c r="E37" i="16"/>
  <c r="V20" i="16"/>
  <c r="U20" i="16"/>
  <c r="W20" i="16"/>
  <c r="J144" i="15"/>
  <c r="I144" i="15"/>
  <c r="M144" i="15"/>
  <c r="K144" i="15"/>
  <c r="L144" i="15"/>
  <c r="J125" i="15"/>
  <c r="I125" i="15"/>
  <c r="M125" i="15"/>
  <c r="K125" i="15"/>
  <c r="H133" i="15"/>
  <c r="L125" i="15"/>
  <c r="J93" i="15"/>
  <c r="I93" i="15"/>
  <c r="M93" i="15"/>
  <c r="L93" i="15"/>
  <c r="K93" i="15"/>
  <c r="J60" i="15"/>
  <c r="I60" i="15"/>
  <c r="M60" i="15"/>
  <c r="L60" i="15"/>
  <c r="K60" i="15"/>
  <c r="J41" i="15"/>
  <c r="I41" i="15"/>
  <c r="M41" i="15"/>
  <c r="L41" i="15"/>
  <c r="K41" i="15"/>
  <c r="H49" i="15"/>
  <c r="J16" i="15"/>
  <c r="I16" i="15"/>
  <c r="M16" i="15"/>
  <c r="L16" i="15"/>
  <c r="K16" i="15"/>
  <c r="N23" i="14"/>
  <c r="G20" i="13"/>
  <c r="F20" i="13"/>
  <c r="E53" i="12"/>
  <c r="W104" i="18"/>
  <c r="X96" i="18"/>
  <c r="X30" i="18"/>
  <c r="X82" i="18"/>
  <c r="W90" i="18"/>
  <c r="Y55" i="18"/>
  <c r="X55" i="18"/>
  <c r="X94" i="18"/>
  <c r="X28" i="18"/>
  <c r="X73" i="18"/>
  <c r="X9" i="18"/>
  <c r="W8" i="18"/>
  <c r="Y115" i="18" s="1"/>
  <c r="X53" i="18"/>
  <c r="X98" i="18"/>
  <c r="Y153" i="18"/>
  <c r="X153" i="18"/>
  <c r="X152" i="18"/>
  <c r="W160" i="18"/>
  <c r="X144" i="18"/>
  <c r="X130" i="18"/>
  <c r="Y123" i="18"/>
  <c r="X123" i="18"/>
  <c r="R55" i="18"/>
  <c r="Q55" i="18"/>
  <c r="R94" i="18"/>
  <c r="Q94" i="18"/>
  <c r="R41" i="18"/>
  <c r="Q41" i="18"/>
  <c r="R80" i="18"/>
  <c r="Q80" i="18"/>
  <c r="Q15" i="18"/>
  <c r="R15" i="18"/>
  <c r="Q59" i="18"/>
  <c r="R59" i="18"/>
  <c r="Q14" i="18"/>
  <c r="R14" i="18"/>
  <c r="R52" i="18"/>
  <c r="Q52" i="18"/>
  <c r="Q103" i="18"/>
  <c r="R103" i="18"/>
  <c r="R145" i="18"/>
  <c r="Q145" i="18"/>
  <c r="R138" i="18"/>
  <c r="Q138" i="18"/>
  <c r="P146" i="18"/>
  <c r="R124" i="18"/>
  <c r="Q124" i="18"/>
  <c r="P132" i="18"/>
  <c r="Q116" i="18"/>
  <c r="R116" i="18"/>
  <c r="Q155" i="18"/>
  <c r="R155" i="18"/>
  <c r="R154" i="18"/>
  <c r="Q154" i="18"/>
  <c r="K20" i="17"/>
  <c r="J20" i="17"/>
  <c r="I20" i="17"/>
  <c r="J27" i="17"/>
  <c r="H35" i="17"/>
  <c r="K27" i="17"/>
  <c r="I27" i="17"/>
  <c r="J42" i="17"/>
  <c r="I42" i="17"/>
  <c r="K42" i="17"/>
  <c r="J57" i="17"/>
  <c r="I57" i="17"/>
  <c r="K57" i="17"/>
  <c r="J72" i="17"/>
  <c r="I72" i="17"/>
  <c r="K72" i="17"/>
  <c r="J87" i="17"/>
  <c r="I87" i="17"/>
  <c r="K87" i="17"/>
  <c r="J102" i="17"/>
  <c r="I102" i="17"/>
  <c r="K102" i="17"/>
  <c r="J117" i="17"/>
  <c r="I117" i="17"/>
  <c r="K117" i="17"/>
  <c r="J132" i="17"/>
  <c r="I132" i="17"/>
  <c r="K132" i="17"/>
  <c r="J150" i="17"/>
  <c r="I150" i="17"/>
  <c r="H149" i="17"/>
  <c r="K150" i="17"/>
  <c r="D147" i="16"/>
  <c r="D93" i="16"/>
  <c r="D63" i="16"/>
  <c r="K152" i="15"/>
  <c r="J152" i="15"/>
  <c r="I152" i="15"/>
  <c r="M152" i="15"/>
  <c r="L152" i="15"/>
  <c r="F119" i="15"/>
  <c r="K87" i="15"/>
  <c r="J87" i="15"/>
  <c r="I87" i="15"/>
  <c r="M87" i="15"/>
  <c r="L87" i="15"/>
  <c r="K68" i="15"/>
  <c r="J68" i="15"/>
  <c r="I68" i="15"/>
  <c r="M68" i="15"/>
  <c r="L68" i="15"/>
  <c r="F35" i="15"/>
  <c r="K19" i="15"/>
  <c r="J19" i="15"/>
  <c r="I19" i="15"/>
  <c r="M19" i="15"/>
  <c r="L19" i="15"/>
  <c r="V21" i="15"/>
  <c r="Y13" i="15"/>
  <c r="X13" i="15"/>
  <c r="W13" i="15"/>
  <c r="Y17" i="19"/>
  <c r="X17" i="19"/>
  <c r="Y18" i="19"/>
  <c r="X18" i="19"/>
  <c r="W35" i="19"/>
  <c r="Y27" i="19"/>
  <c r="X27" i="19"/>
  <c r="Y33" i="19"/>
  <c r="X33" i="19"/>
  <c r="Y42" i="19"/>
  <c r="X42" i="19"/>
  <c r="Y48" i="19"/>
  <c r="X48" i="19"/>
  <c r="Y57" i="19"/>
  <c r="X57" i="19"/>
  <c r="W65" i="19"/>
  <c r="Y66" i="19"/>
  <c r="X66" i="19"/>
  <c r="Y72" i="19"/>
  <c r="X72" i="19"/>
  <c r="Y81" i="19"/>
  <c r="X81" i="19"/>
  <c r="Y87" i="19"/>
  <c r="X87" i="19"/>
  <c r="X99" i="19"/>
  <c r="Y99" i="19"/>
  <c r="X108" i="19"/>
  <c r="W107" i="19"/>
  <c r="Y108" i="19"/>
  <c r="Y114" i="19"/>
  <c r="X114" i="19"/>
  <c r="Y123" i="19"/>
  <c r="X123" i="19"/>
  <c r="Y129" i="19"/>
  <c r="X129" i="19"/>
  <c r="Y138" i="19"/>
  <c r="X138" i="19"/>
  <c r="Y144" i="19"/>
  <c r="X144" i="19"/>
  <c r="Y153" i="19"/>
  <c r="X153" i="19"/>
  <c r="W161" i="19"/>
  <c r="Y159" i="19"/>
  <c r="X159" i="19"/>
  <c r="X45" i="18"/>
  <c r="V146" i="18"/>
  <c r="V132" i="18"/>
  <c r="X154" i="18"/>
  <c r="J30" i="6"/>
  <c r="I30" i="6"/>
  <c r="S40" i="5"/>
  <c r="U40" i="5"/>
  <c r="S28" i="5"/>
  <c r="U28" i="5"/>
  <c r="M15" i="5"/>
  <c r="K15" i="5"/>
  <c r="L15" i="5"/>
  <c r="J15" i="5"/>
  <c r="I15" i="5"/>
  <c r="M9" i="5"/>
  <c r="K9" i="5"/>
  <c r="I9" i="5"/>
  <c r="J9" i="5"/>
  <c r="L9" i="5"/>
  <c r="T16" i="12"/>
  <c r="S16" i="12"/>
  <c r="V16" i="12"/>
  <c r="N238" i="8"/>
  <c r="N232" i="8"/>
  <c r="N172" i="8"/>
  <c r="N166" i="8"/>
  <c r="N106" i="8"/>
  <c r="N100" i="8"/>
  <c r="Q16" i="6"/>
  <c r="S16" i="6"/>
  <c r="R16" i="6"/>
  <c r="Q10" i="6"/>
  <c r="S10" i="6"/>
  <c r="R10" i="6"/>
  <c r="J12" i="17"/>
  <c r="I12" i="17"/>
  <c r="G93" i="17"/>
  <c r="G147" i="17"/>
  <c r="G135" i="17"/>
  <c r="C91" i="16"/>
  <c r="C37" i="16"/>
  <c r="D119" i="15"/>
  <c r="E21" i="15"/>
  <c r="V28" i="12"/>
  <c r="T28" i="12"/>
  <c r="S28" i="12"/>
  <c r="T23" i="12"/>
  <c r="S23" i="12"/>
  <c r="V23" i="12"/>
  <c r="T41" i="12"/>
  <c r="S41" i="12"/>
  <c r="V41" i="12"/>
  <c r="S17" i="12"/>
  <c r="V17" i="12"/>
  <c r="T17" i="12"/>
  <c r="V33" i="12"/>
  <c r="S33" i="12"/>
  <c r="T33" i="12"/>
  <c r="V51" i="12"/>
  <c r="S51" i="12"/>
  <c r="T51" i="12"/>
  <c r="F93" i="17"/>
  <c r="F147" i="17"/>
  <c r="F107" i="17"/>
  <c r="F161" i="17"/>
  <c r="L38" i="15"/>
  <c r="J38" i="15"/>
  <c r="D91" i="15"/>
  <c r="L83" i="15"/>
  <c r="J83" i="15"/>
  <c r="J122" i="15"/>
  <c r="L122" i="15"/>
  <c r="L9" i="15"/>
  <c r="J9" i="15"/>
  <c r="L37" i="15"/>
  <c r="J37" i="15"/>
  <c r="L82" i="15"/>
  <c r="J82" i="15"/>
  <c r="L121" i="15"/>
  <c r="J121" i="15"/>
  <c r="T12" i="14"/>
  <c r="S12" i="14"/>
  <c r="C20" i="13"/>
  <c r="N280" i="8"/>
  <c r="N274" i="8"/>
  <c r="N214" i="8"/>
  <c r="N208" i="8"/>
  <c r="N148" i="8"/>
  <c r="N142" i="8"/>
  <c r="N61" i="8"/>
  <c r="N55" i="8"/>
  <c r="V44" i="5"/>
  <c r="T44" i="5"/>
  <c r="T32" i="5"/>
  <c r="V32" i="5"/>
  <c r="V20" i="5"/>
  <c r="T20" i="5"/>
  <c r="L17" i="5"/>
  <c r="J17" i="5"/>
  <c r="K14" i="5"/>
  <c r="J14" i="5"/>
  <c r="L14" i="5"/>
  <c r="I14" i="5"/>
  <c r="M14" i="5"/>
  <c r="K8" i="5"/>
  <c r="J8" i="5"/>
  <c r="M8" i="5"/>
  <c r="L8" i="5"/>
  <c r="I8" i="5"/>
  <c r="C51" i="16"/>
  <c r="C105" i="16"/>
  <c r="J28" i="12"/>
  <c r="I28" i="12"/>
  <c r="K28" i="12"/>
  <c r="L28" i="12"/>
  <c r="J46" i="12"/>
  <c r="I46" i="12"/>
  <c r="K46" i="12"/>
  <c r="L46" i="12"/>
  <c r="L23" i="12"/>
  <c r="K23" i="12"/>
  <c r="J23" i="12"/>
  <c r="I23" i="12"/>
  <c r="L41" i="12"/>
  <c r="K41" i="12"/>
  <c r="J41" i="12"/>
  <c r="I41" i="12"/>
  <c r="Y12" i="15"/>
  <c r="X12" i="15"/>
  <c r="W12" i="15"/>
  <c r="N14" i="10"/>
  <c r="L281" i="8"/>
  <c r="L144" i="8"/>
  <c r="W52" i="5"/>
  <c r="V52" i="5"/>
  <c r="T52" i="5"/>
  <c r="S52" i="5"/>
  <c r="U52" i="5"/>
  <c r="K17" i="5"/>
  <c r="I17" i="5"/>
  <c r="L170" i="3"/>
  <c r="K170" i="3"/>
  <c r="J170" i="3"/>
  <c r="L208" i="3"/>
  <c r="K208" i="3"/>
  <c r="J208" i="3"/>
  <c r="J48" i="16"/>
  <c r="I48" i="16"/>
  <c r="J126" i="16"/>
  <c r="I126" i="16"/>
  <c r="C147" i="17"/>
  <c r="E133" i="16"/>
  <c r="E119" i="16"/>
  <c r="E107" i="16"/>
  <c r="E65" i="16"/>
  <c r="S21" i="16"/>
  <c r="S9" i="16"/>
  <c r="J112" i="15"/>
  <c r="I112" i="15"/>
  <c r="M112" i="15"/>
  <c r="L112" i="15"/>
  <c r="K112" i="15"/>
  <c r="J80" i="15"/>
  <c r="I80" i="15"/>
  <c r="M80" i="15"/>
  <c r="L80" i="15"/>
  <c r="K80" i="15"/>
  <c r="J28" i="15"/>
  <c r="I28" i="15"/>
  <c r="M28" i="15"/>
  <c r="K28" i="15"/>
  <c r="L28" i="15"/>
  <c r="U11" i="12"/>
  <c r="R114" i="18"/>
  <c r="Q114" i="18"/>
  <c r="X57" i="18"/>
  <c r="X37" i="18"/>
  <c r="W36" i="18"/>
  <c r="X88" i="18"/>
  <c r="Y11" i="18"/>
  <c r="X11" i="18"/>
  <c r="Y61" i="18"/>
  <c r="X61" i="18"/>
  <c r="X100" i="18"/>
  <c r="X41" i="18"/>
  <c r="X80" i="18"/>
  <c r="Y80" i="18"/>
  <c r="X15" i="18"/>
  <c r="X59" i="18"/>
  <c r="Y122" i="18"/>
  <c r="X122" i="18"/>
  <c r="X159" i="18"/>
  <c r="Y158" i="18"/>
  <c r="X158" i="18"/>
  <c r="Y151" i="18"/>
  <c r="X151" i="18"/>
  <c r="X137" i="18"/>
  <c r="Y129" i="18"/>
  <c r="X129" i="18"/>
  <c r="R11" i="18"/>
  <c r="Q11" i="18"/>
  <c r="R61" i="18"/>
  <c r="Q61" i="18"/>
  <c r="R100" i="18"/>
  <c r="Q100" i="18"/>
  <c r="R47" i="18"/>
  <c r="Q47" i="18"/>
  <c r="R86" i="18"/>
  <c r="Q86" i="18"/>
  <c r="Q27" i="18"/>
  <c r="R27" i="18"/>
  <c r="Q66" i="18"/>
  <c r="R66" i="18"/>
  <c r="R19" i="18"/>
  <c r="Q19" i="18"/>
  <c r="R58" i="18"/>
  <c r="Q58" i="18"/>
  <c r="P118" i="18"/>
  <c r="R110" i="18"/>
  <c r="Q110" i="18"/>
  <c r="P160" i="18"/>
  <c r="R152" i="18"/>
  <c r="Q152" i="18"/>
  <c r="R144" i="18"/>
  <c r="Q144" i="18"/>
  <c r="R130" i="18"/>
  <c r="Q130" i="18"/>
  <c r="Q123" i="18"/>
  <c r="R123" i="18"/>
  <c r="R115" i="18"/>
  <c r="Q115" i="18"/>
  <c r="D120" i="18"/>
  <c r="D134" i="18"/>
  <c r="J29" i="17"/>
  <c r="K29" i="17"/>
  <c r="I29" i="17"/>
  <c r="J44" i="17"/>
  <c r="I44" i="17"/>
  <c r="K44" i="17"/>
  <c r="J59" i="17"/>
  <c r="I59" i="17"/>
  <c r="K59" i="17"/>
  <c r="J74" i="17"/>
  <c r="I74" i="17"/>
  <c r="K74" i="17"/>
  <c r="J89" i="17"/>
  <c r="I89" i="17"/>
  <c r="K89" i="17"/>
  <c r="J104" i="17"/>
  <c r="I104" i="17"/>
  <c r="K104" i="17"/>
  <c r="J122" i="17"/>
  <c r="I122" i="17"/>
  <c r="H121" i="17"/>
  <c r="K122" i="17"/>
  <c r="J137" i="17"/>
  <c r="I137" i="17"/>
  <c r="K137" i="17"/>
  <c r="J152" i="17"/>
  <c r="I152" i="17"/>
  <c r="K152" i="17"/>
  <c r="G161" i="16"/>
  <c r="G107" i="16"/>
  <c r="G77" i="16"/>
  <c r="G23" i="16"/>
  <c r="G21" i="15"/>
  <c r="F160" i="13"/>
  <c r="F146" i="13"/>
  <c r="F132" i="13"/>
  <c r="F118" i="13"/>
  <c r="F104" i="13"/>
  <c r="F90" i="13"/>
  <c r="F76" i="13"/>
  <c r="F62" i="13"/>
  <c r="F48" i="13"/>
  <c r="F34" i="13"/>
  <c r="U57" i="12"/>
  <c r="U45" i="12"/>
  <c r="U36" i="12"/>
  <c r="U27" i="12"/>
  <c r="U18" i="12"/>
  <c r="Y10" i="19"/>
  <c r="X10" i="19"/>
  <c r="W9" i="19"/>
  <c r="X90" i="19"/>
  <c r="Y90" i="19"/>
  <c r="Y19" i="19"/>
  <c r="X19" i="19"/>
  <c r="Y28" i="19"/>
  <c r="X28" i="19"/>
  <c r="Y34" i="19"/>
  <c r="X34" i="19"/>
  <c r="Y43" i="19"/>
  <c r="X43" i="19"/>
  <c r="W51" i="19"/>
  <c r="Y52" i="19"/>
  <c r="X52" i="19"/>
  <c r="Y58" i="19"/>
  <c r="X58" i="19"/>
  <c r="Y67" i="19"/>
  <c r="X67" i="19"/>
  <c r="Y73" i="19"/>
  <c r="X73" i="19"/>
  <c r="Y82" i="19"/>
  <c r="X82" i="19"/>
  <c r="Y88" i="19"/>
  <c r="X88" i="19"/>
  <c r="X100" i="19"/>
  <c r="Y100" i="19"/>
  <c r="X109" i="19"/>
  <c r="Y109" i="19"/>
  <c r="Y115" i="19"/>
  <c r="X115" i="19"/>
  <c r="Y124" i="19"/>
  <c r="X124" i="19"/>
  <c r="Y130" i="19"/>
  <c r="X130" i="19"/>
  <c r="Y139" i="19"/>
  <c r="X139" i="19"/>
  <c r="W147" i="19"/>
  <c r="Y145" i="19"/>
  <c r="X145" i="19"/>
  <c r="Y154" i="19"/>
  <c r="X154" i="19"/>
  <c r="Y160" i="19"/>
  <c r="X160" i="19"/>
  <c r="V76" i="18"/>
  <c r="V106" i="18"/>
  <c r="X14" i="18"/>
  <c r="X103" i="18"/>
  <c r="V160" i="18"/>
  <c r="O9" i="17"/>
  <c r="F55" i="12"/>
  <c r="F56" i="12"/>
  <c r="M49" i="5"/>
  <c r="K49" i="5"/>
  <c r="I49" i="5"/>
  <c r="J49" i="5"/>
  <c r="L49" i="5"/>
  <c r="M43" i="5"/>
  <c r="K43" i="5"/>
  <c r="L43" i="5"/>
  <c r="J43" i="5"/>
  <c r="I43" i="5"/>
  <c r="M37" i="5"/>
  <c r="K37" i="5"/>
  <c r="I37" i="5"/>
  <c r="L37" i="5"/>
  <c r="J37" i="5"/>
  <c r="M31" i="5"/>
  <c r="K31" i="5"/>
  <c r="L31" i="5"/>
  <c r="J31" i="5"/>
  <c r="I31" i="5"/>
  <c r="M25" i="5"/>
  <c r="K25" i="5"/>
  <c r="I25" i="5"/>
  <c r="J25" i="5"/>
  <c r="L25" i="5"/>
  <c r="M19" i="5"/>
  <c r="K19" i="5"/>
  <c r="L19" i="5"/>
  <c r="J19" i="5"/>
  <c r="I19" i="5"/>
  <c r="S8" i="5"/>
  <c r="U8" i="5"/>
  <c r="E119" i="15"/>
  <c r="V13" i="12"/>
  <c r="S13" i="12"/>
  <c r="T13" i="12"/>
  <c r="C55" i="12"/>
  <c r="N237" i="8"/>
  <c r="N231" i="8"/>
  <c r="N171" i="8"/>
  <c r="N165" i="8"/>
  <c r="N105" i="8"/>
  <c r="N99" i="8"/>
  <c r="G21" i="17"/>
  <c r="J13" i="17"/>
  <c r="I13" i="17"/>
  <c r="G65" i="17"/>
  <c r="G119" i="17"/>
  <c r="G107" i="17"/>
  <c r="G161" i="17"/>
  <c r="C119" i="16"/>
  <c r="C65" i="16"/>
  <c r="W17" i="15"/>
  <c r="X17" i="15"/>
  <c r="Y17" i="15"/>
  <c r="E77" i="15"/>
  <c r="E161" i="15"/>
  <c r="C37" i="14"/>
  <c r="C79" i="14"/>
  <c r="C121" i="14"/>
  <c r="C163" i="14"/>
  <c r="S20" i="13"/>
  <c r="V43" i="12"/>
  <c r="T43" i="12"/>
  <c r="S43" i="12"/>
  <c r="V25" i="12"/>
  <c r="T25" i="12"/>
  <c r="S25" i="12"/>
  <c r="S7" i="12"/>
  <c r="V7" i="12"/>
  <c r="T7" i="12"/>
  <c r="T26" i="12"/>
  <c r="S26" i="12"/>
  <c r="V26" i="12"/>
  <c r="T44" i="12"/>
  <c r="S44" i="12"/>
  <c r="V44" i="12"/>
  <c r="V18" i="12"/>
  <c r="S18" i="12"/>
  <c r="T18" i="12"/>
  <c r="V36" i="12"/>
  <c r="S36" i="12"/>
  <c r="T36" i="12"/>
  <c r="V54" i="12"/>
  <c r="S54" i="12"/>
  <c r="T54" i="12"/>
  <c r="F65" i="17"/>
  <c r="F119" i="17"/>
  <c r="F79" i="17"/>
  <c r="F133" i="17"/>
  <c r="L65" i="15"/>
  <c r="J65" i="15"/>
  <c r="J11" i="15"/>
  <c r="L11" i="15"/>
  <c r="J44" i="15"/>
  <c r="L44" i="15"/>
  <c r="L89" i="15"/>
  <c r="J89" i="15"/>
  <c r="J128" i="15"/>
  <c r="L128" i="15"/>
  <c r="L12" i="15"/>
  <c r="J12" i="15"/>
  <c r="J43" i="15"/>
  <c r="L43" i="15"/>
  <c r="J88" i="15"/>
  <c r="L88" i="15"/>
  <c r="L127" i="15"/>
  <c r="J127" i="15"/>
  <c r="T14" i="14"/>
  <c r="S14" i="14"/>
  <c r="N279" i="8"/>
  <c r="N273" i="8"/>
  <c r="N213" i="8"/>
  <c r="N207" i="8"/>
  <c r="N147" i="8"/>
  <c r="N141" i="8"/>
  <c r="N60" i="8"/>
  <c r="N54" i="8"/>
  <c r="K50" i="5"/>
  <c r="J50" i="5"/>
  <c r="L50" i="5"/>
  <c r="I50" i="5"/>
  <c r="M50" i="5"/>
  <c r="K44" i="5"/>
  <c r="J44" i="5"/>
  <c r="M44" i="5"/>
  <c r="L44" i="5"/>
  <c r="I44" i="5"/>
  <c r="K38" i="5"/>
  <c r="J38" i="5"/>
  <c r="L38" i="5"/>
  <c r="I38" i="5"/>
  <c r="M38" i="5"/>
  <c r="K32" i="5"/>
  <c r="J32" i="5"/>
  <c r="M32" i="5"/>
  <c r="L32" i="5"/>
  <c r="I32" i="5"/>
  <c r="K26" i="5"/>
  <c r="J26" i="5"/>
  <c r="L26" i="5"/>
  <c r="I26" i="5"/>
  <c r="M26" i="5"/>
  <c r="K20" i="5"/>
  <c r="J20" i="5"/>
  <c r="M20" i="5"/>
  <c r="L20" i="5"/>
  <c r="I20" i="5"/>
  <c r="V16" i="5"/>
  <c r="T16" i="5"/>
  <c r="C21" i="16"/>
  <c r="C23" i="16"/>
  <c r="C77" i="16"/>
  <c r="Q20" i="13"/>
  <c r="H53" i="12"/>
  <c r="I6" i="12"/>
  <c r="J6" i="12"/>
  <c r="L6" i="12"/>
  <c r="K6" i="12"/>
  <c r="K24" i="12"/>
  <c r="K45" i="12"/>
  <c r="K51" i="12"/>
  <c r="K27" i="12"/>
  <c r="K33" i="12"/>
  <c r="K11" i="12"/>
  <c r="K48" i="12"/>
  <c r="K39" i="12"/>
  <c r="K36" i="12"/>
  <c r="K30" i="12"/>
  <c r="K42" i="12"/>
  <c r="K21" i="12"/>
  <c r="J31" i="12"/>
  <c r="I31" i="12"/>
  <c r="K31" i="12"/>
  <c r="L31" i="12"/>
  <c r="J49" i="12"/>
  <c r="I49" i="12"/>
  <c r="K49" i="12"/>
  <c r="L49" i="12"/>
  <c r="L26" i="12"/>
  <c r="K26" i="12"/>
  <c r="J26" i="12"/>
  <c r="I26" i="12"/>
  <c r="L27" i="12"/>
  <c r="L44" i="12"/>
  <c r="K44" i="12"/>
  <c r="J44" i="12"/>
  <c r="I44" i="12"/>
  <c r="L45" i="12"/>
  <c r="Y18" i="15"/>
  <c r="W18" i="15"/>
  <c r="X18" i="15"/>
  <c r="N9" i="10"/>
  <c r="N15" i="10"/>
  <c r="L278" i="8"/>
  <c r="L141" i="8"/>
  <c r="J183" i="3"/>
  <c r="I194" i="3"/>
  <c r="K183" i="3"/>
  <c r="L183" i="3"/>
  <c r="L167" i="3"/>
  <c r="J167" i="3"/>
  <c r="K167" i="3"/>
  <c r="L211" i="3"/>
  <c r="K211" i="3"/>
  <c r="J211" i="3"/>
  <c r="H17" i="2"/>
  <c r="K14" i="2"/>
  <c r="J14" i="2"/>
  <c r="J55" i="16"/>
  <c r="I55" i="16"/>
  <c r="H63" i="16"/>
  <c r="J141" i="16"/>
  <c r="I141" i="16"/>
  <c r="C119" i="17"/>
  <c r="E161" i="16"/>
  <c r="E147" i="16"/>
  <c r="E135" i="16"/>
  <c r="E93" i="16"/>
  <c r="V19" i="16"/>
  <c r="U19" i="16"/>
  <c r="W19" i="16"/>
  <c r="D21" i="16"/>
  <c r="D9" i="16"/>
  <c r="J151" i="15"/>
  <c r="I151" i="15"/>
  <c r="M151" i="15"/>
  <c r="L151" i="15"/>
  <c r="K151" i="15"/>
  <c r="J131" i="15"/>
  <c r="I131" i="15"/>
  <c r="M131" i="15"/>
  <c r="L131" i="15"/>
  <c r="K131" i="15"/>
  <c r="G119" i="15"/>
  <c r="J99" i="15"/>
  <c r="I99" i="15"/>
  <c r="M99" i="15"/>
  <c r="L99" i="15"/>
  <c r="K99" i="15"/>
  <c r="J67" i="15"/>
  <c r="I67" i="15"/>
  <c r="M67" i="15"/>
  <c r="K67" i="15"/>
  <c r="L67" i="15"/>
  <c r="J47" i="15"/>
  <c r="I47" i="15"/>
  <c r="M47" i="15"/>
  <c r="K47" i="15"/>
  <c r="L47" i="15"/>
  <c r="G35" i="15"/>
  <c r="F21" i="15"/>
  <c r="J10" i="15"/>
  <c r="I10" i="15"/>
  <c r="M10" i="15"/>
  <c r="L10" i="15"/>
  <c r="K10" i="15"/>
  <c r="D53" i="12"/>
  <c r="D57" i="12" s="1"/>
  <c r="P20" i="18"/>
  <c r="R12" i="18"/>
  <c r="Q12" i="18"/>
  <c r="Y43" i="18"/>
  <c r="X43" i="18"/>
  <c r="Y95" i="18"/>
  <c r="X95" i="18"/>
  <c r="Y17" i="18"/>
  <c r="X17" i="18"/>
  <c r="Y68" i="18"/>
  <c r="X68" i="18"/>
  <c r="W76" i="18"/>
  <c r="W64" i="18"/>
  <c r="Y107" i="18"/>
  <c r="X107" i="18"/>
  <c r="W106" i="18"/>
  <c r="X47" i="18"/>
  <c r="Y47" i="18"/>
  <c r="X86" i="18"/>
  <c r="Y86" i="18"/>
  <c r="Y27" i="18"/>
  <c r="X27" i="18"/>
  <c r="W34" i="18"/>
  <c r="Y66" i="18"/>
  <c r="X66" i="18"/>
  <c r="Y114" i="18"/>
  <c r="X114" i="18"/>
  <c r="Y113" i="18"/>
  <c r="X113" i="18"/>
  <c r="Y112" i="18"/>
  <c r="X112" i="18"/>
  <c r="Y157" i="18"/>
  <c r="X157" i="18"/>
  <c r="X143" i="18"/>
  <c r="Y143" i="18"/>
  <c r="Y136" i="18"/>
  <c r="X136" i="18"/>
  <c r="R17" i="18"/>
  <c r="Q17" i="18"/>
  <c r="R68" i="18"/>
  <c r="Q68" i="18"/>
  <c r="P76" i="18"/>
  <c r="R107" i="18"/>
  <c r="Q107" i="18"/>
  <c r="P106" i="18"/>
  <c r="R54" i="18"/>
  <c r="Q54" i="18"/>
  <c r="P62" i="18"/>
  <c r="P50" i="18"/>
  <c r="R93" i="18"/>
  <c r="Q93" i="18"/>
  <c r="P92" i="18"/>
  <c r="Q33" i="18"/>
  <c r="R33" i="18"/>
  <c r="Q72" i="18"/>
  <c r="R72" i="18"/>
  <c r="P34" i="18"/>
  <c r="Q26" i="18"/>
  <c r="R26" i="18"/>
  <c r="Q65" i="18"/>
  <c r="P64" i="18"/>
  <c r="R65" i="18"/>
  <c r="R127" i="18"/>
  <c r="Q127" i="18"/>
  <c r="R158" i="18"/>
  <c r="Q158" i="18"/>
  <c r="R151" i="18"/>
  <c r="Q151" i="18"/>
  <c r="R137" i="18"/>
  <c r="Q137" i="18"/>
  <c r="Q129" i="18"/>
  <c r="R129" i="18"/>
  <c r="R122" i="18"/>
  <c r="Q122" i="18"/>
  <c r="D76" i="18"/>
  <c r="D106" i="18"/>
  <c r="D62" i="18"/>
  <c r="D92" i="18"/>
  <c r="D104" i="18"/>
  <c r="D148" i="18"/>
  <c r="K19" i="17"/>
  <c r="J19" i="17"/>
  <c r="I19" i="17"/>
  <c r="J31" i="17"/>
  <c r="I31" i="17"/>
  <c r="K31" i="17"/>
  <c r="J46" i="17"/>
  <c r="I46" i="17"/>
  <c r="K46" i="17"/>
  <c r="J61" i="17"/>
  <c r="I61" i="17"/>
  <c r="K61" i="17"/>
  <c r="J76" i="17"/>
  <c r="I76" i="17"/>
  <c r="K76" i="17"/>
  <c r="J94" i="17"/>
  <c r="I94" i="17"/>
  <c r="H93" i="17"/>
  <c r="K94" i="17"/>
  <c r="J109" i="17"/>
  <c r="I109" i="17"/>
  <c r="K109" i="17"/>
  <c r="J124" i="17"/>
  <c r="I124" i="17"/>
  <c r="K124" i="17"/>
  <c r="J139" i="17"/>
  <c r="I139" i="17"/>
  <c r="H147" i="17"/>
  <c r="K139" i="17"/>
  <c r="J154" i="17"/>
  <c r="I154" i="17"/>
  <c r="K154" i="17"/>
  <c r="D121" i="16"/>
  <c r="D91" i="16"/>
  <c r="D37" i="16"/>
  <c r="K158" i="15"/>
  <c r="J158" i="15"/>
  <c r="I158" i="15"/>
  <c r="L158" i="15"/>
  <c r="M158" i="15"/>
  <c r="K139" i="15"/>
  <c r="J139" i="15"/>
  <c r="I139" i="15"/>
  <c r="L139" i="15"/>
  <c r="H147" i="15"/>
  <c r="M139" i="15"/>
  <c r="K107" i="15"/>
  <c r="J107" i="15"/>
  <c r="I107" i="15"/>
  <c r="M107" i="15"/>
  <c r="L107" i="15"/>
  <c r="K74" i="15"/>
  <c r="J74" i="15"/>
  <c r="I74" i="15"/>
  <c r="M74" i="15"/>
  <c r="L74" i="15"/>
  <c r="K55" i="15"/>
  <c r="J55" i="15"/>
  <c r="I55" i="15"/>
  <c r="H63" i="15"/>
  <c r="M55" i="15"/>
  <c r="L55" i="15"/>
  <c r="K23" i="15"/>
  <c r="J23" i="15"/>
  <c r="I23" i="15"/>
  <c r="L23" i="15"/>
  <c r="M23" i="15"/>
  <c r="Y16" i="15"/>
  <c r="X16" i="15"/>
  <c r="W16" i="15"/>
  <c r="U54" i="12"/>
  <c r="D54" i="12"/>
  <c r="W21" i="19"/>
  <c r="Y13" i="19"/>
  <c r="X13" i="19"/>
  <c r="X94" i="19"/>
  <c r="W93" i="19"/>
  <c r="Y94" i="19"/>
  <c r="Y20" i="19"/>
  <c r="X20" i="19"/>
  <c r="Y29" i="19"/>
  <c r="X29" i="19"/>
  <c r="W37" i="19"/>
  <c r="Y38" i="19"/>
  <c r="X38" i="19"/>
  <c r="Y44" i="19"/>
  <c r="X44" i="19"/>
  <c r="Y53" i="19"/>
  <c r="X53" i="19"/>
  <c r="Y59" i="19"/>
  <c r="X59" i="19"/>
  <c r="Y68" i="19"/>
  <c r="X68" i="19"/>
  <c r="Y74" i="19"/>
  <c r="X74" i="19"/>
  <c r="W91" i="19"/>
  <c r="Y83" i="19"/>
  <c r="X83" i="19"/>
  <c r="Y89" i="19"/>
  <c r="X89" i="19"/>
  <c r="X101" i="19"/>
  <c r="Y101" i="19"/>
  <c r="X110" i="19"/>
  <c r="Y110" i="19"/>
  <c r="Y116" i="19"/>
  <c r="X116" i="19"/>
  <c r="Y125" i="19"/>
  <c r="X125" i="19"/>
  <c r="W133" i="19"/>
  <c r="Y131" i="19"/>
  <c r="X131" i="19"/>
  <c r="Y140" i="19"/>
  <c r="X140" i="19"/>
  <c r="Y146" i="19"/>
  <c r="X146" i="19"/>
  <c r="Y155" i="19"/>
  <c r="X155" i="19"/>
  <c r="V104" i="18"/>
  <c r="V22" i="18"/>
  <c r="V118" i="18"/>
  <c r="R9" i="16"/>
  <c r="V15" i="12"/>
  <c r="T15" i="12"/>
  <c r="S15" i="12"/>
  <c r="L7" i="12"/>
  <c r="K7" i="12"/>
  <c r="J7" i="12"/>
  <c r="H54" i="12"/>
  <c r="I7" i="12"/>
  <c r="S48" i="5"/>
  <c r="U48" i="5"/>
  <c r="S36" i="5"/>
  <c r="U36" i="5"/>
  <c r="S24" i="5"/>
  <c r="U24" i="5"/>
  <c r="M11" i="5"/>
  <c r="K11" i="5"/>
  <c r="L11" i="5"/>
  <c r="J11" i="5"/>
  <c r="I11" i="5"/>
  <c r="J155" i="15"/>
  <c r="L155" i="15"/>
  <c r="D105" i="15"/>
  <c r="L97" i="15"/>
  <c r="J97" i="15"/>
  <c r="J13" i="12"/>
  <c r="I13" i="12"/>
  <c r="K13" i="12"/>
  <c r="L13" i="12"/>
  <c r="N236" i="8"/>
  <c r="N230" i="8"/>
  <c r="N170" i="8"/>
  <c r="N164" i="8"/>
  <c r="N104" i="8"/>
  <c r="N98" i="8"/>
  <c r="J14" i="17"/>
  <c r="I14" i="17"/>
  <c r="G37" i="17"/>
  <c r="G91" i="17"/>
  <c r="G79" i="17"/>
  <c r="G133" i="17"/>
  <c r="C147" i="16"/>
  <c r="C93" i="16"/>
  <c r="E63" i="15"/>
  <c r="E147" i="15"/>
  <c r="D20" i="13"/>
  <c r="V49" i="12"/>
  <c r="T49" i="12"/>
  <c r="S49" i="12"/>
  <c r="V40" i="12"/>
  <c r="T40" i="12"/>
  <c r="S40" i="12"/>
  <c r="V22" i="12"/>
  <c r="T22" i="12"/>
  <c r="S22" i="12"/>
  <c r="S10" i="12"/>
  <c r="T10" i="12"/>
  <c r="V10" i="12"/>
  <c r="T29" i="12"/>
  <c r="S29" i="12"/>
  <c r="V29" i="12"/>
  <c r="T47" i="12"/>
  <c r="S47" i="12"/>
  <c r="V47" i="12"/>
  <c r="V21" i="12"/>
  <c r="S21" i="12"/>
  <c r="T21" i="12"/>
  <c r="V39" i="12"/>
  <c r="S39" i="12"/>
  <c r="T39" i="12"/>
  <c r="V57" i="12"/>
  <c r="S57" i="12"/>
  <c r="T57" i="12"/>
  <c r="F37" i="17"/>
  <c r="F91" i="17"/>
  <c r="F51" i="17"/>
  <c r="F105" i="17"/>
  <c r="L51" i="15"/>
  <c r="J51" i="15"/>
  <c r="L96" i="15"/>
  <c r="J96" i="15"/>
  <c r="L135" i="15"/>
  <c r="J135" i="15"/>
  <c r="J15" i="15"/>
  <c r="L15" i="15"/>
  <c r="L56" i="15"/>
  <c r="J56" i="15"/>
  <c r="J95" i="15"/>
  <c r="L95" i="15"/>
  <c r="J140" i="15"/>
  <c r="L140" i="15"/>
  <c r="D49" i="15"/>
  <c r="D133" i="15"/>
  <c r="C135" i="14"/>
  <c r="C93" i="14"/>
  <c r="C51" i="14"/>
  <c r="T17" i="14"/>
  <c r="S17" i="14"/>
  <c r="T16" i="14"/>
  <c r="S16" i="14"/>
  <c r="N284" i="8"/>
  <c r="N278" i="8"/>
  <c r="N218" i="8"/>
  <c r="N212" i="8"/>
  <c r="N152" i="8"/>
  <c r="N146" i="8"/>
  <c r="N59" i="8"/>
  <c r="N53" i="8"/>
  <c r="S12" i="6"/>
  <c r="R12" i="6"/>
  <c r="Q12" i="6"/>
  <c r="S15" i="6"/>
  <c r="S13" i="6"/>
  <c r="S14" i="6"/>
  <c r="V40" i="5"/>
  <c r="T40" i="5"/>
  <c r="V28" i="5"/>
  <c r="T28" i="5"/>
  <c r="K16" i="5"/>
  <c r="J16" i="5"/>
  <c r="M16" i="5"/>
  <c r="L16" i="5"/>
  <c r="I16" i="5"/>
  <c r="K10" i="5"/>
  <c r="J10" i="5"/>
  <c r="L10" i="5"/>
  <c r="I10" i="5"/>
  <c r="M10" i="5"/>
  <c r="C49" i="16"/>
  <c r="Q23" i="14"/>
  <c r="P20" i="13"/>
  <c r="L18" i="12"/>
  <c r="K18" i="12"/>
  <c r="I18" i="12"/>
  <c r="H56" i="12"/>
  <c r="I9" i="12"/>
  <c r="L9" i="12"/>
  <c r="K9" i="12"/>
  <c r="J9" i="12"/>
  <c r="J34" i="12"/>
  <c r="I34" i="12"/>
  <c r="K34" i="12"/>
  <c r="L34" i="12"/>
  <c r="J52" i="12"/>
  <c r="I52" i="12"/>
  <c r="K52" i="12"/>
  <c r="L52" i="12"/>
  <c r="L29" i="12"/>
  <c r="K29" i="12"/>
  <c r="J29" i="12"/>
  <c r="I29" i="12"/>
  <c r="L47" i="12"/>
  <c r="K47" i="12"/>
  <c r="J47" i="12"/>
  <c r="I47" i="12"/>
  <c r="U21" i="15"/>
  <c r="N18" i="10"/>
  <c r="N10" i="10"/>
  <c r="N16" i="10"/>
  <c r="L275" i="8"/>
  <c r="I193" i="3"/>
  <c r="L182" i="3"/>
  <c r="J182" i="3"/>
  <c r="K182" i="3"/>
  <c r="L164" i="3"/>
  <c r="K164" i="3"/>
  <c r="J164" i="3"/>
  <c r="L217" i="3"/>
  <c r="K217" i="3"/>
  <c r="J217" i="3"/>
  <c r="G120" i="3"/>
  <c r="K24" i="2"/>
  <c r="J24" i="2"/>
  <c r="J19" i="16"/>
  <c r="I19" i="16"/>
  <c r="H65" i="16"/>
  <c r="J66" i="16"/>
  <c r="I66" i="16"/>
  <c r="J156" i="16"/>
  <c r="I156" i="16"/>
  <c r="E121" i="16"/>
  <c r="C147" i="15"/>
  <c r="J118" i="15"/>
  <c r="I118" i="15"/>
  <c r="M118" i="15"/>
  <c r="L118" i="15"/>
  <c r="K118" i="15"/>
  <c r="J86" i="15"/>
  <c r="I86" i="15"/>
  <c r="M86" i="15"/>
  <c r="K86" i="15"/>
  <c r="L86" i="15"/>
  <c r="C63" i="15"/>
  <c r="J34" i="15"/>
  <c r="I34" i="15"/>
  <c r="M34" i="15"/>
  <c r="L34" i="15"/>
  <c r="K34" i="15"/>
  <c r="Q21" i="15"/>
  <c r="G160" i="13"/>
  <c r="G146" i="13"/>
  <c r="G132" i="13"/>
  <c r="G118" i="13"/>
  <c r="G104" i="13"/>
  <c r="G90" i="13"/>
  <c r="G76" i="13"/>
  <c r="G62" i="13"/>
  <c r="G48" i="13"/>
  <c r="G34" i="13"/>
  <c r="U15" i="12"/>
  <c r="T8" i="12"/>
  <c r="S8" i="12"/>
  <c r="Y56" i="18"/>
  <c r="X56" i="18"/>
  <c r="Y101" i="18"/>
  <c r="X101" i="18"/>
  <c r="Y23" i="18"/>
  <c r="X23" i="18"/>
  <c r="W22" i="18"/>
  <c r="Y74" i="18"/>
  <c r="X74" i="18"/>
  <c r="Y135" i="18"/>
  <c r="X135" i="18"/>
  <c r="W134" i="18"/>
  <c r="X54" i="18"/>
  <c r="W62" i="18"/>
  <c r="Y54" i="18"/>
  <c r="X93" i="18"/>
  <c r="W92" i="18"/>
  <c r="Y93" i="18"/>
  <c r="Y33" i="18"/>
  <c r="X33" i="18"/>
  <c r="Y72" i="18"/>
  <c r="X72" i="18"/>
  <c r="Y121" i="18"/>
  <c r="X121" i="18"/>
  <c r="W120" i="18"/>
  <c r="Y126" i="18"/>
  <c r="X126" i="18"/>
  <c r="Y125" i="18"/>
  <c r="X125" i="18"/>
  <c r="X111" i="18"/>
  <c r="Y111" i="18"/>
  <c r="X150" i="18"/>
  <c r="Y150" i="18"/>
  <c r="Y142" i="18"/>
  <c r="X142" i="18"/>
  <c r="R23" i="18"/>
  <c r="Q23" i="18"/>
  <c r="P22" i="18"/>
  <c r="R74" i="18"/>
  <c r="Q74" i="18"/>
  <c r="R10" i="18"/>
  <c r="Q10" i="18"/>
  <c r="R60" i="18"/>
  <c r="Q60" i="18"/>
  <c r="R99" i="18"/>
  <c r="Q99" i="18"/>
  <c r="Q40" i="18"/>
  <c r="P48" i="18"/>
  <c r="R40" i="18"/>
  <c r="Q79" i="18"/>
  <c r="P78" i="18"/>
  <c r="R79" i="18"/>
  <c r="R32" i="18"/>
  <c r="Q32" i="18"/>
  <c r="R71" i="18"/>
  <c r="Q71" i="18"/>
  <c r="R113" i="18"/>
  <c r="Q113" i="18"/>
  <c r="R112" i="18"/>
  <c r="Q112" i="18"/>
  <c r="R157" i="18"/>
  <c r="Q157" i="18"/>
  <c r="R143" i="18"/>
  <c r="Q143" i="18"/>
  <c r="Q136" i="18"/>
  <c r="R136" i="18"/>
  <c r="R128" i="18"/>
  <c r="Q128" i="18"/>
  <c r="D22" i="18"/>
  <c r="D48" i="18"/>
  <c r="D36" i="18"/>
  <c r="D78" i="18"/>
  <c r="D132" i="18"/>
  <c r="J33" i="17"/>
  <c r="I33" i="17"/>
  <c r="K33" i="17"/>
  <c r="J48" i="17"/>
  <c r="I48" i="17"/>
  <c r="K48" i="17"/>
  <c r="J66" i="17"/>
  <c r="I66" i="17"/>
  <c r="H65" i="17"/>
  <c r="K66" i="17"/>
  <c r="J81" i="17"/>
  <c r="I81" i="17"/>
  <c r="K81" i="17"/>
  <c r="J96" i="17"/>
  <c r="I96" i="17"/>
  <c r="K96" i="17"/>
  <c r="J111" i="17"/>
  <c r="I111" i="17"/>
  <c r="H119" i="17"/>
  <c r="K111" i="17"/>
  <c r="J126" i="17"/>
  <c r="I126" i="17"/>
  <c r="K126" i="17"/>
  <c r="J141" i="17"/>
  <c r="I141" i="17"/>
  <c r="K141" i="17"/>
  <c r="J156" i="17"/>
  <c r="I156" i="17"/>
  <c r="K156" i="17"/>
  <c r="G135" i="16"/>
  <c r="G105" i="16"/>
  <c r="G51" i="16"/>
  <c r="K126" i="15"/>
  <c r="J126" i="15"/>
  <c r="I126" i="15"/>
  <c r="M126" i="15"/>
  <c r="L126" i="15"/>
  <c r="K94" i="15"/>
  <c r="J94" i="15"/>
  <c r="I94" i="15"/>
  <c r="M94" i="15"/>
  <c r="L94" i="15"/>
  <c r="K42" i="15"/>
  <c r="J42" i="15"/>
  <c r="I42" i="15"/>
  <c r="L42" i="15"/>
  <c r="M42" i="15"/>
  <c r="O23" i="14"/>
  <c r="U51" i="12"/>
  <c r="U42" i="12"/>
  <c r="U33" i="12"/>
  <c r="U24" i="12"/>
  <c r="E54" i="12"/>
  <c r="Y16" i="19"/>
  <c r="X16" i="19"/>
  <c r="W23" i="19"/>
  <c r="Y24" i="19"/>
  <c r="X24" i="19"/>
  <c r="Y30" i="19"/>
  <c r="X30" i="19"/>
  <c r="Y39" i="19"/>
  <c r="X39" i="19"/>
  <c r="Y45" i="19"/>
  <c r="X45" i="19"/>
  <c r="Y54" i="19"/>
  <c r="X54" i="19"/>
  <c r="Y60" i="19"/>
  <c r="X60" i="19"/>
  <c r="W77" i="19"/>
  <c r="Y69" i="19"/>
  <c r="X69" i="19"/>
  <c r="Y75" i="19"/>
  <c r="X75" i="19"/>
  <c r="Y84" i="19"/>
  <c r="X84" i="19"/>
  <c r="X95" i="19"/>
  <c r="Y95" i="19"/>
  <c r="X102" i="19"/>
  <c r="Y102" i="19"/>
  <c r="X111" i="19"/>
  <c r="W119" i="19"/>
  <c r="Y111" i="19"/>
  <c r="Y117" i="19"/>
  <c r="X117" i="19"/>
  <c r="Y126" i="19"/>
  <c r="X126" i="19"/>
  <c r="Y132" i="19"/>
  <c r="X132" i="19"/>
  <c r="Y141" i="19"/>
  <c r="X141" i="19"/>
  <c r="Y150" i="19"/>
  <c r="X150" i="19"/>
  <c r="W149" i="19"/>
  <c r="Y156" i="19"/>
  <c r="X156" i="19"/>
  <c r="V62" i="18"/>
  <c r="V92" i="18"/>
  <c r="V48" i="18"/>
  <c r="V36" i="18"/>
  <c r="V78" i="18"/>
  <c r="V34" i="18"/>
  <c r="X26" i="18"/>
  <c r="V64" i="18"/>
  <c r="X65" i="18"/>
  <c r="R23" i="14"/>
  <c r="T15" i="14"/>
  <c r="S15" i="14"/>
  <c r="D48" i="13"/>
  <c r="D76" i="13"/>
  <c r="D104" i="13"/>
  <c r="D132" i="13"/>
  <c r="D160" i="13"/>
  <c r="T6" i="12"/>
  <c r="V6" i="12"/>
  <c r="S6" i="12"/>
  <c r="V8" i="12"/>
  <c r="S45" i="6"/>
  <c r="R45" i="6"/>
  <c r="Q45" i="6"/>
  <c r="S39" i="6"/>
  <c r="Q39" i="6"/>
  <c r="R39" i="6"/>
  <c r="S41" i="6"/>
  <c r="S33" i="6"/>
  <c r="R33" i="6"/>
  <c r="Q33" i="6"/>
  <c r="S27" i="6"/>
  <c r="R27" i="6"/>
  <c r="Q27" i="6"/>
  <c r="S21" i="6"/>
  <c r="Q21" i="6"/>
  <c r="R21" i="6"/>
  <c r="J12" i="6"/>
  <c r="I12" i="6"/>
  <c r="M45" i="5"/>
  <c r="K45" i="5"/>
  <c r="I45" i="5"/>
  <c r="J45" i="5"/>
  <c r="L45" i="5"/>
  <c r="M39" i="5"/>
  <c r="K39" i="5"/>
  <c r="L39" i="5"/>
  <c r="J39" i="5"/>
  <c r="I39" i="5"/>
  <c r="M33" i="5"/>
  <c r="K33" i="5"/>
  <c r="I33" i="5"/>
  <c r="J33" i="5"/>
  <c r="L33" i="5"/>
  <c r="M27" i="5"/>
  <c r="K27" i="5"/>
  <c r="L27" i="5"/>
  <c r="J27" i="5"/>
  <c r="I27" i="5"/>
  <c r="M21" i="5"/>
  <c r="K21" i="5"/>
  <c r="I21" i="5"/>
  <c r="J21" i="5"/>
  <c r="L21" i="5"/>
  <c r="S16" i="5"/>
  <c r="U16" i="5"/>
  <c r="T22" i="14"/>
  <c r="S22" i="14"/>
  <c r="C48" i="13"/>
  <c r="C62" i="13"/>
  <c r="C76" i="13"/>
  <c r="C104" i="13"/>
  <c r="C118" i="13"/>
  <c r="C132" i="13"/>
  <c r="C160" i="13"/>
  <c r="N235" i="8"/>
  <c r="N229" i="8"/>
  <c r="N169" i="8"/>
  <c r="N163" i="8"/>
  <c r="N103" i="8"/>
  <c r="N97" i="8"/>
  <c r="J15" i="17"/>
  <c r="I15" i="17"/>
  <c r="G63" i="17"/>
  <c r="G51" i="17"/>
  <c r="G105" i="17"/>
  <c r="C121" i="16"/>
  <c r="E105" i="15"/>
  <c r="E91" i="15"/>
  <c r="C65" i="14"/>
  <c r="V55" i="12"/>
  <c r="T55" i="12"/>
  <c r="S55" i="12"/>
  <c r="V37" i="12"/>
  <c r="T37" i="12"/>
  <c r="S37" i="12"/>
  <c r="V19" i="12"/>
  <c r="T19" i="12"/>
  <c r="S19" i="12"/>
  <c r="S12" i="12"/>
  <c r="V12" i="12"/>
  <c r="T12" i="12"/>
  <c r="T32" i="12"/>
  <c r="S32" i="12"/>
  <c r="V32" i="12"/>
  <c r="T50" i="12"/>
  <c r="S50" i="12"/>
  <c r="V50" i="12"/>
  <c r="V24" i="12"/>
  <c r="S24" i="12"/>
  <c r="T24" i="12"/>
  <c r="V42" i="12"/>
  <c r="S42" i="12"/>
  <c r="T42" i="12"/>
  <c r="F21" i="17"/>
  <c r="F63" i="17"/>
  <c r="F77" i="17"/>
  <c r="L103" i="15"/>
  <c r="J103" i="15"/>
  <c r="J45" i="15"/>
  <c r="L45" i="15"/>
  <c r="J57" i="15"/>
  <c r="L57" i="15"/>
  <c r="L102" i="15"/>
  <c r="J102" i="15"/>
  <c r="J141" i="15"/>
  <c r="L141" i="15"/>
  <c r="L18" i="15"/>
  <c r="L62" i="15"/>
  <c r="J62" i="15"/>
  <c r="L101" i="15"/>
  <c r="J101" i="15"/>
  <c r="L146" i="15"/>
  <c r="J146" i="15"/>
  <c r="C54" i="12"/>
  <c r="C53" i="12"/>
  <c r="C57" i="12" s="1"/>
  <c r="N283" i="8"/>
  <c r="N277" i="8"/>
  <c r="N217" i="8"/>
  <c r="N211" i="8"/>
  <c r="N151" i="8"/>
  <c r="N145" i="8"/>
  <c r="N64" i="8"/>
  <c r="N58" i="8"/>
  <c r="S48" i="6"/>
  <c r="R48" i="6"/>
  <c r="Q48" i="6"/>
  <c r="S49" i="6"/>
  <c r="S50" i="6"/>
  <c r="S51" i="6"/>
  <c r="S42" i="6"/>
  <c r="R42" i="6"/>
  <c r="Q42" i="6"/>
  <c r="S36" i="6"/>
  <c r="R36" i="6"/>
  <c r="Q36" i="6"/>
  <c r="S38" i="6"/>
  <c r="S37" i="6"/>
  <c r="S30" i="6"/>
  <c r="R30" i="6"/>
  <c r="Q30" i="6"/>
  <c r="S24" i="6"/>
  <c r="R24" i="6"/>
  <c r="Q24" i="6"/>
  <c r="S18" i="6"/>
  <c r="R18" i="6"/>
  <c r="Q18" i="6"/>
  <c r="K52" i="5"/>
  <c r="J52" i="5"/>
  <c r="M52" i="5"/>
  <c r="L52" i="5"/>
  <c r="I52" i="5"/>
  <c r="K46" i="5"/>
  <c r="J46" i="5"/>
  <c r="L46" i="5"/>
  <c r="I46" i="5"/>
  <c r="M46" i="5"/>
  <c r="K40" i="5"/>
  <c r="J40" i="5"/>
  <c r="M40" i="5"/>
  <c r="L40" i="5"/>
  <c r="I40" i="5"/>
  <c r="K34" i="5"/>
  <c r="J34" i="5"/>
  <c r="L34" i="5"/>
  <c r="I34" i="5"/>
  <c r="M34" i="5"/>
  <c r="K28" i="5"/>
  <c r="J28" i="5"/>
  <c r="M28" i="5"/>
  <c r="L28" i="5"/>
  <c r="I28" i="5"/>
  <c r="K22" i="5"/>
  <c r="J22" i="5"/>
  <c r="L22" i="5"/>
  <c r="I22" i="5"/>
  <c r="M22" i="5"/>
  <c r="T12" i="5"/>
  <c r="V12" i="5"/>
  <c r="C135" i="16"/>
  <c r="K15" i="12"/>
  <c r="J15" i="12"/>
  <c r="I15" i="12"/>
  <c r="L15" i="12"/>
  <c r="J19" i="12"/>
  <c r="I19" i="12"/>
  <c r="K19" i="12"/>
  <c r="L19" i="12"/>
  <c r="J37" i="12"/>
  <c r="I37" i="12"/>
  <c r="K37" i="12"/>
  <c r="L37" i="12"/>
  <c r="L32" i="12"/>
  <c r="K32" i="12"/>
  <c r="J32" i="12"/>
  <c r="I32" i="12"/>
  <c r="L50" i="12"/>
  <c r="K50" i="12"/>
  <c r="J50" i="12"/>
  <c r="I50" i="12"/>
  <c r="N19" i="10"/>
  <c r="N11" i="10"/>
  <c r="N17" i="10"/>
  <c r="L153" i="8"/>
  <c r="I190" i="3"/>
  <c r="J179" i="3"/>
  <c r="L179" i="3"/>
  <c r="K179" i="3"/>
  <c r="L158" i="3"/>
  <c r="K158" i="3"/>
  <c r="J158" i="3"/>
  <c r="J209" i="3"/>
  <c r="L209" i="3"/>
  <c r="K209" i="3"/>
  <c r="G117" i="3"/>
  <c r="J25" i="16"/>
  <c r="I25" i="16"/>
  <c r="J81" i="16"/>
  <c r="I81" i="16"/>
  <c r="L161" i="3"/>
  <c r="J161" i="3"/>
  <c r="K161" i="3"/>
  <c r="L214" i="3"/>
  <c r="K214" i="3"/>
  <c r="J214" i="3"/>
  <c r="G114" i="3"/>
  <c r="E42" i="2"/>
  <c r="K8" i="2"/>
  <c r="J8" i="2"/>
  <c r="J29" i="16"/>
  <c r="I29" i="16"/>
  <c r="J44" i="16"/>
  <c r="I44" i="16"/>
  <c r="J59" i="16"/>
  <c r="I59" i="16"/>
  <c r="J74" i="16"/>
  <c r="I74" i="16"/>
  <c r="J89" i="16"/>
  <c r="I89" i="16"/>
  <c r="J104" i="16"/>
  <c r="I104" i="16"/>
  <c r="H121" i="16"/>
  <c r="J122" i="16"/>
  <c r="I122" i="16"/>
  <c r="J137" i="16"/>
  <c r="I137" i="16"/>
  <c r="J152" i="16"/>
  <c r="I152" i="16"/>
  <c r="J11" i="16"/>
  <c r="I11" i="16"/>
  <c r="K17" i="16"/>
  <c r="J17" i="16"/>
  <c r="I17" i="16"/>
  <c r="J28" i="16"/>
  <c r="I28" i="16"/>
  <c r="J43" i="16"/>
  <c r="I43" i="16"/>
  <c r="J58" i="16"/>
  <c r="I58" i="16"/>
  <c r="J73" i="16"/>
  <c r="I73" i="16"/>
  <c r="J88" i="16"/>
  <c r="I88" i="16"/>
  <c r="J103" i="16"/>
  <c r="I103" i="16"/>
  <c r="J118" i="16"/>
  <c r="I118" i="16"/>
  <c r="J136" i="16"/>
  <c r="I136" i="16"/>
  <c r="H135" i="16"/>
  <c r="J151" i="16"/>
  <c r="I151" i="16"/>
  <c r="E146" i="13"/>
  <c r="E34" i="13"/>
  <c r="V10" i="13"/>
  <c r="U10" i="13"/>
  <c r="W10" i="13"/>
  <c r="V16" i="13"/>
  <c r="U16" i="13"/>
  <c r="W16" i="13"/>
  <c r="L209" i="8"/>
  <c r="T49" i="5"/>
  <c r="S49" i="5"/>
  <c r="W49" i="5"/>
  <c r="U49" i="5"/>
  <c r="V49" i="5"/>
  <c r="T41" i="5"/>
  <c r="S41" i="5"/>
  <c r="W41" i="5"/>
  <c r="U41" i="5"/>
  <c r="V41" i="5"/>
  <c r="T33" i="5"/>
  <c r="S33" i="5"/>
  <c r="W33" i="5"/>
  <c r="U33" i="5"/>
  <c r="V33" i="5"/>
  <c r="T25" i="5"/>
  <c r="S25" i="5"/>
  <c r="W25" i="5"/>
  <c r="U25" i="5"/>
  <c r="V25" i="5"/>
  <c r="W28" i="5"/>
  <c r="K18" i="5"/>
  <c r="I18" i="5"/>
  <c r="L18" i="5"/>
  <c r="M18" i="5"/>
  <c r="H190" i="3"/>
  <c r="H195" i="3"/>
  <c r="K184" i="3"/>
  <c r="J184" i="3"/>
  <c r="H119" i="3"/>
  <c r="K108" i="3"/>
  <c r="J108" i="3"/>
  <c r="K99" i="3"/>
  <c r="J99" i="3"/>
  <c r="K90" i="3"/>
  <c r="J90" i="3"/>
  <c r="K81" i="3"/>
  <c r="J81" i="3"/>
  <c r="K46" i="3"/>
  <c r="J46" i="3"/>
  <c r="J34" i="3"/>
  <c r="K34" i="3"/>
  <c r="K18" i="3"/>
  <c r="L18" i="3"/>
  <c r="L21" i="3"/>
  <c r="L27" i="3"/>
  <c r="L25" i="3"/>
  <c r="L19" i="3"/>
  <c r="L24" i="3"/>
  <c r="L28" i="3"/>
  <c r="L22" i="3"/>
  <c r="J12" i="3"/>
  <c r="K12" i="3"/>
  <c r="L12" i="3"/>
  <c r="K34" i="2"/>
  <c r="J34" i="2"/>
  <c r="N75" i="10"/>
  <c r="N101" i="10"/>
  <c r="N36" i="10"/>
  <c r="N42" i="10"/>
  <c r="L274" i="8"/>
  <c r="K23" i="6"/>
  <c r="J23" i="6"/>
  <c r="I23" i="6"/>
  <c r="G195" i="3"/>
  <c r="G187" i="3"/>
  <c r="G191" i="3"/>
  <c r="E123" i="3"/>
  <c r="E114" i="3"/>
  <c r="E118" i="3"/>
  <c r="K71" i="3"/>
  <c r="J71" i="3"/>
  <c r="L71" i="3"/>
  <c r="K65" i="3"/>
  <c r="J65" i="3"/>
  <c r="L65" i="3"/>
  <c r="J57" i="3"/>
  <c r="K57" i="3"/>
  <c r="L98" i="8"/>
  <c r="L104" i="8"/>
  <c r="L168" i="8"/>
  <c r="L174" i="8"/>
  <c r="L232" i="8"/>
  <c r="L238" i="8"/>
  <c r="L124" i="8"/>
  <c r="N124" i="8"/>
  <c r="L130" i="8"/>
  <c r="N130" i="8"/>
  <c r="L188" i="8"/>
  <c r="N188" i="8"/>
  <c r="L194" i="8"/>
  <c r="N194" i="8"/>
  <c r="L252" i="8"/>
  <c r="N252" i="8"/>
  <c r="L258" i="8"/>
  <c r="N258" i="8"/>
  <c r="J144" i="3"/>
  <c r="K144" i="3"/>
  <c r="J76" i="10"/>
  <c r="J82" i="10"/>
  <c r="J58" i="10"/>
  <c r="J64" i="10"/>
  <c r="L208" i="8"/>
  <c r="K24" i="6"/>
  <c r="J24" i="6"/>
  <c r="I24" i="6"/>
  <c r="R29" i="6"/>
  <c r="Q29" i="6"/>
  <c r="R26" i="6"/>
  <c r="Q26" i="6"/>
  <c r="K10" i="6"/>
  <c r="J10" i="6"/>
  <c r="I10" i="6"/>
  <c r="K40" i="6"/>
  <c r="J40" i="6"/>
  <c r="I40" i="6"/>
  <c r="J27" i="6"/>
  <c r="I27" i="6"/>
  <c r="K27" i="6"/>
  <c r="I14" i="6"/>
  <c r="J14" i="6"/>
  <c r="K14" i="6"/>
  <c r="I50" i="6"/>
  <c r="J50" i="6"/>
  <c r="K50" i="6"/>
  <c r="K37" i="6"/>
  <c r="J37" i="6"/>
  <c r="I37" i="6"/>
  <c r="W46" i="5"/>
  <c r="V46" i="5"/>
  <c r="T46" i="5"/>
  <c r="U46" i="5"/>
  <c r="S46" i="5"/>
  <c r="W38" i="5"/>
  <c r="V38" i="5"/>
  <c r="T38" i="5"/>
  <c r="U38" i="5"/>
  <c r="S38" i="5"/>
  <c r="W30" i="5"/>
  <c r="V30" i="5"/>
  <c r="T30" i="5"/>
  <c r="U30" i="5"/>
  <c r="S30" i="5"/>
  <c r="W22" i="5"/>
  <c r="V22" i="5"/>
  <c r="T22" i="5"/>
  <c r="U22" i="5"/>
  <c r="S22" i="5"/>
  <c r="W24" i="5"/>
  <c r="H192" i="3"/>
  <c r="F116" i="3"/>
  <c r="K24" i="3"/>
  <c r="J24" i="3"/>
  <c r="L14" i="3"/>
  <c r="K14" i="3"/>
  <c r="J14" i="3"/>
  <c r="L8" i="3"/>
  <c r="K8" i="3"/>
  <c r="J8" i="3"/>
  <c r="E67" i="2"/>
  <c r="L207" i="8"/>
  <c r="J45" i="12"/>
  <c r="I45" i="12"/>
  <c r="L273" i="8"/>
  <c r="T15" i="5"/>
  <c r="S15" i="5"/>
  <c r="W15" i="5"/>
  <c r="V15" i="5"/>
  <c r="U15" i="5"/>
  <c r="L177" i="3"/>
  <c r="K177" i="3"/>
  <c r="J177" i="3"/>
  <c r="I188" i="3"/>
  <c r="L165" i="3"/>
  <c r="K165" i="3"/>
  <c r="J165" i="3"/>
  <c r="L153" i="3"/>
  <c r="K153" i="3"/>
  <c r="J153" i="3"/>
  <c r="L141" i="3"/>
  <c r="K141" i="3"/>
  <c r="J141" i="3"/>
  <c r="J31" i="16"/>
  <c r="I31" i="16"/>
  <c r="J46" i="16"/>
  <c r="I46" i="16"/>
  <c r="J61" i="16"/>
  <c r="I61" i="16"/>
  <c r="J76" i="16"/>
  <c r="I76" i="16"/>
  <c r="H93" i="16"/>
  <c r="J94" i="16"/>
  <c r="I94" i="16"/>
  <c r="K109" i="16"/>
  <c r="J109" i="16"/>
  <c r="I109" i="16"/>
  <c r="J124" i="16"/>
  <c r="I124" i="16"/>
  <c r="K139" i="16"/>
  <c r="J139" i="16"/>
  <c r="I139" i="16"/>
  <c r="H147" i="16"/>
  <c r="J154" i="16"/>
  <c r="I154" i="16"/>
  <c r="J12" i="16"/>
  <c r="I12" i="16"/>
  <c r="I18" i="16"/>
  <c r="J30" i="16"/>
  <c r="I30" i="16"/>
  <c r="J45" i="16"/>
  <c r="I45" i="16"/>
  <c r="J60" i="16"/>
  <c r="I60" i="16"/>
  <c r="J75" i="16"/>
  <c r="I75" i="16"/>
  <c r="J90" i="16"/>
  <c r="I90" i="16"/>
  <c r="J108" i="16"/>
  <c r="I108" i="16"/>
  <c r="H107" i="16"/>
  <c r="K108" i="16"/>
  <c r="J123" i="16"/>
  <c r="I123" i="16"/>
  <c r="J138" i="16"/>
  <c r="I138" i="16"/>
  <c r="K138" i="16"/>
  <c r="J153" i="16"/>
  <c r="I153" i="16"/>
  <c r="H161" i="16"/>
  <c r="V11" i="13"/>
  <c r="U11" i="13"/>
  <c r="W11" i="13"/>
  <c r="V17" i="13"/>
  <c r="U17" i="13"/>
  <c r="W17" i="13"/>
  <c r="Q25" i="6"/>
  <c r="R25" i="6"/>
  <c r="T9" i="5"/>
  <c r="S9" i="5"/>
  <c r="W9" i="5"/>
  <c r="U9" i="5"/>
  <c r="V9" i="5"/>
  <c r="F188" i="3"/>
  <c r="F192" i="3"/>
  <c r="K137" i="3"/>
  <c r="J137" i="3"/>
  <c r="F117" i="3"/>
  <c r="F121" i="3"/>
  <c r="K69" i="3"/>
  <c r="J69" i="3"/>
  <c r="J45" i="3"/>
  <c r="K45" i="3"/>
  <c r="J31" i="3"/>
  <c r="K31" i="3"/>
  <c r="K23" i="2"/>
  <c r="J23" i="2"/>
  <c r="L210" i="8"/>
  <c r="N106" i="10"/>
  <c r="N102" i="10"/>
  <c r="N31" i="10"/>
  <c r="N37" i="10"/>
  <c r="F194" i="3"/>
  <c r="I186" i="3"/>
  <c r="K175" i="3"/>
  <c r="J175" i="3"/>
  <c r="L175" i="3"/>
  <c r="L184" i="3"/>
  <c r="K166" i="3"/>
  <c r="J166" i="3"/>
  <c r="L166" i="3"/>
  <c r="K157" i="3"/>
  <c r="J157" i="3"/>
  <c r="L157" i="3"/>
  <c r="G122" i="3"/>
  <c r="G113" i="3"/>
  <c r="K56" i="3"/>
  <c r="J56" i="3"/>
  <c r="J16" i="2"/>
  <c r="K16" i="2"/>
  <c r="L99" i="8"/>
  <c r="L105" i="8"/>
  <c r="L163" i="8"/>
  <c r="L169" i="8"/>
  <c r="L175" i="8"/>
  <c r="L233" i="8"/>
  <c r="L239" i="8"/>
  <c r="L119" i="8"/>
  <c r="N119" i="8"/>
  <c r="L125" i="8"/>
  <c r="N125" i="8"/>
  <c r="L131" i="8"/>
  <c r="L189" i="8"/>
  <c r="N189" i="8"/>
  <c r="L195" i="8"/>
  <c r="N195" i="8"/>
  <c r="L253" i="8"/>
  <c r="N253" i="8"/>
  <c r="L259" i="8"/>
  <c r="N259" i="8"/>
  <c r="H120" i="3"/>
  <c r="J77" i="10"/>
  <c r="J83" i="10"/>
  <c r="J53" i="10"/>
  <c r="J59" i="10"/>
  <c r="J65" i="10"/>
  <c r="R35" i="6"/>
  <c r="Q35" i="6"/>
  <c r="Q9" i="6"/>
  <c r="R9" i="6"/>
  <c r="R32" i="6"/>
  <c r="Q32" i="6"/>
  <c r="K16" i="6"/>
  <c r="J16" i="6"/>
  <c r="I16" i="6"/>
  <c r="K46" i="6"/>
  <c r="J46" i="6"/>
  <c r="I46" i="6"/>
  <c r="J33" i="6"/>
  <c r="I33" i="6"/>
  <c r="K33" i="6"/>
  <c r="I20" i="6"/>
  <c r="K20" i="6"/>
  <c r="J20" i="6"/>
  <c r="K7" i="6"/>
  <c r="J7" i="6"/>
  <c r="I7" i="6"/>
  <c r="K11" i="6"/>
  <c r="K43" i="6"/>
  <c r="J43" i="6"/>
  <c r="I43" i="6"/>
  <c r="K47" i="6"/>
  <c r="W14" i="5"/>
  <c r="V14" i="5"/>
  <c r="T14" i="5"/>
  <c r="U14" i="5"/>
  <c r="S14" i="5"/>
  <c r="F190" i="3"/>
  <c r="K145" i="3"/>
  <c r="J145" i="3"/>
  <c r="K136" i="3"/>
  <c r="J136" i="3"/>
  <c r="H115" i="3"/>
  <c r="J104" i="3"/>
  <c r="K104" i="3"/>
  <c r="K95" i="3"/>
  <c r="J95" i="3"/>
  <c r="K86" i="3"/>
  <c r="J86" i="3"/>
  <c r="K49" i="3"/>
  <c r="J49" i="3"/>
  <c r="K39" i="3"/>
  <c r="J39" i="3"/>
  <c r="K21" i="3"/>
  <c r="J21" i="3"/>
  <c r="K22" i="2"/>
  <c r="J22" i="2"/>
  <c r="E90" i="13"/>
  <c r="J51" i="12"/>
  <c r="I51" i="12"/>
  <c r="L148" i="8"/>
  <c r="G186" i="3"/>
  <c r="G196" i="3"/>
  <c r="L97" i="3"/>
  <c r="K97" i="3"/>
  <c r="J97" i="3"/>
  <c r="K60" i="3"/>
  <c r="J60" i="3"/>
  <c r="K13" i="16"/>
  <c r="J13" i="16"/>
  <c r="I13" i="16"/>
  <c r="H21" i="16"/>
  <c r="J32" i="16"/>
  <c r="I32" i="16"/>
  <c r="K32" i="16"/>
  <c r="J47" i="16"/>
  <c r="I47" i="16"/>
  <c r="J62" i="16"/>
  <c r="I62" i="16"/>
  <c r="K62" i="16"/>
  <c r="J80" i="16"/>
  <c r="I80" i="16"/>
  <c r="H79" i="16"/>
  <c r="J95" i="16"/>
  <c r="I95" i="16"/>
  <c r="K95" i="16"/>
  <c r="J110" i="16"/>
  <c r="I110" i="16"/>
  <c r="J125" i="16"/>
  <c r="I125" i="16"/>
  <c r="H133" i="16"/>
  <c r="J140" i="16"/>
  <c r="I140" i="16"/>
  <c r="K140" i="16"/>
  <c r="J155" i="16"/>
  <c r="I155" i="16"/>
  <c r="W18" i="13"/>
  <c r="V18" i="13"/>
  <c r="U18" i="13"/>
  <c r="V12" i="13"/>
  <c r="U12" i="13"/>
  <c r="W12" i="13"/>
  <c r="T20" i="13"/>
  <c r="E20" i="13"/>
  <c r="H187" i="3"/>
  <c r="H191" i="3"/>
  <c r="H116" i="3"/>
  <c r="K105" i="3"/>
  <c r="J105" i="3"/>
  <c r="J96" i="3"/>
  <c r="K96" i="3"/>
  <c r="K87" i="3"/>
  <c r="J87" i="3"/>
  <c r="J66" i="3"/>
  <c r="K66" i="3"/>
  <c r="J52" i="3"/>
  <c r="K52" i="3"/>
  <c r="J28" i="3"/>
  <c r="K28" i="3"/>
  <c r="J9" i="3"/>
  <c r="L9" i="3"/>
  <c r="K9" i="3"/>
  <c r="N97" i="10"/>
  <c r="N103" i="10"/>
  <c r="N32" i="10"/>
  <c r="N38" i="10"/>
  <c r="N107" i="10"/>
  <c r="L152" i="8"/>
  <c r="K41" i="6"/>
  <c r="J41" i="6"/>
  <c r="I41" i="6"/>
  <c r="G193" i="3"/>
  <c r="G188" i="3"/>
  <c r="E120" i="3"/>
  <c r="E115" i="3"/>
  <c r="F67" i="2"/>
  <c r="J10" i="2"/>
  <c r="K10" i="2"/>
  <c r="L100" i="8"/>
  <c r="L106" i="8"/>
  <c r="L164" i="8"/>
  <c r="L170" i="8"/>
  <c r="L234" i="8"/>
  <c r="L240" i="8"/>
  <c r="L120" i="8"/>
  <c r="N120" i="8"/>
  <c r="L126" i="8"/>
  <c r="N126" i="8"/>
  <c r="L190" i="8"/>
  <c r="N190" i="8"/>
  <c r="L196" i="8"/>
  <c r="N196" i="8"/>
  <c r="L254" i="8"/>
  <c r="N254" i="8"/>
  <c r="L260" i="8"/>
  <c r="N260" i="8"/>
  <c r="J78" i="10"/>
  <c r="J84" i="10"/>
  <c r="J54" i="10"/>
  <c r="J60" i="10"/>
  <c r="R49" i="6"/>
  <c r="Q49" i="6"/>
  <c r="R41" i="6"/>
  <c r="Q41" i="6"/>
  <c r="R15" i="6"/>
  <c r="Q15" i="6"/>
  <c r="Q51" i="6"/>
  <c r="R51" i="6"/>
  <c r="R38" i="6"/>
  <c r="Q38" i="6"/>
  <c r="K17" i="6"/>
  <c r="J17" i="6"/>
  <c r="I17" i="6"/>
  <c r="K18" i="6"/>
  <c r="K52" i="6"/>
  <c r="J52" i="6"/>
  <c r="I52" i="6"/>
  <c r="J39" i="6"/>
  <c r="I39" i="6"/>
  <c r="K39" i="6"/>
  <c r="I26" i="6"/>
  <c r="K26" i="6"/>
  <c r="J26" i="6"/>
  <c r="K13" i="6"/>
  <c r="I13" i="6"/>
  <c r="J13" i="6"/>
  <c r="K49" i="6"/>
  <c r="I49" i="6"/>
  <c r="J49" i="6"/>
  <c r="H189" i="3"/>
  <c r="F196" i="3"/>
  <c r="F122" i="3"/>
  <c r="F113" i="3"/>
  <c r="K36" i="3"/>
  <c r="J36" i="3"/>
  <c r="L62" i="2"/>
  <c r="K62" i="2"/>
  <c r="J62" i="2"/>
  <c r="K48" i="2"/>
  <c r="J48" i="2"/>
  <c r="H123" i="3"/>
  <c r="J21" i="12"/>
  <c r="I21" i="12"/>
  <c r="G54" i="12"/>
  <c r="L142" i="8"/>
  <c r="T11" i="5"/>
  <c r="S11" i="5"/>
  <c r="W11" i="5"/>
  <c r="V11" i="5"/>
  <c r="U11" i="5"/>
  <c r="E194" i="3"/>
  <c r="E195" i="3"/>
  <c r="L135" i="3"/>
  <c r="K135" i="3"/>
  <c r="J135" i="3"/>
  <c r="L136" i="3"/>
  <c r="L142" i="3"/>
  <c r="L140" i="3"/>
  <c r="L144" i="3"/>
  <c r="L137" i="3"/>
  <c r="L143" i="3"/>
  <c r="L139" i="3"/>
  <c r="L145" i="3"/>
  <c r="J212" i="3"/>
  <c r="L212" i="3"/>
  <c r="K212" i="3"/>
  <c r="G123" i="3"/>
  <c r="F68" i="2"/>
  <c r="J20" i="16"/>
  <c r="I20" i="16"/>
  <c r="K38" i="16"/>
  <c r="H37" i="16"/>
  <c r="J38" i="16"/>
  <c r="I38" i="16"/>
  <c r="J53" i="16"/>
  <c r="I53" i="16"/>
  <c r="K68" i="16"/>
  <c r="J68" i="16"/>
  <c r="I68" i="16"/>
  <c r="J83" i="16"/>
  <c r="I83" i="16"/>
  <c r="H91" i="16"/>
  <c r="J98" i="16"/>
  <c r="I98" i="16"/>
  <c r="K113" i="16"/>
  <c r="J113" i="16"/>
  <c r="I113" i="16"/>
  <c r="J128" i="16"/>
  <c r="I128" i="16"/>
  <c r="K143" i="16"/>
  <c r="J143" i="16"/>
  <c r="I143" i="16"/>
  <c r="J158" i="16"/>
  <c r="I158" i="16"/>
  <c r="K14" i="16"/>
  <c r="J14" i="16"/>
  <c r="I14" i="16"/>
  <c r="J34" i="16"/>
  <c r="I34" i="16"/>
  <c r="J52" i="16"/>
  <c r="I52" i="16"/>
  <c r="H51" i="16"/>
  <c r="J67" i="16"/>
  <c r="I67" i="16"/>
  <c r="K67" i="16"/>
  <c r="J82" i="16"/>
  <c r="I82" i="16"/>
  <c r="J97" i="16"/>
  <c r="I97" i="16"/>
  <c r="H105" i="16"/>
  <c r="K97" i="16"/>
  <c r="J112" i="16"/>
  <c r="I112" i="16"/>
  <c r="J127" i="16"/>
  <c r="I127" i="16"/>
  <c r="K127" i="16"/>
  <c r="J142" i="16"/>
  <c r="I142" i="16"/>
  <c r="J157" i="16"/>
  <c r="I157" i="16"/>
  <c r="K157" i="16"/>
  <c r="V13" i="13"/>
  <c r="U13" i="13"/>
  <c r="W13" i="13"/>
  <c r="L218" i="8"/>
  <c r="Q43" i="6"/>
  <c r="R43" i="6"/>
  <c r="T45" i="5"/>
  <c r="S45" i="5"/>
  <c r="W45" i="5"/>
  <c r="U45" i="5"/>
  <c r="V45" i="5"/>
  <c r="T37" i="5"/>
  <c r="S37" i="5"/>
  <c r="W37" i="5"/>
  <c r="U37" i="5"/>
  <c r="V37" i="5"/>
  <c r="T29" i="5"/>
  <c r="S29" i="5"/>
  <c r="W29" i="5"/>
  <c r="U29" i="5"/>
  <c r="V29" i="5"/>
  <c r="W32" i="5"/>
  <c r="T21" i="5"/>
  <c r="S21" i="5"/>
  <c r="W21" i="5"/>
  <c r="U21" i="5"/>
  <c r="V21" i="5"/>
  <c r="H194" i="3"/>
  <c r="F189" i="3"/>
  <c r="F123" i="3"/>
  <c r="F114" i="3"/>
  <c r="F118" i="3"/>
  <c r="K63" i="3"/>
  <c r="J63" i="3"/>
  <c r="J51" i="3"/>
  <c r="K51" i="3"/>
  <c r="J25" i="3"/>
  <c r="K25" i="3"/>
  <c r="J15" i="3"/>
  <c r="K15" i="3"/>
  <c r="L15" i="3"/>
  <c r="N98" i="10"/>
  <c r="N104" i="10"/>
  <c r="N33" i="10"/>
  <c r="N39" i="10"/>
  <c r="L283" i="8"/>
  <c r="L149" i="8"/>
  <c r="I192" i="3"/>
  <c r="K181" i="3"/>
  <c r="J181" i="3"/>
  <c r="L181" i="3"/>
  <c r="K172" i="3"/>
  <c r="J172" i="3"/>
  <c r="L172" i="3"/>
  <c r="K163" i="3"/>
  <c r="J163" i="3"/>
  <c r="L163" i="3"/>
  <c r="K154" i="3"/>
  <c r="J154" i="3"/>
  <c r="L154" i="3"/>
  <c r="G119" i="3"/>
  <c r="K68" i="3"/>
  <c r="J68" i="3"/>
  <c r="L68" i="3"/>
  <c r="K62" i="3"/>
  <c r="J62" i="3"/>
  <c r="L62" i="3"/>
  <c r="L63" i="3"/>
  <c r="L69" i="3"/>
  <c r="L66" i="3"/>
  <c r="L72" i="3"/>
  <c r="L216" i="8"/>
  <c r="L101" i="8"/>
  <c r="L107" i="8"/>
  <c r="L165" i="8"/>
  <c r="L171" i="8"/>
  <c r="L229" i="8"/>
  <c r="L235" i="8"/>
  <c r="L241" i="8"/>
  <c r="L121" i="8"/>
  <c r="N121" i="8"/>
  <c r="L127" i="8"/>
  <c r="N127" i="8"/>
  <c r="L185" i="8"/>
  <c r="N185" i="8"/>
  <c r="L191" i="8"/>
  <c r="N191" i="8"/>
  <c r="L197" i="8"/>
  <c r="L255" i="8"/>
  <c r="N255" i="8"/>
  <c r="L261" i="8"/>
  <c r="N261" i="8"/>
  <c r="J79" i="10"/>
  <c r="J85" i="10"/>
  <c r="J55" i="10"/>
  <c r="J61" i="10"/>
  <c r="K42" i="6"/>
  <c r="J42" i="6"/>
  <c r="I42" i="6"/>
  <c r="R47" i="6"/>
  <c r="Q47" i="6"/>
  <c r="R8" i="6"/>
  <c r="Q8" i="6"/>
  <c r="Q44" i="6"/>
  <c r="R44" i="6"/>
  <c r="K22" i="6"/>
  <c r="J22" i="6"/>
  <c r="I22" i="6"/>
  <c r="J9" i="6"/>
  <c r="I9" i="6"/>
  <c r="K9" i="6"/>
  <c r="J45" i="6"/>
  <c r="I45" i="6"/>
  <c r="K45" i="6"/>
  <c r="I32" i="6"/>
  <c r="J32" i="6"/>
  <c r="K32" i="6"/>
  <c r="K19" i="6"/>
  <c r="J19" i="6"/>
  <c r="I19" i="6"/>
  <c r="W50" i="5"/>
  <c r="V50" i="5"/>
  <c r="T50" i="5"/>
  <c r="U50" i="5"/>
  <c r="S50" i="5"/>
  <c r="W42" i="5"/>
  <c r="V42" i="5"/>
  <c r="T42" i="5"/>
  <c r="U42" i="5"/>
  <c r="S42" i="5"/>
  <c r="W34" i="5"/>
  <c r="V34" i="5"/>
  <c r="T34" i="5"/>
  <c r="U34" i="5"/>
  <c r="S34" i="5"/>
  <c r="W26" i="5"/>
  <c r="V26" i="5"/>
  <c r="T26" i="5"/>
  <c r="U26" i="5"/>
  <c r="S26" i="5"/>
  <c r="S17" i="5"/>
  <c r="V17" i="5"/>
  <c r="T17" i="5"/>
  <c r="U17" i="5"/>
  <c r="W17" i="5"/>
  <c r="W20" i="5"/>
  <c r="H196" i="3"/>
  <c r="F187" i="3"/>
  <c r="K142" i="3"/>
  <c r="J142" i="3"/>
  <c r="H121" i="3"/>
  <c r="K110" i="3"/>
  <c r="J110" i="3"/>
  <c r="K101" i="3"/>
  <c r="J101" i="3"/>
  <c r="K92" i="3"/>
  <c r="J92" i="3"/>
  <c r="K83" i="3"/>
  <c r="J83" i="3"/>
  <c r="K55" i="3"/>
  <c r="J55" i="3"/>
  <c r="K33" i="3"/>
  <c r="J33" i="3"/>
  <c r="L17" i="3"/>
  <c r="K17" i="3"/>
  <c r="J17" i="3"/>
  <c r="L11" i="3"/>
  <c r="K11" i="3"/>
  <c r="J11" i="3"/>
  <c r="H42" i="2"/>
  <c r="K39" i="2"/>
  <c r="J39" i="2"/>
  <c r="G56" i="12"/>
  <c r="J27" i="12"/>
  <c r="I27" i="12"/>
  <c r="A12" i="12"/>
  <c r="L171" i="3"/>
  <c r="K171" i="3"/>
  <c r="J171" i="3"/>
  <c r="L159" i="3"/>
  <c r="K159" i="3"/>
  <c r="J159" i="3"/>
  <c r="E196" i="3"/>
  <c r="I120" i="3"/>
  <c r="L109" i="3"/>
  <c r="K109" i="3"/>
  <c r="J109" i="3"/>
  <c r="L91" i="3"/>
  <c r="K91" i="3"/>
  <c r="J91" i="3"/>
  <c r="L99" i="3"/>
  <c r="L95" i="3"/>
  <c r="L101" i="3"/>
  <c r="L96" i="3"/>
  <c r="L92" i="3"/>
  <c r="L98" i="3"/>
  <c r="L93" i="3"/>
  <c r="K70" i="16"/>
  <c r="J70" i="16"/>
  <c r="I70" i="16"/>
  <c r="J85" i="16"/>
  <c r="I85" i="16"/>
  <c r="K100" i="16"/>
  <c r="J100" i="16"/>
  <c r="I100" i="16"/>
  <c r="J115" i="16"/>
  <c r="I115" i="16"/>
  <c r="K130" i="16"/>
  <c r="J130" i="16"/>
  <c r="I130" i="16"/>
  <c r="J145" i="16"/>
  <c r="I145" i="16"/>
  <c r="K160" i="16"/>
  <c r="J160" i="16"/>
  <c r="I160" i="16"/>
  <c r="J15" i="16"/>
  <c r="I15" i="16"/>
  <c r="J24" i="16"/>
  <c r="I24" i="16"/>
  <c r="H23" i="16"/>
  <c r="J39" i="16"/>
  <c r="I39" i="16"/>
  <c r="K39" i="16"/>
  <c r="J54" i="16"/>
  <c r="I54" i="16"/>
  <c r="J69" i="16"/>
  <c r="I69" i="16"/>
  <c r="H77" i="16"/>
  <c r="K69" i="16"/>
  <c r="J84" i="16"/>
  <c r="I84" i="16"/>
  <c r="J99" i="16"/>
  <c r="I99" i="16"/>
  <c r="K99" i="16"/>
  <c r="J114" i="16"/>
  <c r="I114" i="16"/>
  <c r="J129" i="16"/>
  <c r="I129" i="16"/>
  <c r="K129" i="16"/>
  <c r="J144" i="16"/>
  <c r="I144" i="16"/>
  <c r="J159" i="16"/>
  <c r="I159" i="16"/>
  <c r="K159" i="16"/>
  <c r="V8" i="13"/>
  <c r="U8" i="13"/>
  <c r="W8" i="13"/>
  <c r="W19" i="13"/>
  <c r="V14" i="13"/>
  <c r="U14" i="13"/>
  <c r="W14" i="13"/>
  <c r="L215" i="8"/>
  <c r="K36" i="6"/>
  <c r="J36" i="6"/>
  <c r="I36" i="6"/>
  <c r="T13" i="5"/>
  <c r="S13" i="5"/>
  <c r="W13" i="5"/>
  <c r="U13" i="5"/>
  <c r="V13" i="5"/>
  <c r="H193" i="3"/>
  <c r="H188" i="3"/>
  <c r="H122" i="3"/>
  <c r="K111" i="3"/>
  <c r="J111" i="3"/>
  <c r="H113" i="3"/>
  <c r="J102" i="3"/>
  <c r="K102" i="3"/>
  <c r="J93" i="3"/>
  <c r="K93" i="3"/>
  <c r="J84" i="3"/>
  <c r="K84" i="3"/>
  <c r="J40" i="3"/>
  <c r="K40" i="3"/>
  <c r="J22" i="3"/>
  <c r="K22" i="3"/>
  <c r="E68" i="2"/>
  <c r="H43" i="2"/>
  <c r="K40" i="2"/>
  <c r="J40" i="2"/>
  <c r="E18" i="2"/>
  <c r="J13" i="2"/>
  <c r="K13" i="2"/>
  <c r="H117" i="3"/>
  <c r="N99" i="10"/>
  <c r="N105" i="10"/>
  <c r="N34" i="10"/>
  <c r="N40" i="10"/>
  <c r="L280" i="8"/>
  <c r="L146" i="8"/>
  <c r="G190" i="3"/>
  <c r="G194" i="3"/>
  <c r="E117" i="3"/>
  <c r="E121" i="3"/>
  <c r="K50" i="3"/>
  <c r="J50" i="3"/>
  <c r="L102" i="8"/>
  <c r="L108" i="8"/>
  <c r="L166" i="8"/>
  <c r="L172" i="8"/>
  <c r="L230" i="8"/>
  <c r="L236" i="8"/>
  <c r="L122" i="8"/>
  <c r="N122" i="8"/>
  <c r="L128" i="8"/>
  <c r="N128" i="8"/>
  <c r="L186" i="8"/>
  <c r="N186" i="8"/>
  <c r="L192" i="8"/>
  <c r="N192" i="8"/>
  <c r="L256" i="8"/>
  <c r="N256" i="8"/>
  <c r="L262" i="8"/>
  <c r="N262" i="8"/>
  <c r="J80" i="10"/>
  <c r="J86" i="10"/>
  <c r="J56" i="10"/>
  <c r="J62" i="10"/>
  <c r="L214" i="8"/>
  <c r="R11" i="6"/>
  <c r="Q11" i="6"/>
  <c r="Q14" i="6"/>
  <c r="R14" i="6"/>
  <c r="R50" i="6"/>
  <c r="Q50" i="6"/>
  <c r="K28" i="6"/>
  <c r="J28" i="6"/>
  <c r="I28" i="6"/>
  <c r="J15" i="6"/>
  <c r="I15" i="6"/>
  <c r="K15" i="6"/>
  <c r="J51" i="6"/>
  <c r="I51" i="6"/>
  <c r="K51" i="6"/>
  <c r="I38" i="6"/>
  <c r="K38" i="6"/>
  <c r="J38" i="6"/>
  <c r="K25" i="6"/>
  <c r="J25" i="6"/>
  <c r="I25" i="6"/>
  <c r="W18" i="5"/>
  <c r="V18" i="5"/>
  <c r="T18" i="5"/>
  <c r="U18" i="5"/>
  <c r="S18" i="5"/>
  <c r="W10" i="5"/>
  <c r="V10" i="5"/>
  <c r="T10" i="5"/>
  <c r="U10" i="5"/>
  <c r="S10" i="5"/>
  <c r="F195" i="3"/>
  <c r="H186" i="3"/>
  <c r="F119" i="3"/>
  <c r="K44" i="3"/>
  <c r="J44" i="3"/>
  <c r="K30" i="3"/>
  <c r="J30" i="3"/>
  <c r="K36" i="2"/>
  <c r="J36" i="2"/>
  <c r="E17" i="2"/>
  <c r="P23" i="14"/>
  <c r="A13" i="12"/>
  <c r="G55" i="12"/>
  <c r="J33" i="12"/>
  <c r="I33" i="12"/>
  <c r="L285" i="8"/>
  <c r="T7" i="5"/>
  <c r="S7" i="5"/>
  <c r="W7" i="5"/>
  <c r="V7" i="5"/>
  <c r="U7" i="5"/>
  <c r="W8" i="5"/>
  <c r="G192" i="3"/>
  <c r="G118" i="3"/>
  <c r="L85" i="3"/>
  <c r="K85" i="3"/>
  <c r="J85" i="3"/>
  <c r="I118" i="3"/>
  <c r="H68" i="2"/>
  <c r="K11" i="2"/>
  <c r="J11" i="2"/>
  <c r="P9" i="17"/>
  <c r="K27" i="16"/>
  <c r="J27" i="16"/>
  <c r="I27" i="16"/>
  <c r="H35" i="16"/>
  <c r="K42" i="16"/>
  <c r="J42" i="16"/>
  <c r="I42" i="16"/>
  <c r="K57" i="16"/>
  <c r="J57" i="16"/>
  <c r="I57" i="16"/>
  <c r="K72" i="16"/>
  <c r="J72" i="16"/>
  <c r="I72" i="16"/>
  <c r="K87" i="16"/>
  <c r="J87" i="16"/>
  <c r="I87" i="16"/>
  <c r="K102" i="16"/>
  <c r="J102" i="16"/>
  <c r="I102" i="16"/>
  <c r="K117" i="16"/>
  <c r="J117" i="16"/>
  <c r="I117" i="16"/>
  <c r="K132" i="16"/>
  <c r="J132" i="16"/>
  <c r="I132" i="16"/>
  <c r="K150" i="16"/>
  <c r="H149" i="16"/>
  <c r="J150" i="16"/>
  <c r="I150" i="16"/>
  <c r="K10" i="16"/>
  <c r="J10" i="16"/>
  <c r="I10" i="16"/>
  <c r="H9" i="16"/>
  <c r="K16" i="16"/>
  <c r="J16" i="16"/>
  <c r="I16" i="16"/>
  <c r="J26" i="16"/>
  <c r="I26" i="16"/>
  <c r="K26" i="16"/>
  <c r="J41" i="16"/>
  <c r="I41" i="16"/>
  <c r="H49" i="16"/>
  <c r="K41" i="16"/>
  <c r="J56" i="16"/>
  <c r="I56" i="16"/>
  <c r="K56" i="16"/>
  <c r="J71" i="16"/>
  <c r="I71" i="16"/>
  <c r="K71" i="16"/>
  <c r="J86" i="16"/>
  <c r="I86" i="16"/>
  <c r="K86" i="16"/>
  <c r="J101" i="16"/>
  <c r="I101" i="16"/>
  <c r="K101" i="16"/>
  <c r="J116" i="16"/>
  <c r="I116" i="16"/>
  <c r="K116" i="16"/>
  <c r="J131" i="16"/>
  <c r="I131" i="16"/>
  <c r="K131" i="16"/>
  <c r="J146" i="16"/>
  <c r="I146" i="16"/>
  <c r="K146" i="16"/>
  <c r="V9" i="13"/>
  <c r="U9" i="13"/>
  <c r="W9" i="13"/>
  <c r="V15" i="13"/>
  <c r="U15" i="13"/>
  <c r="W15" i="13"/>
  <c r="E62" i="13"/>
  <c r="E118" i="13"/>
  <c r="E48" i="13"/>
  <c r="E76" i="13"/>
  <c r="E104" i="13"/>
  <c r="E132" i="13"/>
  <c r="E160" i="13"/>
  <c r="L212" i="8"/>
  <c r="F191" i="3"/>
  <c r="F186" i="3"/>
  <c r="J140" i="3"/>
  <c r="K140" i="3"/>
  <c r="F120" i="3"/>
  <c r="F115" i="3"/>
  <c r="J58" i="3"/>
  <c r="K58" i="3"/>
  <c r="J37" i="3"/>
  <c r="K37" i="3"/>
  <c r="J19" i="3"/>
  <c r="K19" i="3"/>
  <c r="G67" i="2"/>
  <c r="J37" i="2"/>
  <c r="K37" i="2"/>
  <c r="G17" i="2"/>
  <c r="J7" i="2"/>
  <c r="K7" i="2"/>
  <c r="H114" i="3"/>
  <c r="N100" i="10"/>
  <c r="N108" i="10"/>
  <c r="N35" i="10"/>
  <c r="N41" i="10"/>
  <c r="L277" i="8"/>
  <c r="L143" i="8"/>
  <c r="I189" i="3"/>
  <c r="K178" i="3"/>
  <c r="J178" i="3"/>
  <c r="L178" i="3"/>
  <c r="K169" i="3"/>
  <c r="J169" i="3"/>
  <c r="L169" i="3"/>
  <c r="K160" i="3"/>
  <c r="J160" i="3"/>
  <c r="L160" i="3"/>
  <c r="G116" i="3"/>
  <c r="L97" i="8"/>
  <c r="L103" i="8"/>
  <c r="L109" i="8"/>
  <c r="L167" i="8"/>
  <c r="L173" i="8"/>
  <c r="L231" i="8"/>
  <c r="L237" i="8"/>
  <c r="L123" i="8"/>
  <c r="N123" i="8"/>
  <c r="L129" i="8"/>
  <c r="N129" i="8"/>
  <c r="L187" i="8"/>
  <c r="N187" i="8"/>
  <c r="L193" i="8"/>
  <c r="N193" i="8"/>
  <c r="L251" i="8"/>
  <c r="N251" i="8"/>
  <c r="L257" i="8"/>
  <c r="N257" i="8"/>
  <c r="L263" i="8"/>
  <c r="J75" i="10"/>
  <c r="J81" i="10"/>
  <c r="J87" i="10"/>
  <c r="J57" i="10"/>
  <c r="J63" i="10"/>
  <c r="L211" i="8"/>
  <c r="Q31" i="6"/>
  <c r="R31" i="6"/>
  <c r="R23" i="6"/>
  <c r="Q23" i="6"/>
  <c r="Q20" i="6"/>
  <c r="R20" i="6"/>
  <c r="K34" i="6"/>
  <c r="J34" i="6"/>
  <c r="I34" i="6"/>
  <c r="K35" i="6"/>
  <c r="J21" i="6"/>
  <c r="I21" i="6"/>
  <c r="K21" i="6"/>
  <c r="I8" i="6"/>
  <c r="J8" i="6"/>
  <c r="K8" i="6"/>
  <c r="I44" i="6"/>
  <c r="K44" i="6"/>
  <c r="J44" i="6"/>
  <c r="K31" i="6"/>
  <c r="I31" i="6"/>
  <c r="J31" i="6"/>
  <c r="F193" i="3"/>
  <c r="K139" i="3"/>
  <c r="J139" i="3"/>
  <c r="H118" i="3"/>
  <c r="K107" i="3"/>
  <c r="J107" i="3"/>
  <c r="K98" i="3"/>
  <c r="J98" i="3"/>
  <c r="K89" i="3"/>
  <c r="J89" i="3"/>
  <c r="K80" i="3"/>
  <c r="J80" i="3"/>
  <c r="K61" i="3"/>
  <c r="J61" i="3"/>
  <c r="K43" i="3"/>
  <c r="J43" i="3"/>
  <c r="K27" i="3"/>
  <c r="J27" i="3"/>
  <c r="L65" i="2"/>
  <c r="K65" i="2"/>
  <c r="J65" i="2"/>
  <c r="I68" i="2"/>
  <c r="L59" i="2"/>
  <c r="K59" i="2"/>
  <c r="J59" i="2"/>
  <c r="J33" i="2"/>
  <c r="K33" i="2"/>
  <c r="L219" i="8"/>
  <c r="G68" i="2"/>
  <c r="G53" i="12"/>
  <c r="G57" i="12" s="1"/>
  <c r="I39" i="12"/>
  <c r="J39" i="12"/>
  <c r="L279" i="8"/>
  <c r="E190" i="3"/>
  <c r="E188" i="3"/>
  <c r="I114" i="3"/>
  <c r="L103" i="3"/>
  <c r="K103" i="3"/>
  <c r="J103" i="3"/>
  <c r="J133" i="3"/>
  <c r="K133" i="3"/>
  <c r="K46" i="2"/>
  <c r="J46" i="2"/>
  <c r="J45" i="2"/>
  <c r="K45" i="2"/>
  <c r="J126" i="3"/>
  <c r="K126" i="3"/>
  <c r="J24" i="12"/>
  <c r="I24" i="12"/>
  <c r="J42" i="12"/>
  <c r="I42" i="12"/>
  <c r="L276" i="8"/>
  <c r="T39" i="5"/>
  <c r="S39" i="5"/>
  <c r="W39" i="5"/>
  <c r="V39" i="5"/>
  <c r="U39" i="5"/>
  <c r="W40" i="5"/>
  <c r="T27" i="5"/>
  <c r="S27" i="5"/>
  <c r="W27" i="5"/>
  <c r="V27" i="5"/>
  <c r="U27" i="5"/>
  <c r="K216" i="3"/>
  <c r="L216" i="3"/>
  <c r="J216" i="3"/>
  <c r="E193" i="3"/>
  <c r="E187" i="3"/>
  <c r="E191" i="3"/>
  <c r="E119" i="3"/>
  <c r="E113" i="3"/>
  <c r="K41" i="2"/>
  <c r="J41" i="2"/>
  <c r="L35" i="2"/>
  <c r="K35" i="2"/>
  <c r="J35" i="2"/>
  <c r="L36" i="2"/>
  <c r="L37" i="2"/>
  <c r="K12" i="2"/>
  <c r="J12" i="2"/>
  <c r="L70" i="3"/>
  <c r="K70" i="3"/>
  <c r="J70" i="3"/>
  <c r="L64" i="3"/>
  <c r="K64" i="3"/>
  <c r="J64" i="3"/>
  <c r="K42" i="3"/>
  <c r="J42" i="3"/>
  <c r="L35" i="3"/>
  <c r="K35" i="3"/>
  <c r="J35" i="3"/>
  <c r="L29" i="3"/>
  <c r="K29" i="3"/>
  <c r="J29" i="3"/>
  <c r="L33" i="3"/>
  <c r="L39" i="3"/>
  <c r="L37" i="3"/>
  <c r="L31" i="3"/>
  <c r="L30" i="3"/>
  <c r="L36" i="3"/>
  <c r="L34" i="3"/>
  <c r="L23" i="3"/>
  <c r="K23" i="3"/>
  <c r="J23" i="3"/>
  <c r="E43" i="2"/>
  <c r="K21" i="2"/>
  <c r="J21" i="2"/>
  <c r="K127" i="3"/>
  <c r="J127" i="3"/>
  <c r="K124" i="3"/>
  <c r="J124" i="3"/>
  <c r="J132" i="3"/>
  <c r="K132" i="3"/>
  <c r="K206" i="3"/>
  <c r="J206" i="3"/>
  <c r="J30" i="12"/>
  <c r="I30" i="12"/>
  <c r="I48" i="12"/>
  <c r="J48" i="12"/>
  <c r="A14" i="12"/>
  <c r="L151" i="8"/>
  <c r="R13" i="6"/>
  <c r="Q13" i="6"/>
  <c r="T43" i="5"/>
  <c r="S43" i="5"/>
  <c r="W43" i="5"/>
  <c r="V43" i="5"/>
  <c r="U43" i="5"/>
  <c r="W44" i="5"/>
  <c r="T31" i="5"/>
  <c r="S31" i="5"/>
  <c r="W31" i="5"/>
  <c r="V31" i="5"/>
  <c r="U31" i="5"/>
  <c r="T19" i="5"/>
  <c r="S19" i="5"/>
  <c r="W19" i="5"/>
  <c r="V19" i="5"/>
  <c r="U19" i="5"/>
  <c r="K213" i="3"/>
  <c r="L213" i="3"/>
  <c r="J213" i="3"/>
  <c r="L180" i="3"/>
  <c r="I191" i="3"/>
  <c r="K180" i="3"/>
  <c r="J180" i="3"/>
  <c r="L174" i="3"/>
  <c r="K174" i="3"/>
  <c r="J174" i="3"/>
  <c r="L168" i="3"/>
  <c r="K168" i="3"/>
  <c r="J168" i="3"/>
  <c r="L162" i="3"/>
  <c r="K162" i="3"/>
  <c r="J162" i="3"/>
  <c r="I195" i="3"/>
  <c r="L156" i="3"/>
  <c r="K156" i="3"/>
  <c r="J156" i="3"/>
  <c r="L112" i="3"/>
  <c r="K112" i="3"/>
  <c r="J112" i="3"/>
  <c r="I123" i="3"/>
  <c r="L106" i="3"/>
  <c r="K106" i="3"/>
  <c r="J106" i="3"/>
  <c r="I117" i="3"/>
  <c r="L100" i="3"/>
  <c r="K100" i="3"/>
  <c r="J100" i="3"/>
  <c r="L94" i="3"/>
  <c r="K94" i="3"/>
  <c r="J94" i="3"/>
  <c r="L88" i="3"/>
  <c r="K88" i="3"/>
  <c r="J88" i="3"/>
  <c r="I121" i="3"/>
  <c r="L82" i="3"/>
  <c r="K82" i="3"/>
  <c r="J82" i="3"/>
  <c r="I115" i="3"/>
  <c r="K48" i="3"/>
  <c r="J48" i="3"/>
  <c r="G42" i="2"/>
  <c r="K20" i="2"/>
  <c r="J20" i="2"/>
  <c r="J9" i="2"/>
  <c r="K9" i="2"/>
  <c r="E122" i="3"/>
  <c r="E116" i="3"/>
  <c r="K54" i="3"/>
  <c r="J54" i="3"/>
  <c r="L38" i="2"/>
  <c r="K38" i="2"/>
  <c r="J38" i="2"/>
  <c r="L39" i="2"/>
  <c r="L40" i="2"/>
  <c r="L32" i="2"/>
  <c r="K32" i="2"/>
  <c r="J32" i="2"/>
  <c r="L33" i="2"/>
  <c r="L34" i="2"/>
  <c r="A11" i="12"/>
  <c r="J11" i="12"/>
  <c r="I11" i="12"/>
  <c r="A15" i="12"/>
  <c r="I36" i="12"/>
  <c r="J36" i="12"/>
  <c r="L282" i="8"/>
  <c r="L145" i="8"/>
  <c r="K29" i="6"/>
  <c r="J29" i="6"/>
  <c r="I29" i="6"/>
  <c r="K30" i="6"/>
  <c r="T47" i="5"/>
  <c r="S47" i="5"/>
  <c r="W47" i="5"/>
  <c r="V47" i="5"/>
  <c r="U47" i="5"/>
  <c r="T35" i="5"/>
  <c r="S35" i="5"/>
  <c r="W35" i="5"/>
  <c r="V35" i="5"/>
  <c r="U35" i="5"/>
  <c r="T23" i="5"/>
  <c r="S23" i="5"/>
  <c r="W23" i="5"/>
  <c r="V23" i="5"/>
  <c r="U23" i="5"/>
  <c r="K210" i="3"/>
  <c r="L210" i="3"/>
  <c r="J210" i="3"/>
  <c r="G189" i="3"/>
  <c r="L138" i="3"/>
  <c r="K138" i="3"/>
  <c r="J138" i="3"/>
  <c r="G121" i="3"/>
  <c r="G115" i="3"/>
  <c r="L67" i="3"/>
  <c r="K67" i="3"/>
  <c r="J67" i="3"/>
  <c r="L38" i="3"/>
  <c r="K38" i="3"/>
  <c r="J38" i="3"/>
  <c r="L32" i="3"/>
  <c r="K32" i="3"/>
  <c r="J32" i="3"/>
  <c r="L26" i="3"/>
  <c r="K26" i="3"/>
  <c r="J26" i="3"/>
  <c r="L20" i="3"/>
  <c r="K20" i="3"/>
  <c r="J20" i="3"/>
  <c r="H18" i="2"/>
  <c r="J15" i="2"/>
  <c r="K15" i="2"/>
  <c r="L213" i="8"/>
  <c r="K130" i="3"/>
  <c r="J130" i="3"/>
  <c r="K70" i="2"/>
  <c r="J70" i="2"/>
  <c r="K69" i="2"/>
  <c r="J69" i="2"/>
  <c r="K129" i="3"/>
  <c r="J129" i="3"/>
  <c r="F65" i="35"/>
  <c r="F52" i="35"/>
  <c r="D30" i="35"/>
  <c r="N108" i="33"/>
  <c r="N107" i="33"/>
  <c r="N106" i="33"/>
  <c r="N105" i="33"/>
  <c r="N104" i="33"/>
  <c r="N103" i="33"/>
  <c r="N102" i="33"/>
  <c r="N101" i="33"/>
  <c r="N100" i="33"/>
  <c r="N99" i="33"/>
  <c r="N98" i="33"/>
  <c r="N97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30" i="33"/>
  <c r="N86" i="33"/>
  <c r="N85" i="33"/>
  <c r="N84" i="33"/>
  <c r="N83" i="33"/>
  <c r="N82" i="33"/>
  <c r="N81" i="33"/>
  <c r="N80" i="33"/>
  <c r="N79" i="33"/>
  <c r="N78" i="33"/>
  <c r="N77" i="33"/>
  <c r="N76" i="33"/>
  <c r="N75" i="33"/>
  <c r="N39" i="33"/>
  <c r="N38" i="33"/>
  <c r="N33" i="33"/>
  <c r="N37" i="33"/>
  <c r="N42" i="33"/>
  <c r="N36" i="33"/>
  <c r="N32" i="33"/>
  <c r="N35" i="33"/>
  <c r="N34" i="33"/>
  <c r="N31" i="33"/>
  <c r="N41" i="33"/>
  <c r="N40" i="33"/>
  <c r="N43" i="35"/>
  <c r="N37" i="35"/>
  <c r="N31" i="35"/>
  <c r="N38" i="35"/>
  <c r="N32" i="35"/>
  <c r="N39" i="35"/>
  <c r="N33" i="35"/>
  <c r="N40" i="35"/>
  <c r="N34" i="35"/>
  <c r="N41" i="35"/>
  <c r="N35" i="35"/>
  <c r="N30" i="35"/>
  <c r="N36" i="35"/>
  <c r="N42" i="35"/>
  <c r="N65" i="35"/>
  <c r="N59" i="35"/>
  <c r="N53" i="35"/>
  <c r="N60" i="35"/>
  <c r="N54" i="35"/>
  <c r="N61" i="35"/>
  <c r="N55" i="35"/>
  <c r="N62" i="35"/>
  <c r="N56" i="35"/>
  <c r="N63" i="35"/>
  <c r="N57" i="35"/>
  <c r="N52" i="35"/>
  <c r="N58" i="35"/>
  <c r="N64" i="35"/>
  <c r="L74" i="35"/>
  <c r="H65" i="35"/>
  <c r="H52" i="35"/>
  <c r="H96" i="35"/>
  <c r="J30" i="35"/>
  <c r="J43" i="35"/>
  <c r="F43" i="35"/>
  <c r="F30" i="35"/>
  <c r="N84" i="35"/>
  <c r="N85" i="35"/>
  <c r="N86" i="35"/>
  <c r="N81" i="35"/>
  <c r="N82" i="35"/>
  <c r="N76" i="35"/>
  <c r="N83" i="35"/>
  <c r="N77" i="35"/>
  <c r="N78" i="35"/>
  <c r="N79" i="35"/>
  <c r="N74" i="35"/>
  <c r="N80" i="35"/>
  <c r="L43" i="35"/>
  <c r="L30" i="35"/>
  <c r="D52" i="35"/>
  <c r="J52" i="35"/>
  <c r="J65" i="35"/>
  <c r="L52" i="35"/>
  <c r="H43" i="35"/>
  <c r="H30" i="35"/>
  <c r="H74" i="35"/>
  <c r="L96" i="35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L97" i="27"/>
  <c r="L87" i="27"/>
  <c r="L86" i="27"/>
  <c r="L85" i="27"/>
  <c r="L84" i="27"/>
  <c r="L83" i="27"/>
  <c r="L82" i="27"/>
  <c r="L81" i="27"/>
  <c r="L80" i="27"/>
  <c r="L79" i="27"/>
  <c r="L78" i="27"/>
  <c r="L77" i="27"/>
  <c r="L76" i="27"/>
  <c r="L75" i="27"/>
  <c r="L65" i="27"/>
  <c r="L64" i="27"/>
  <c r="L63" i="27"/>
  <c r="L62" i="27"/>
  <c r="L61" i="27"/>
  <c r="L60" i="27"/>
  <c r="L59" i="27"/>
  <c r="L58" i="27"/>
  <c r="L57" i="27"/>
  <c r="L56" i="27"/>
  <c r="L55" i="27"/>
  <c r="L54" i="27"/>
  <c r="L53" i="27"/>
  <c r="L41" i="27"/>
  <c r="L38" i="27"/>
  <c r="L35" i="27"/>
  <c r="L30" i="27"/>
  <c r="L33" i="27"/>
  <c r="L34" i="27"/>
  <c r="L31" i="27"/>
  <c r="L42" i="27"/>
  <c r="L39" i="27"/>
  <c r="L36" i="27"/>
  <c r="L37" i="27"/>
  <c r="L43" i="27"/>
  <c r="L32" i="27"/>
  <c r="L40" i="27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87" i="26"/>
  <c r="N108" i="27"/>
  <c r="N107" i="27"/>
  <c r="N106" i="27"/>
  <c r="N105" i="27"/>
  <c r="N104" i="27"/>
  <c r="N103" i="27"/>
  <c r="N102" i="27"/>
  <c r="N101" i="27"/>
  <c r="N100" i="27"/>
  <c r="N99" i="27"/>
  <c r="N98" i="27"/>
  <c r="N97" i="27"/>
  <c r="N86" i="27"/>
  <c r="N85" i="27"/>
  <c r="N84" i="27"/>
  <c r="N83" i="27"/>
  <c r="N82" i="27"/>
  <c r="N81" i="27"/>
  <c r="N80" i="27"/>
  <c r="N64" i="27"/>
  <c r="N63" i="27"/>
  <c r="N42" i="27"/>
  <c r="N41" i="27"/>
  <c r="N40" i="27"/>
  <c r="N39" i="27"/>
  <c r="N38" i="27"/>
  <c r="N37" i="27"/>
  <c r="N36" i="27"/>
  <c r="N35" i="27"/>
  <c r="N33" i="27"/>
  <c r="N79" i="27"/>
  <c r="N76" i="27"/>
  <c r="N77" i="27"/>
  <c r="N62" i="27"/>
  <c r="N61" i="27"/>
  <c r="N60" i="27"/>
  <c r="N59" i="27"/>
  <c r="N58" i="27"/>
  <c r="N57" i="27"/>
  <c r="N56" i="27"/>
  <c r="N55" i="27"/>
  <c r="N54" i="27"/>
  <c r="N53" i="27"/>
  <c r="N32" i="27"/>
  <c r="N75" i="27"/>
  <c r="N31" i="27"/>
  <c r="N78" i="27"/>
  <c r="N34" i="27"/>
  <c r="N30" i="27"/>
  <c r="I95" i="27"/>
  <c r="I73" i="27"/>
  <c r="I51" i="27"/>
  <c r="I29" i="27"/>
  <c r="J8" i="27"/>
  <c r="G7" i="27"/>
  <c r="L8" i="27"/>
  <c r="N64" i="26"/>
  <c r="N63" i="26"/>
  <c r="N62" i="26"/>
  <c r="N61" i="26"/>
  <c r="N60" i="26"/>
  <c r="N59" i="26"/>
  <c r="N58" i="26"/>
  <c r="N57" i="26"/>
  <c r="N56" i="26"/>
  <c r="N55" i="26"/>
  <c r="N54" i="26"/>
  <c r="N53" i="26"/>
  <c r="I227" i="26"/>
  <c r="I161" i="26"/>
  <c r="I95" i="26"/>
  <c r="I73" i="26"/>
  <c r="I29" i="26"/>
  <c r="J8" i="26"/>
  <c r="I253" i="26"/>
  <c r="I183" i="26"/>
  <c r="I117" i="26"/>
  <c r="G7" i="26"/>
  <c r="I51" i="26"/>
  <c r="I139" i="26"/>
  <c r="I205" i="26"/>
  <c r="L86" i="26"/>
  <c r="L83" i="26"/>
  <c r="L80" i="26"/>
  <c r="L77" i="26"/>
  <c r="L84" i="26"/>
  <c r="L81" i="26"/>
  <c r="L78" i="26"/>
  <c r="L75" i="26"/>
  <c r="L85" i="26"/>
  <c r="L82" i="26"/>
  <c r="L76" i="26"/>
  <c r="L79" i="26"/>
  <c r="L52" i="27"/>
  <c r="P95" i="19"/>
  <c r="P159" i="19"/>
  <c r="N161" i="19"/>
  <c r="N149" i="19"/>
  <c r="N21" i="19"/>
  <c r="N9" i="19"/>
  <c r="N147" i="19"/>
  <c r="N135" i="19"/>
  <c r="N119" i="19"/>
  <c r="N107" i="19"/>
  <c r="N91" i="19"/>
  <c r="N79" i="19"/>
  <c r="N77" i="19"/>
  <c r="N65" i="19"/>
  <c r="N63" i="19"/>
  <c r="N51" i="19"/>
  <c r="N49" i="19"/>
  <c r="N37" i="19"/>
  <c r="N35" i="19"/>
  <c r="N23" i="19"/>
  <c r="M7" i="19"/>
  <c r="N105" i="19"/>
  <c r="N93" i="19"/>
  <c r="N121" i="19"/>
  <c r="N133" i="19"/>
  <c r="F161" i="19"/>
  <c r="F149" i="19"/>
  <c r="F147" i="19"/>
  <c r="F135" i="19"/>
  <c r="F133" i="19"/>
  <c r="F121" i="19"/>
  <c r="F119" i="19"/>
  <c r="F107" i="19"/>
  <c r="F105" i="19"/>
  <c r="H95" i="19"/>
  <c r="F93" i="19"/>
  <c r="H7" i="19"/>
  <c r="F21" i="19"/>
  <c r="F9" i="19"/>
  <c r="H90" i="19"/>
  <c r="F63" i="19"/>
  <c r="F51" i="19"/>
  <c r="F77" i="19"/>
  <c r="F65" i="19"/>
  <c r="F35" i="19"/>
  <c r="F23" i="19"/>
  <c r="F91" i="19"/>
  <c r="F79" i="19"/>
  <c r="F49" i="19"/>
  <c r="F37" i="19"/>
  <c r="E7" i="19"/>
  <c r="L96" i="27"/>
  <c r="N74" i="8"/>
  <c r="N86" i="8"/>
  <c r="N85" i="8"/>
  <c r="N84" i="8"/>
  <c r="N83" i="8"/>
  <c r="N82" i="8"/>
  <c r="N81" i="8"/>
  <c r="N80" i="8"/>
  <c r="N79" i="8"/>
  <c r="N78" i="8"/>
  <c r="N77" i="8"/>
  <c r="N76" i="8"/>
  <c r="N75" i="8"/>
  <c r="V161" i="19"/>
  <c r="V149" i="19"/>
  <c r="V147" i="19"/>
  <c r="V135" i="19"/>
  <c r="V133" i="19"/>
  <c r="V121" i="19"/>
  <c r="V119" i="19"/>
  <c r="V107" i="19"/>
  <c r="V105" i="19"/>
  <c r="V93" i="19"/>
  <c r="V21" i="19"/>
  <c r="V9" i="19"/>
  <c r="V91" i="19"/>
  <c r="V79" i="19"/>
  <c r="V77" i="19"/>
  <c r="V65" i="19"/>
  <c r="V63" i="19"/>
  <c r="V51" i="19"/>
  <c r="V49" i="19"/>
  <c r="V37" i="19"/>
  <c r="V35" i="19"/>
  <c r="V23" i="19"/>
  <c r="U7" i="19"/>
  <c r="L96" i="10"/>
  <c r="I95" i="10"/>
  <c r="L8" i="10"/>
  <c r="I7" i="10"/>
  <c r="L17" i="10"/>
  <c r="L16" i="10"/>
  <c r="L15" i="10"/>
  <c r="L14" i="10"/>
  <c r="L13" i="10"/>
  <c r="L12" i="10"/>
  <c r="L11" i="10"/>
  <c r="L10" i="10"/>
  <c r="L9" i="10"/>
  <c r="L21" i="10"/>
  <c r="L20" i="10"/>
  <c r="L19" i="10"/>
  <c r="L18" i="10"/>
  <c r="I249" i="8"/>
  <c r="J250" i="8" s="1"/>
  <c r="I183" i="8"/>
  <c r="J184" i="8" s="1"/>
  <c r="I117" i="8"/>
  <c r="J118" i="8" s="1"/>
  <c r="G7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19" i="8"/>
  <c r="J218" i="8"/>
  <c r="J216" i="8"/>
  <c r="J215" i="8"/>
  <c r="J214" i="8"/>
  <c r="J213" i="8"/>
  <c r="J212" i="8"/>
  <c r="J211" i="8"/>
  <c r="J210" i="8"/>
  <c r="J209" i="8"/>
  <c r="J208" i="8"/>
  <c r="J207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I227" i="8"/>
  <c r="J228" i="8" s="1"/>
  <c r="I161" i="8"/>
  <c r="J162" i="8" s="1"/>
  <c r="I95" i="8"/>
  <c r="J96" i="8" s="1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I73" i="8"/>
  <c r="I271" i="8"/>
  <c r="J272" i="8" s="1"/>
  <c r="I205" i="8"/>
  <c r="J206" i="8" s="1"/>
  <c r="I139" i="8"/>
  <c r="J140" i="8" s="1"/>
  <c r="J175" i="8"/>
  <c r="J172" i="8"/>
  <c r="J169" i="8"/>
  <c r="J166" i="8"/>
  <c r="J163" i="8"/>
  <c r="J240" i="8"/>
  <c r="J237" i="8"/>
  <c r="J234" i="8"/>
  <c r="J231" i="8"/>
  <c r="J109" i="8"/>
  <c r="J106" i="8"/>
  <c r="J103" i="8"/>
  <c r="J100" i="8"/>
  <c r="J97" i="8"/>
  <c r="J232" i="8"/>
  <c r="J104" i="8"/>
  <c r="J174" i="8"/>
  <c r="J171" i="8"/>
  <c r="J168" i="8"/>
  <c r="J165" i="8"/>
  <c r="I29" i="8"/>
  <c r="J30" i="8" s="1"/>
  <c r="J241" i="8"/>
  <c r="J229" i="8"/>
  <c r="J98" i="8"/>
  <c r="J239" i="8"/>
  <c r="J236" i="8"/>
  <c r="J233" i="8"/>
  <c r="J230" i="8"/>
  <c r="J108" i="8"/>
  <c r="J105" i="8"/>
  <c r="J102" i="8"/>
  <c r="J99" i="8"/>
  <c r="J8" i="8"/>
  <c r="J238" i="8"/>
  <c r="J107" i="8"/>
  <c r="J173" i="8"/>
  <c r="J170" i="8"/>
  <c r="J167" i="8"/>
  <c r="J164" i="8"/>
  <c r="I51" i="8"/>
  <c r="J235" i="8"/>
  <c r="J101" i="8"/>
  <c r="L106" i="10"/>
  <c r="L87" i="10"/>
  <c r="L75" i="10"/>
  <c r="L30" i="10"/>
  <c r="L109" i="10"/>
  <c r="L65" i="10"/>
  <c r="I29" i="10"/>
  <c r="L107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108" i="10"/>
  <c r="L105" i="10"/>
  <c r="L102" i="10"/>
  <c r="L99" i="10"/>
  <c r="L104" i="10"/>
  <c r="L101" i="10"/>
  <c r="L98" i="10"/>
  <c r="L103" i="10"/>
  <c r="L100" i="10"/>
  <c r="L97" i="10"/>
  <c r="L140" i="8"/>
  <c r="L96" i="8"/>
  <c r="H74" i="10"/>
  <c r="E73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I65" i="14"/>
  <c r="J65" i="14"/>
  <c r="L250" i="8"/>
  <c r="L184" i="8"/>
  <c r="J163" i="14"/>
  <c r="I163" i="14"/>
  <c r="J79" i="14"/>
  <c r="I79" i="14"/>
  <c r="L206" i="8"/>
  <c r="L162" i="8"/>
  <c r="H52" i="10"/>
  <c r="E51" i="10"/>
  <c r="H65" i="10"/>
  <c r="H62" i="10"/>
  <c r="H59" i="10"/>
  <c r="H56" i="10"/>
  <c r="H53" i="10"/>
  <c r="H64" i="10"/>
  <c r="H61" i="10"/>
  <c r="H58" i="10"/>
  <c r="H55" i="10"/>
  <c r="H63" i="10"/>
  <c r="H60" i="10"/>
  <c r="H57" i="10"/>
  <c r="H54" i="10"/>
  <c r="J48" i="28"/>
  <c r="I48" i="28"/>
  <c r="K48" i="28"/>
  <c r="L52" i="8"/>
  <c r="L87" i="8"/>
  <c r="L64" i="8"/>
  <c r="L61" i="8"/>
  <c r="L58" i="8"/>
  <c r="L55" i="8"/>
  <c r="L59" i="8"/>
  <c r="L65" i="8"/>
  <c r="L53" i="8"/>
  <c r="L63" i="8"/>
  <c r="L60" i="8"/>
  <c r="L57" i="8"/>
  <c r="L54" i="8"/>
  <c r="L62" i="8"/>
  <c r="L56" i="8"/>
  <c r="L272" i="8"/>
  <c r="L228" i="8"/>
  <c r="L74" i="8"/>
  <c r="L86" i="8"/>
  <c r="L85" i="8"/>
  <c r="L84" i="8"/>
  <c r="L83" i="8"/>
  <c r="L82" i="8"/>
  <c r="L81" i="8"/>
  <c r="L80" i="8"/>
  <c r="L79" i="8"/>
  <c r="L78" i="8"/>
  <c r="L77" i="8"/>
  <c r="L76" i="8"/>
  <c r="L75" i="8"/>
  <c r="R16" i="46"/>
  <c r="Q16" i="46"/>
  <c r="T16" i="46"/>
  <c r="S16" i="46"/>
  <c r="P16" i="46"/>
  <c r="K119" i="3"/>
  <c r="J119" i="3"/>
  <c r="J17" i="2"/>
  <c r="K17" i="2"/>
  <c r="H16" i="47"/>
  <c r="J16" i="47"/>
  <c r="I16" i="47"/>
  <c r="K144" i="47"/>
  <c r="K138" i="47"/>
  <c r="M11" i="41"/>
  <c r="L11" i="41"/>
  <c r="K11" i="41"/>
  <c r="J67" i="2"/>
  <c r="K67" i="2"/>
  <c r="N16" i="47"/>
  <c r="M16" i="47"/>
  <c r="L16" i="47"/>
  <c r="K139" i="46"/>
  <c r="K141" i="46"/>
  <c r="K144" i="46"/>
  <c r="M146" i="45"/>
  <c r="N146" i="45"/>
  <c r="L146" i="45"/>
  <c r="O146" i="45"/>
  <c r="K138" i="46"/>
  <c r="K34" i="28"/>
  <c r="J34" i="28"/>
  <c r="I34" i="28"/>
  <c r="J93" i="14"/>
  <c r="I93" i="14"/>
  <c r="I149" i="14"/>
  <c r="J149" i="14"/>
  <c r="K42" i="2"/>
  <c r="J42" i="2"/>
  <c r="K142" i="46"/>
  <c r="L16" i="46"/>
  <c r="N16" i="46"/>
  <c r="M16" i="46"/>
  <c r="K143" i="47"/>
  <c r="I23" i="14"/>
  <c r="J23" i="14"/>
  <c r="K12" i="17"/>
  <c r="J121" i="14"/>
  <c r="I121" i="14"/>
  <c r="J37" i="14"/>
  <c r="I37" i="14"/>
  <c r="K122" i="3"/>
  <c r="J122" i="3"/>
  <c r="K113" i="3"/>
  <c r="J113" i="3"/>
  <c r="K43" i="2"/>
  <c r="J43" i="2"/>
  <c r="K143" i="46"/>
  <c r="K137" i="46"/>
  <c r="J9" i="17"/>
  <c r="I9" i="17"/>
  <c r="K9" i="17"/>
  <c r="I107" i="14"/>
  <c r="J107" i="14"/>
  <c r="K116" i="3"/>
  <c r="J116" i="3"/>
  <c r="K18" i="2"/>
  <c r="J16" i="46"/>
  <c r="I16" i="46"/>
  <c r="H16" i="46"/>
  <c r="T16" i="47"/>
  <c r="S16" i="47"/>
  <c r="R16" i="47"/>
  <c r="Q16" i="47"/>
  <c r="P16" i="47"/>
  <c r="P11" i="41"/>
  <c r="Q11" i="41"/>
  <c r="T11" i="41"/>
  <c r="R11" i="41"/>
  <c r="O11" i="41"/>
  <c r="S11" i="41"/>
  <c r="I11" i="41"/>
  <c r="G11" i="41"/>
  <c r="H11" i="41"/>
  <c r="J135" i="14"/>
  <c r="I135" i="14"/>
  <c r="J51" i="14"/>
  <c r="I51" i="14"/>
  <c r="K13" i="17"/>
  <c r="W9" i="17"/>
  <c r="V9" i="17"/>
  <c r="U9" i="17"/>
  <c r="K40" i="16" l="1"/>
  <c r="K126" i="16"/>
  <c r="K141" i="16"/>
  <c r="K19" i="16"/>
  <c r="K96" i="16"/>
  <c r="K111" i="16"/>
  <c r="K48" i="16"/>
  <c r="K55" i="16"/>
  <c r="K44" i="16"/>
  <c r="K74" i="16"/>
  <c r="K104" i="16"/>
  <c r="K43" i="16"/>
  <c r="K73" i="16"/>
  <c r="K103" i="16"/>
  <c r="K66" i="16"/>
  <c r="K137" i="16"/>
  <c r="K11" i="16"/>
  <c r="K136" i="16"/>
  <c r="K144" i="16"/>
  <c r="K114" i="16"/>
  <c r="K84" i="16"/>
  <c r="K34" i="16"/>
  <c r="K83" i="16"/>
  <c r="K53" i="16"/>
  <c r="K110" i="16"/>
  <c r="K80" i="16"/>
  <c r="K123" i="16"/>
  <c r="K124" i="16"/>
  <c r="K88" i="16"/>
  <c r="K59" i="16"/>
  <c r="K81" i="16"/>
  <c r="K54" i="16"/>
  <c r="K24" i="16"/>
  <c r="K15" i="16"/>
  <c r="K145" i="16"/>
  <c r="K115" i="16"/>
  <c r="K85" i="16"/>
  <c r="K142" i="16"/>
  <c r="K112" i="16"/>
  <c r="K20" i="16"/>
  <c r="K47" i="16"/>
  <c r="K90" i="16"/>
  <c r="K60" i="16"/>
  <c r="K30" i="16"/>
  <c r="K94" i="16"/>
  <c r="K61" i="16"/>
  <c r="K31" i="16"/>
  <c r="K151" i="16"/>
  <c r="K118" i="16"/>
  <c r="K89" i="16"/>
  <c r="K82" i="16"/>
  <c r="K52" i="16"/>
  <c r="K158" i="16"/>
  <c r="K128" i="16"/>
  <c r="K98" i="16"/>
  <c r="K155" i="16"/>
  <c r="K125" i="16"/>
  <c r="K12" i="16"/>
  <c r="K152" i="16"/>
  <c r="K122" i="16"/>
  <c r="K25" i="16"/>
  <c r="K156" i="16"/>
  <c r="K75" i="16"/>
  <c r="K45" i="16"/>
  <c r="K76" i="16"/>
  <c r="K46" i="16"/>
  <c r="K28" i="16"/>
  <c r="K153" i="16"/>
  <c r="K18" i="16"/>
  <c r="K154" i="16"/>
  <c r="K58" i="16"/>
  <c r="K29" i="16"/>
  <c r="K33" i="16"/>
  <c r="Y137" i="18"/>
  <c r="Y57" i="18"/>
  <c r="Y130" i="18"/>
  <c r="Y152" i="18"/>
  <c r="Y53" i="18"/>
  <c r="Y28" i="18"/>
  <c r="Y96" i="18"/>
  <c r="R45" i="18"/>
  <c r="R9" i="18"/>
  <c r="R28" i="18"/>
  <c r="Y155" i="18"/>
  <c r="Y140" i="18"/>
  <c r="Y128" i="18"/>
  <c r="Y87" i="18"/>
  <c r="Y75" i="18"/>
  <c r="Y38" i="18"/>
  <c r="R135" i="18"/>
  <c r="R111" i="18"/>
  <c r="R16" i="18"/>
  <c r="Y79" i="18"/>
  <c r="Y99" i="18"/>
  <c r="R24" i="18"/>
  <c r="J10" i="19"/>
  <c r="Y39" i="18"/>
  <c r="J57" i="18"/>
  <c r="J86" i="19"/>
  <c r="J146" i="19"/>
  <c r="J131" i="19"/>
  <c r="R150" i="19"/>
  <c r="R44" i="18"/>
  <c r="J33" i="18"/>
  <c r="J14" i="18"/>
  <c r="J51" i="18"/>
  <c r="J95" i="18"/>
  <c r="R144" i="19"/>
  <c r="J124" i="19"/>
  <c r="J12" i="19"/>
  <c r="R33" i="19"/>
  <c r="R48" i="19"/>
  <c r="R66" i="19"/>
  <c r="R110" i="19"/>
  <c r="R152" i="19"/>
  <c r="W14" i="16"/>
  <c r="Y51" i="18"/>
  <c r="J27" i="18"/>
  <c r="J103" i="18"/>
  <c r="J102" i="18"/>
  <c r="J69" i="18"/>
  <c r="J52" i="19"/>
  <c r="J67" i="19"/>
  <c r="J82" i="19"/>
  <c r="R90" i="19"/>
  <c r="R28" i="19"/>
  <c r="R43" i="19"/>
  <c r="R102" i="19"/>
  <c r="J96" i="19"/>
  <c r="J111" i="19"/>
  <c r="R137" i="19"/>
  <c r="Y97" i="18"/>
  <c r="J122" i="18"/>
  <c r="J20" i="19"/>
  <c r="R20" i="19"/>
  <c r="R38" i="19"/>
  <c r="J103" i="19"/>
  <c r="R140" i="19"/>
  <c r="W15" i="16"/>
  <c r="J110" i="18"/>
  <c r="J115" i="18"/>
  <c r="J30" i="19"/>
  <c r="J45" i="19"/>
  <c r="J60" i="19"/>
  <c r="J157" i="19"/>
  <c r="J142" i="19"/>
  <c r="R39" i="19"/>
  <c r="R54" i="19"/>
  <c r="R69" i="19"/>
  <c r="R98" i="19"/>
  <c r="R116" i="19"/>
  <c r="J104" i="19"/>
  <c r="R143" i="19"/>
  <c r="K141" i="47"/>
  <c r="Y159" i="18"/>
  <c r="Y15" i="18"/>
  <c r="Y100" i="18"/>
  <c r="Y88" i="18"/>
  <c r="Y9" i="18"/>
  <c r="Y67" i="18"/>
  <c r="R142" i="18"/>
  <c r="Y149" i="18"/>
  <c r="Y131" i="18"/>
  <c r="Y81" i="18"/>
  <c r="Y69" i="18"/>
  <c r="Y70" i="18"/>
  <c r="J153" i="18"/>
  <c r="J149" i="18"/>
  <c r="J112" i="18"/>
  <c r="J43" i="18"/>
  <c r="J101" i="18"/>
  <c r="J144" i="18"/>
  <c r="J32" i="19"/>
  <c r="J116" i="19"/>
  <c r="J17" i="19"/>
  <c r="J100" i="19"/>
  <c r="R75" i="18"/>
  <c r="J150" i="18"/>
  <c r="J109" i="18"/>
  <c r="J33" i="19"/>
  <c r="J48" i="19"/>
  <c r="R81" i="19"/>
  <c r="R11" i="19"/>
  <c r="J79" i="18"/>
  <c r="J128" i="18"/>
  <c r="R125" i="19"/>
  <c r="J153" i="19"/>
  <c r="R58" i="19"/>
  <c r="R73" i="19"/>
  <c r="R88" i="19"/>
  <c r="R132" i="19"/>
  <c r="Y110" i="18"/>
  <c r="J66" i="18"/>
  <c r="J26" i="18"/>
  <c r="J126" i="18"/>
  <c r="J38" i="19"/>
  <c r="J53" i="19"/>
  <c r="J68" i="19"/>
  <c r="J158" i="19"/>
  <c r="J143" i="19"/>
  <c r="J128" i="19"/>
  <c r="R53" i="19"/>
  <c r="R68" i="19"/>
  <c r="R83" i="19"/>
  <c r="R113" i="19"/>
  <c r="R102" i="18"/>
  <c r="R18" i="18"/>
  <c r="R96" i="18"/>
  <c r="J70" i="18"/>
  <c r="J24" i="18"/>
  <c r="J75" i="19"/>
  <c r="R112" i="19"/>
  <c r="R157" i="19"/>
  <c r="J127" i="19"/>
  <c r="J112" i="19"/>
  <c r="R84" i="19"/>
  <c r="K145" i="47"/>
  <c r="K142" i="47"/>
  <c r="Y82" i="18"/>
  <c r="E57" i="12"/>
  <c r="Y116" i="18"/>
  <c r="Y138" i="18"/>
  <c r="Y85" i="18"/>
  <c r="Y42" i="18"/>
  <c r="Y24" i="18"/>
  <c r="R125" i="18"/>
  <c r="R39" i="18"/>
  <c r="R140" i="18"/>
  <c r="R81" i="18"/>
  <c r="Y156" i="18"/>
  <c r="Y60" i="18"/>
  <c r="R43" i="18"/>
  <c r="Y89" i="18"/>
  <c r="Y58" i="18"/>
  <c r="J47" i="19"/>
  <c r="J62" i="19"/>
  <c r="J66" i="19"/>
  <c r="J81" i="19"/>
  <c r="J160" i="19"/>
  <c r="J145" i="19"/>
  <c r="J101" i="19"/>
  <c r="J46" i="18"/>
  <c r="J65" i="18"/>
  <c r="J38" i="18"/>
  <c r="J88" i="18"/>
  <c r="J28" i="19"/>
  <c r="J43" i="19"/>
  <c r="J138" i="19"/>
  <c r="J123" i="19"/>
  <c r="R12" i="19"/>
  <c r="R37" i="18"/>
  <c r="J121" i="18"/>
  <c r="J129" i="18"/>
  <c r="J83" i="19"/>
  <c r="R128" i="19"/>
  <c r="J113" i="19"/>
  <c r="R158" i="19"/>
  <c r="J113" i="18"/>
  <c r="J123" i="18"/>
  <c r="R94" i="19"/>
  <c r="K145" i="46"/>
  <c r="Y144" i="18"/>
  <c r="Y98" i="18"/>
  <c r="Y94" i="18"/>
  <c r="Y124" i="18"/>
  <c r="Y16" i="18"/>
  <c r="R85" i="18"/>
  <c r="Y139" i="18"/>
  <c r="Y40" i="18"/>
  <c r="Y29" i="18"/>
  <c r="Y12" i="18"/>
  <c r="J16" i="19"/>
  <c r="J99" i="19"/>
  <c r="R95" i="18"/>
  <c r="J156" i="18"/>
  <c r="J80" i="19"/>
  <c r="J155" i="19"/>
  <c r="J140" i="19"/>
  <c r="J125" i="19"/>
  <c r="R16" i="19"/>
  <c r="J135" i="18"/>
  <c r="J12" i="18"/>
  <c r="J30" i="18"/>
  <c r="R122" i="19"/>
  <c r="J130" i="19"/>
  <c r="J115" i="19"/>
  <c r="R42" i="19"/>
  <c r="R57" i="19"/>
  <c r="R101" i="19"/>
  <c r="R129" i="19"/>
  <c r="W11" i="16"/>
  <c r="W17" i="16"/>
  <c r="Y31" i="18"/>
  <c r="J32" i="18"/>
  <c r="J139" i="18"/>
  <c r="J136" i="18"/>
  <c r="J151" i="18"/>
  <c r="J58" i="19"/>
  <c r="J73" i="19"/>
  <c r="J88" i="19"/>
  <c r="J13" i="19"/>
  <c r="R19" i="19"/>
  <c r="R34" i="19"/>
  <c r="R52" i="19"/>
  <c r="J102" i="19"/>
  <c r="R156" i="19"/>
  <c r="R121" i="18"/>
  <c r="Y32" i="18"/>
  <c r="J19" i="18"/>
  <c r="J52" i="18"/>
  <c r="J108" i="18"/>
  <c r="J29" i="19"/>
  <c r="J94" i="19"/>
  <c r="R29" i="19"/>
  <c r="R96" i="19"/>
  <c r="R114" i="19"/>
  <c r="R38" i="18"/>
  <c r="J114" i="18"/>
  <c r="J24" i="19"/>
  <c r="J39" i="19"/>
  <c r="J54" i="19"/>
  <c r="J151" i="19"/>
  <c r="J136" i="19"/>
  <c r="R30" i="19"/>
  <c r="R45" i="19"/>
  <c r="R60" i="19"/>
  <c r="R104" i="19"/>
  <c r="J98" i="19"/>
  <c r="R117" i="19"/>
  <c r="N109" i="35"/>
  <c r="K139" i="47"/>
  <c r="K140" i="46"/>
  <c r="Y59" i="18"/>
  <c r="Y41" i="18"/>
  <c r="Y37" i="18"/>
  <c r="Y73" i="18"/>
  <c r="Y30" i="18"/>
  <c r="R141" i="18"/>
  <c r="R53" i="18"/>
  <c r="R73" i="18"/>
  <c r="R42" i="18"/>
  <c r="Y145" i="18"/>
  <c r="Y46" i="18"/>
  <c r="Y141" i="18"/>
  <c r="Y18" i="18"/>
  <c r="R150" i="18"/>
  <c r="R126" i="18"/>
  <c r="R67" i="18"/>
  <c r="R29" i="18"/>
  <c r="Y117" i="18"/>
  <c r="Y10" i="18"/>
  <c r="R82" i="18"/>
  <c r="Y109" i="18"/>
  <c r="Y19" i="18"/>
  <c r="J141" i="18"/>
  <c r="J26" i="19"/>
  <c r="J11" i="19"/>
  <c r="J109" i="19"/>
  <c r="R25" i="18"/>
  <c r="Y71" i="18"/>
  <c r="J85" i="18"/>
  <c r="J71" i="18"/>
  <c r="J145" i="18"/>
  <c r="J44" i="18"/>
  <c r="J75" i="18"/>
  <c r="J27" i="19"/>
  <c r="J42" i="19"/>
  <c r="J57" i="19"/>
  <c r="R72" i="19"/>
  <c r="R87" i="19"/>
  <c r="R17" i="19"/>
  <c r="R130" i="19"/>
  <c r="J72" i="18"/>
  <c r="J127" i="18"/>
  <c r="J83" i="18"/>
  <c r="R151" i="19"/>
  <c r="J159" i="19"/>
  <c r="R67" i="19"/>
  <c r="R82" i="19"/>
  <c r="R111" i="19"/>
  <c r="R155" i="19"/>
  <c r="R13" i="18"/>
  <c r="J137" i="18"/>
  <c r="J96" i="18"/>
  <c r="J44" i="19"/>
  <c r="J59" i="19"/>
  <c r="J74" i="19"/>
  <c r="J152" i="19"/>
  <c r="J137" i="19"/>
  <c r="J122" i="19"/>
  <c r="R44" i="19"/>
  <c r="R59" i="19"/>
  <c r="R74" i="19"/>
  <c r="R103" i="19"/>
  <c r="R13" i="19"/>
  <c r="J69" i="19"/>
  <c r="J84" i="19"/>
  <c r="R131" i="19"/>
  <c r="J118" i="19"/>
  <c r="R75" i="19"/>
  <c r="K137" i="47"/>
  <c r="K140" i="47"/>
  <c r="H109" i="35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C51" i="10"/>
  <c r="D52" i="10" s="1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C73" i="10"/>
  <c r="D74" i="10" s="1"/>
  <c r="J30" i="10"/>
  <c r="G29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L53" i="10"/>
  <c r="N53" i="10"/>
  <c r="L54" i="10"/>
  <c r="N54" i="10"/>
  <c r="L55" i="10"/>
  <c r="N55" i="10"/>
  <c r="L56" i="10"/>
  <c r="N56" i="10"/>
  <c r="L57" i="10"/>
  <c r="N57" i="10"/>
  <c r="L58" i="10"/>
  <c r="N58" i="10"/>
  <c r="L59" i="10"/>
  <c r="N59" i="10"/>
  <c r="L60" i="10"/>
  <c r="N60" i="10"/>
  <c r="L61" i="10"/>
  <c r="N61" i="10"/>
  <c r="L62" i="10"/>
  <c r="N62" i="10"/>
  <c r="L63" i="10"/>
  <c r="N63" i="10"/>
  <c r="L64" i="10"/>
  <c r="N64" i="10"/>
  <c r="L76" i="10"/>
  <c r="N76" i="10"/>
  <c r="L77" i="10"/>
  <c r="N77" i="10"/>
  <c r="L78" i="10"/>
  <c r="N78" i="10"/>
  <c r="L79" i="10"/>
  <c r="N79" i="10"/>
  <c r="L80" i="10"/>
  <c r="N80" i="10"/>
  <c r="L81" i="10"/>
  <c r="N81" i="10"/>
  <c r="L82" i="10"/>
  <c r="N82" i="10"/>
  <c r="L83" i="10"/>
  <c r="N83" i="10"/>
  <c r="L84" i="10"/>
  <c r="N84" i="10"/>
  <c r="L85" i="10"/>
  <c r="N85" i="10"/>
  <c r="L86" i="10"/>
  <c r="N86" i="10"/>
  <c r="J87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217" i="8"/>
  <c r="L217" i="8"/>
  <c r="G29" i="8"/>
  <c r="H30" i="8" s="1"/>
  <c r="H8" i="8"/>
  <c r="G249" i="8"/>
  <c r="H250" i="8" s="1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G183" i="8"/>
  <c r="H184" i="8" s="1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G117" i="8"/>
  <c r="H118" i="8" s="1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E7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G227" i="8"/>
  <c r="H228" i="8" s="1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G161" i="8"/>
  <c r="H162" i="8" s="1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G95" i="8"/>
  <c r="H96" i="8" s="1"/>
  <c r="G73" i="8"/>
  <c r="H197" i="8"/>
  <c r="H194" i="8"/>
  <c r="H191" i="8"/>
  <c r="H188" i="8"/>
  <c r="H185" i="8"/>
  <c r="G271" i="8"/>
  <c r="H272" i="8" s="1"/>
  <c r="H262" i="8"/>
  <c r="H259" i="8"/>
  <c r="H256" i="8"/>
  <c r="H253" i="8"/>
  <c r="H131" i="8"/>
  <c r="H128" i="8"/>
  <c r="H125" i="8"/>
  <c r="H122" i="8"/>
  <c r="H119" i="8"/>
  <c r="H251" i="8"/>
  <c r="H126" i="8"/>
  <c r="G205" i="8"/>
  <c r="H206" i="8" s="1"/>
  <c r="H196" i="8"/>
  <c r="H193" i="8"/>
  <c r="H190" i="8"/>
  <c r="H187" i="8"/>
  <c r="H263" i="8"/>
  <c r="H254" i="8"/>
  <c r="H129" i="8"/>
  <c r="H120" i="8"/>
  <c r="H261" i="8"/>
  <c r="H258" i="8"/>
  <c r="H255" i="8"/>
  <c r="H252" i="8"/>
  <c r="G139" i="8"/>
  <c r="H140" i="8" s="1"/>
  <c r="H130" i="8"/>
  <c r="H127" i="8"/>
  <c r="H124" i="8"/>
  <c r="H121" i="8"/>
  <c r="H260" i="8"/>
  <c r="G51" i="8"/>
  <c r="H195" i="8"/>
  <c r="H192" i="8"/>
  <c r="H189" i="8"/>
  <c r="H186" i="8"/>
  <c r="H257" i="8"/>
  <c r="H123" i="8"/>
  <c r="J8" i="10"/>
  <c r="G7" i="10"/>
  <c r="J17" i="10"/>
  <c r="J16" i="10"/>
  <c r="J15" i="10"/>
  <c r="J14" i="10"/>
  <c r="J13" i="10"/>
  <c r="J12" i="10"/>
  <c r="J11" i="10"/>
  <c r="J10" i="10"/>
  <c r="J9" i="10"/>
  <c r="J20" i="10"/>
  <c r="J19" i="10"/>
  <c r="J21" i="10"/>
  <c r="J109" i="10"/>
  <c r="J106" i="10"/>
  <c r="J105" i="10"/>
  <c r="J104" i="10"/>
  <c r="J103" i="10"/>
  <c r="J102" i="10"/>
  <c r="J101" i="10"/>
  <c r="J100" i="10"/>
  <c r="J99" i="10"/>
  <c r="J98" i="10"/>
  <c r="J97" i="10"/>
  <c r="J107" i="10"/>
  <c r="J96" i="10"/>
  <c r="J108" i="10"/>
  <c r="G95" i="10"/>
  <c r="Z7" i="19"/>
  <c r="T7" i="19"/>
  <c r="E161" i="19"/>
  <c r="E149" i="19"/>
  <c r="E147" i="19"/>
  <c r="E135" i="19"/>
  <c r="E133" i="19"/>
  <c r="E121" i="19"/>
  <c r="E119" i="19"/>
  <c r="E107" i="19"/>
  <c r="E91" i="19"/>
  <c r="E79" i="19"/>
  <c r="E77" i="19"/>
  <c r="E65" i="19"/>
  <c r="E63" i="19"/>
  <c r="E51" i="19"/>
  <c r="E49" i="19"/>
  <c r="E37" i="19"/>
  <c r="E35" i="19"/>
  <c r="E23" i="19"/>
  <c r="D7" i="19"/>
  <c r="E105" i="19"/>
  <c r="E93" i="19"/>
  <c r="E21" i="19"/>
  <c r="E9" i="19"/>
  <c r="M161" i="19"/>
  <c r="M149" i="19"/>
  <c r="M147" i="19"/>
  <c r="M135" i="19"/>
  <c r="M133" i="19"/>
  <c r="M121" i="19"/>
  <c r="M21" i="19"/>
  <c r="M9" i="19"/>
  <c r="M119" i="19"/>
  <c r="M107" i="19"/>
  <c r="M91" i="19"/>
  <c r="M79" i="19"/>
  <c r="M77" i="19"/>
  <c r="M65" i="19"/>
  <c r="M63" i="19"/>
  <c r="M51" i="19"/>
  <c r="M49" i="19"/>
  <c r="M37" i="19"/>
  <c r="M35" i="19"/>
  <c r="M23" i="19"/>
  <c r="L7" i="19"/>
  <c r="M105" i="19"/>
  <c r="M93" i="19"/>
  <c r="J87" i="26"/>
  <c r="J64" i="26"/>
  <c r="J61" i="26"/>
  <c r="J65" i="26"/>
  <c r="J62" i="26"/>
  <c r="J59" i="26"/>
  <c r="J58" i="26"/>
  <c r="J57" i="26"/>
  <c r="J56" i="26"/>
  <c r="J55" i="26"/>
  <c r="J54" i="26"/>
  <c r="J53" i="26"/>
  <c r="J60" i="26"/>
  <c r="J63" i="26"/>
  <c r="G227" i="26"/>
  <c r="G161" i="26"/>
  <c r="G95" i="26"/>
  <c r="G205" i="26"/>
  <c r="G139" i="26"/>
  <c r="G51" i="26"/>
  <c r="G29" i="26"/>
  <c r="G183" i="26"/>
  <c r="G253" i="26"/>
  <c r="G117" i="26"/>
  <c r="G73" i="26"/>
  <c r="E7" i="26"/>
  <c r="H8" i="26" s="1"/>
  <c r="J86" i="26"/>
  <c r="J85" i="26"/>
  <c r="J84" i="26"/>
  <c r="J83" i="26"/>
  <c r="J82" i="26"/>
  <c r="J81" i="26"/>
  <c r="J80" i="26"/>
  <c r="J79" i="26"/>
  <c r="J78" i="26"/>
  <c r="J77" i="26"/>
  <c r="J76" i="26"/>
  <c r="J75" i="26"/>
  <c r="G95" i="27"/>
  <c r="G73" i="27"/>
  <c r="J74" i="27" s="1"/>
  <c r="G51" i="27"/>
  <c r="G29" i="27"/>
  <c r="E7" i="27"/>
  <c r="H8" i="27" s="1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J30" i="27"/>
  <c r="L74" i="27"/>
  <c r="M87" i="35"/>
  <c r="N87" i="35" s="1"/>
  <c r="N75" i="35"/>
  <c r="J44" i="2"/>
  <c r="K44" i="2"/>
  <c r="J115" i="3"/>
  <c r="K115" i="3"/>
  <c r="J121" i="3"/>
  <c r="K121" i="3"/>
  <c r="K117" i="3"/>
  <c r="J117" i="3"/>
  <c r="K128" i="3"/>
  <c r="J128" i="3"/>
  <c r="K134" i="3"/>
  <c r="J134" i="3"/>
  <c r="K123" i="3"/>
  <c r="J123" i="3"/>
  <c r="J195" i="3"/>
  <c r="K195" i="3"/>
  <c r="K191" i="3"/>
  <c r="J191" i="3"/>
  <c r="K202" i="3"/>
  <c r="J202" i="3"/>
  <c r="K125" i="3"/>
  <c r="J125" i="3"/>
  <c r="J114" i="3"/>
  <c r="K114" i="3"/>
  <c r="K68" i="2"/>
  <c r="J68" i="2"/>
  <c r="K71" i="2"/>
  <c r="J71" i="2"/>
  <c r="K200" i="3"/>
  <c r="J200" i="3"/>
  <c r="J189" i="3"/>
  <c r="K189" i="3"/>
  <c r="J49" i="16"/>
  <c r="I49" i="16"/>
  <c r="K49" i="16"/>
  <c r="K9" i="16"/>
  <c r="J9" i="16"/>
  <c r="I9" i="16"/>
  <c r="J149" i="16"/>
  <c r="I149" i="16"/>
  <c r="K149" i="16"/>
  <c r="K35" i="16"/>
  <c r="J35" i="16"/>
  <c r="I35" i="16"/>
  <c r="K118" i="3"/>
  <c r="J118" i="3"/>
  <c r="J77" i="16"/>
  <c r="I77" i="16"/>
  <c r="K77" i="16"/>
  <c r="K23" i="16"/>
  <c r="J23" i="16"/>
  <c r="I23" i="16"/>
  <c r="K131" i="3"/>
  <c r="J131" i="3"/>
  <c r="J120" i="3"/>
  <c r="K120" i="3"/>
  <c r="K203" i="3"/>
  <c r="J203" i="3"/>
  <c r="J192" i="3"/>
  <c r="K192" i="3"/>
  <c r="J105" i="16"/>
  <c r="I105" i="16"/>
  <c r="K105" i="16"/>
  <c r="K51" i="16"/>
  <c r="J51" i="16"/>
  <c r="I51" i="16"/>
  <c r="K91" i="16"/>
  <c r="J91" i="16"/>
  <c r="I91" i="16"/>
  <c r="J37" i="16"/>
  <c r="I37" i="16"/>
  <c r="K37" i="16"/>
  <c r="W20" i="13"/>
  <c r="V20" i="13"/>
  <c r="U20" i="13"/>
  <c r="J133" i="16"/>
  <c r="I133" i="16"/>
  <c r="K133" i="16"/>
  <c r="K79" i="16"/>
  <c r="J79" i="16"/>
  <c r="I79" i="16"/>
  <c r="K21" i="16"/>
  <c r="J21" i="16"/>
  <c r="I21" i="16"/>
  <c r="K197" i="3"/>
  <c r="J197" i="3"/>
  <c r="J186" i="3"/>
  <c r="K186" i="3"/>
  <c r="J161" i="16"/>
  <c r="I161" i="16"/>
  <c r="K161" i="16"/>
  <c r="K107" i="16"/>
  <c r="J107" i="16"/>
  <c r="I107" i="16"/>
  <c r="K147" i="16"/>
  <c r="J147" i="16"/>
  <c r="I147" i="16"/>
  <c r="J93" i="16"/>
  <c r="I93" i="16"/>
  <c r="K93" i="16"/>
  <c r="K188" i="3"/>
  <c r="J188" i="3"/>
  <c r="K199" i="3"/>
  <c r="J199" i="3"/>
  <c r="K135" i="16"/>
  <c r="J135" i="16"/>
  <c r="I135" i="16"/>
  <c r="J121" i="16"/>
  <c r="I121" i="16"/>
  <c r="K121" i="16"/>
  <c r="J201" i="3"/>
  <c r="K201" i="3"/>
  <c r="K190" i="3"/>
  <c r="J190" i="3"/>
  <c r="S23" i="14"/>
  <c r="T23" i="14"/>
  <c r="X149" i="19"/>
  <c r="X119" i="19"/>
  <c r="X77" i="19"/>
  <c r="X23" i="19"/>
  <c r="J119" i="17"/>
  <c r="I119" i="17"/>
  <c r="K119" i="17"/>
  <c r="K65" i="17"/>
  <c r="J65" i="17"/>
  <c r="I65" i="17"/>
  <c r="R78" i="18"/>
  <c r="Q78" i="18"/>
  <c r="R48" i="18"/>
  <c r="Q48" i="18"/>
  <c r="R22" i="18"/>
  <c r="Q22" i="18"/>
  <c r="Y120" i="18"/>
  <c r="X120" i="18"/>
  <c r="Y92" i="18"/>
  <c r="X92" i="18"/>
  <c r="Y62" i="18"/>
  <c r="X62" i="18"/>
  <c r="Y134" i="18"/>
  <c r="X134" i="18"/>
  <c r="X22" i="18"/>
  <c r="Y22" i="18"/>
  <c r="J65" i="16"/>
  <c r="I65" i="16"/>
  <c r="K65" i="16"/>
  <c r="J204" i="3"/>
  <c r="K204" i="3"/>
  <c r="K193" i="3"/>
  <c r="J193" i="3"/>
  <c r="L56" i="12"/>
  <c r="K56" i="12"/>
  <c r="J56" i="12"/>
  <c r="I56" i="12"/>
  <c r="L54" i="12"/>
  <c r="K54" i="12"/>
  <c r="J54" i="12"/>
  <c r="I54" i="12"/>
  <c r="X133" i="19"/>
  <c r="X91" i="19"/>
  <c r="X37" i="19"/>
  <c r="X93" i="19"/>
  <c r="X21" i="19"/>
  <c r="M63" i="15"/>
  <c r="L63" i="15"/>
  <c r="K63" i="15"/>
  <c r="J63" i="15"/>
  <c r="I63" i="15"/>
  <c r="M147" i="15"/>
  <c r="L147" i="15"/>
  <c r="K147" i="15"/>
  <c r="J147" i="15"/>
  <c r="I147" i="15"/>
  <c r="J147" i="17"/>
  <c r="I147" i="17"/>
  <c r="K147" i="17"/>
  <c r="K93" i="17"/>
  <c r="J93" i="17"/>
  <c r="I93" i="17"/>
  <c r="R64" i="18"/>
  <c r="Q64" i="18"/>
  <c r="R34" i="18"/>
  <c r="Q34" i="18"/>
  <c r="Q92" i="18"/>
  <c r="R92" i="18"/>
  <c r="R50" i="18"/>
  <c r="Q50" i="18"/>
  <c r="R62" i="18"/>
  <c r="Q62" i="18"/>
  <c r="R106" i="18"/>
  <c r="Q106" i="18"/>
  <c r="R76" i="18"/>
  <c r="Q76" i="18"/>
  <c r="X34" i="18"/>
  <c r="Y34" i="18"/>
  <c r="X106" i="18"/>
  <c r="Y106" i="18"/>
  <c r="Y64" i="18"/>
  <c r="X64" i="18"/>
  <c r="Y76" i="18"/>
  <c r="X76" i="18"/>
  <c r="Q20" i="18"/>
  <c r="R20" i="18"/>
  <c r="K63" i="16"/>
  <c r="J63" i="16"/>
  <c r="I63" i="16"/>
  <c r="K194" i="3"/>
  <c r="J194" i="3"/>
  <c r="K205" i="3"/>
  <c r="J205" i="3"/>
  <c r="L53" i="12"/>
  <c r="K53" i="12"/>
  <c r="J53" i="12"/>
  <c r="I53" i="12"/>
  <c r="H57" i="12"/>
  <c r="X147" i="19"/>
  <c r="X51" i="19"/>
  <c r="X9" i="19"/>
  <c r="K121" i="17"/>
  <c r="J121" i="17"/>
  <c r="I121" i="17"/>
  <c r="R160" i="18"/>
  <c r="Q160" i="18"/>
  <c r="R118" i="18"/>
  <c r="Q118" i="18"/>
  <c r="Y36" i="18"/>
  <c r="X36" i="18"/>
  <c r="X161" i="19"/>
  <c r="X107" i="19"/>
  <c r="X65" i="19"/>
  <c r="X35" i="19"/>
  <c r="Y21" i="15"/>
  <c r="X21" i="15"/>
  <c r="W21" i="15"/>
  <c r="K149" i="17"/>
  <c r="J149" i="17"/>
  <c r="I149" i="17"/>
  <c r="J35" i="17"/>
  <c r="I35" i="17"/>
  <c r="K35" i="17"/>
  <c r="R132" i="18"/>
  <c r="Q132" i="18"/>
  <c r="R146" i="18"/>
  <c r="Q146" i="18"/>
  <c r="Y160" i="18"/>
  <c r="X160" i="18"/>
  <c r="Y8" i="18"/>
  <c r="X8" i="18"/>
  <c r="Y45" i="18"/>
  <c r="Y44" i="18"/>
  <c r="Y65" i="18"/>
  <c r="Y103" i="18"/>
  <c r="Y25" i="18"/>
  <c r="Y14" i="18"/>
  <c r="Y83" i="18"/>
  <c r="Y84" i="18"/>
  <c r="Y13" i="18"/>
  <c r="Y26" i="18"/>
  <c r="Y154" i="18"/>
  <c r="Y102" i="18"/>
  <c r="Y90" i="18"/>
  <c r="X90" i="18"/>
  <c r="Y104" i="18"/>
  <c r="X104" i="18"/>
  <c r="L49" i="15"/>
  <c r="K49" i="15"/>
  <c r="J49" i="15"/>
  <c r="I49" i="15"/>
  <c r="M49" i="15"/>
  <c r="L133" i="15"/>
  <c r="K133" i="15"/>
  <c r="J133" i="15"/>
  <c r="I133" i="15"/>
  <c r="M133" i="15"/>
  <c r="K119" i="16"/>
  <c r="J119" i="16"/>
  <c r="I119" i="16"/>
  <c r="J207" i="3"/>
  <c r="K207" i="3"/>
  <c r="K196" i="3"/>
  <c r="J196" i="3"/>
  <c r="J55" i="12"/>
  <c r="I55" i="12"/>
  <c r="K55" i="12"/>
  <c r="L55" i="12"/>
  <c r="X121" i="19"/>
  <c r="X79" i="19"/>
  <c r="X49" i="19"/>
  <c r="J63" i="17"/>
  <c r="I63" i="17"/>
  <c r="K63" i="17"/>
  <c r="J23" i="17"/>
  <c r="K23" i="17"/>
  <c r="I23" i="17"/>
  <c r="R148" i="18"/>
  <c r="Q148" i="18"/>
  <c r="R8" i="18"/>
  <c r="Q8" i="18"/>
  <c r="R30" i="18"/>
  <c r="R109" i="18"/>
  <c r="R108" i="18"/>
  <c r="R88" i="18"/>
  <c r="R70" i="18"/>
  <c r="R159" i="18"/>
  <c r="R69" i="18"/>
  <c r="R51" i="18"/>
  <c r="R153" i="18"/>
  <c r="R31" i="18"/>
  <c r="R89" i="18"/>
  <c r="Y132" i="18"/>
  <c r="X132" i="18"/>
  <c r="Y146" i="18"/>
  <c r="X146" i="18"/>
  <c r="J198" i="3"/>
  <c r="K198" i="3"/>
  <c r="K187" i="3"/>
  <c r="J187" i="3"/>
  <c r="X135" i="19"/>
  <c r="X105" i="19"/>
  <c r="X63" i="19"/>
  <c r="J91" i="17"/>
  <c r="I91" i="17"/>
  <c r="K91" i="17"/>
  <c r="K37" i="17"/>
  <c r="J37" i="17"/>
  <c r="I37" i="17"/>
  <c r="R134" i="18"/>
  <c r="Q134" i="18"/>
  <c r="Y148" i="18"/>
  <c r="X148" i="18"/>
  <c r="Y78" i="18"/>
  <c r="X78" i="18"/>
  <c r="Y48" i="18"/>
  <c r="X48" i="18"/>
  <c r="X20" i="18"/>
  <c r="Y20" i="18"/>
  <c r="R90" i="18"/>
  <c r="Q90" i="18"/>
  <c r="M21" i="15"/>
  <c r="L21" i="15"/>
  <c r="K21" i="15"/>
  <c r="J21" i="15"/>
  <c r="I21" i="15"/>
  <c r="J79" i="17"/>
  <c r="I79" i="17"/>
  <c r="K79" i="17"/>
  <c r="K133" i="17"/>
  <c r="J133" i="17"/>
  <c r="I133" i="17"/>
  <c r="J132" i="18"/>
  <c r="I132" i="18"/>
  <c r="J63" i="19"/>
  <c r="H63" i="19"/>
  <c r="I134" i="21"/>
  <c r="H134" i="21"/>
  <c r="J149" i="19"/>
  <c r="H149" i="19"/>
  <c r="J9" i="19"/>
  <c r="H9" i="19"/>
  <c r="J95" i="19"/>
  <c r="J90" i="19"/>
  <c r="J105" i="19"/>
  <c r="H105" i="19"/>
  <c r="P63" i="19"/>
  <c r="R63" i="19"/>
  <c r="R107" i="19"/>
  <c r="P107" i="19"/>
  <c r="J107" i="19"/>
  <c r="H107" i="19"/>
  <c r="L21" i="22"/>
  <c r="K21" i="22"/>
  <c r="J21" i="22"/>
  <c r="J105" i="22"/>
  <c r="L105" i="22"/>
  <c r="K105" i="22"/>
  <c r="M160" i="30"/>
  <c r="K160" i="30"/>
  <c r="J160" i="30"/>
  <c r="I160" i="30"/>
  <c r="L160" i="30"/>
  <c r="L104" i="30"/>
  <c r="K104" i="30"/>
  <c r="I104" i="30"/>
  <c r="J104" i="30"/>
  <c r="M104" i="30"/>
  <c r="K132" i="30"/>
  <c r="I132" i="30"/>
  <c r="M132" i="30"/>
  <c r="L132" i="30"/>
  <c r="J132" i="30"/>
  <c r="K21" i="17"/>
  <c r="J21" i="17"/>
  <c r="I21" i="17"/>
  <c r="U9" i="16"/>
  <c r="W9" i="16"/>
  <c r="V9" i="16"/>
  <c r="V21" i="16"/>
  <c r="U21" i="16"/>
  <c r="W21" i="16"/>
  <c r="J51" i="17"/>
  <c r="I51" i="17"/>
  <c r="K51" i="17"/>
  <c r="K105" i="17"/>
  <c r="J105" i="17"/>
  <c r="I105" i="17"/>
  <c r="J8" i="18"/>
  <c r="I8" i="18"/>
  <c r="J17" i="18"/>
  <c r="J80" i="18"/>
  <c r="J111" i="18"/>
  <c r="J61" i="18"/>
  <c r="J93" i="18"/>
  <c r="J67" i="18"/>
  <c r="J47" i="18"/>
  <c r="J28" i="18"/>
  <c r="J29" i="18"/>
  <c r="J87" i="18"/>
  <c r="J11" i="18"/>
  <c r="J74" i="18"/>
  <c r="J60" i="18"/>
  <c r="J100" i="18"/>
  <c r="J157" i="18"/>
  <c r="J86" i="18"/>
  <c r="J107" i="18"/>
  <c r="J99" i="18"/>
  <c r="J42" i="18"/>
  <c r="J81" i="18"/>
  <c r="J73" i="18"/>
  <c r="J138" i="18"/>
  <c r="J16" i="18"/>
  <c r="J131" i="18"/>
  <c r="J55" i="18"/>
  <c r="J54" i="18"/>
  <c r="J94" i="18"/>
  <c r="J23" i="18"/>
  <c r="J10" i="18"/>
  <c r="J68" i="18"/>
  <c r="J41" i="18"/>
  <c r="J160" i="18"/>
  <c r="I160" i="18"/>
  <c r="J148" i="18"/>
  <c r="I148" i="18"/>
  <c r="J49" i="19"/>
  <c r="H49" i="19"/>
  <c r="J79" i="19"/>
  <c r="H79" i="19"/>
  <c r="J133" i="19"/>
  <c r="H133" i="19"/>
  <c r="R105" i="19"/>
  <c r="P105" i="19"/>
  <c r="P49" i="19"/>
  <c r="R49" i="19"/>
  <c r="P79" i="19"/>
  <c r="R79" i="19"/>
  <c r="P9" i="19"/>
  <c r="R9" i="19"/>
  <c r="R159" i="19"/>
  <c r="R95" i="19"/>
  <c r="R149" i="19"/>
  <c r="P149" i="19"/>
  <c r="K20" i="23"/>
  <c r="J20" i="23"/>
  <c r="I20" i="23"/>
  <c r="J160" i="23"/>
  <c r="I160" i="23"/>
  <c r="K160" i="23"/>
  <c r="K146" i="23"/>
  <c r="J146" i="23"/>
  <c r="I146" i="23"/>
  <c r="J132" i="23"/>
  <c r="I132" i="23"/>
  <c r="K132" i="23"/>
  <c r="K118" i="23"/>
  <c r="J118" i="23"/>
  <c r="I118" i="23"/>
  <c r="J104" i="23"/>
  <c r="I104" i="23"/>
  <c r="K104" i="23"/>
  <c r="K90" i="23"/>
  <c r="J90" i="23"/>
  <c r="I90" i="23"/>
  <c r="I76" i="23"/>
  <c r="J76" i="23"/>
  <c r="K76" i="23"/>
  <c r="K62" i="23"/>
  <c r="J62" i="23"/>
  <c r="I62" i="23"/>
  <c r="I48" i="23"/>
  <c r="K48" i="23"/>
  <c r="J48" i="23"/>
  <c r="V21" i="22"/>
  <c r="X21" i="22"/>
  <c r="W21" i="22"/>
  <c r="K34" i="13"/>
  <c r="J34" i="13"/>
  <c r="I34" i="13"/>
  <c r="K48" i="13"/>
  <c r="J48" i="13"/>
  <c r="I48" i="13"/>
  <c r="J62" i="13"/>
  <c r="I62" i="13"/>
  <c r="K62" i="13"/>
  <c r="K76" i="13"/>
  <c r="J76" i="13"/>
  <c r="I76" i="13"/>
  <c r="K90" i="13"/>
  <c r="J90" i="13"/>
  <c r="I90" i="13"/>
  <c r="K104" i="13"/>
  <c r="J104" i="13"/>
  <c r="I104" i="13"/>
  <c r="J118" i="13"/>
  <c r="I118" i="13"/>
  <c r="K118" i="13"/>
  <c r="K132" i="13"/>
  <c r="J132" i="13"/>
  <c r="I132" i="13"/>
  <c r="K146" i="13"/>
  <c r="J146" i="13"/>
  <c r="I146" i="13"/>
  <c r="K160" i="13"/>
  <c r="J160" i="13"/>
  <c r="I160" i="13"/>
  <c r="M77" i="15"/>
  <c r="L77" i="15"/>
  <c r="K77" i="15"/>
  <c r="I77" i="15"/>
  <c r="J77" i="15"/>
  <c r="M161" i="15"/>
  <c r="L161" i="15"/>
  <c r="K161" i="15"/>
  <c r="J161" i="15"/>
  <c r="I161" i="15"/>
  <c r="K77" i="17"/>
  <c r="J77" i="17"/>
  <c r="I77" i="17"/>
  <c r="W21" i="17"/>
  <c r="V21" i="17"/>
  <c r="U21" i="17"/>
  <c r="I134" i="18"/>
  <c r="J134" i="18"/>
  <c r="J50" i="18"/>
  <c r="I50" i="18"/>
  <c r="J20" i="18"/>
  <c r="I20" i="18"/>
  <c r="J36" i="18"/>
  <c r="I36" i="18"/>
  <c r="J35" i="19"/>
  <c r="H35" i="19"/>
  <c r="J65" i="19"/>
  <c r="H65" i="19"/>
  <c r="R121" i="19"/>
  <c r="P121" i="19"/>
  <c r="H92" i="21"/>
  <c r="I92" i="21"/>
  <c r="J147" i="19"/>
  <c r="H147" i="19"/>
  <c r="P35" i="19"/>
  <c r="R35" i="19"/>
  <c r="P65" i="19"/>
  <c r="R65" i="19"/>
  <c r="R161" i="19"/>
  <c r="P161" i="19"/>
  <c r="H22" i="21"/>
  <c r="I22" i="21"/>
  <c r="K34" i="23"/>
  <c r="J34" i="23"/>
  <c r="I34" i="23"/>
  <c r="L20" i="30"/>
  <c r="K20" i="30"/>
  <c r="I20" i="30"/>
  <c r="M20" i="30"/>
  <c r="J20" i="30"/>
  <c r="M48" i="30"/>
  <c r="K48" i="30"/>
  <c r="J48" i="30"/>
  <c r="I48" i="30"/>
  <c r="L48" i="30"/>
  <c r="K160" i="29"/>
  <c r="J160" i="29"/>
  <c r="I160" i="29"/>
  <c r="K132" i="29"/>
  <c r="I132" i="29"/>
  <c r="J132" i="29"/>
  <c r="K104" i="29"/>
  <c r="I104" i="29"/>
  <c r="J104" i="29"/>
  <c r="K76" i="29"/>
  <c r="I76" i="29"/>
  <c r="J76" i="29"/>
  <c r="K48" i="29"/>
  <c r="I48" i="29"/>
  <c r="J48" i="29"/>
  <c r="I91" i="15"/>
  <c r="M91" i="15"/>
  <c r="L91" i="15"/>
  <c r="J91" i="15"/>
  <c r="K91" i="15"/>
  <c r="K49" i="17"/>
  <c r="J49" i="17"/>
  <c r="I49" i="17"/>
  <c r="Y50" i="18"/>
  <c r="X50" i="18"/>
  <c r="J78" i="18"/>
  <c r="I78" i="18"/>
  <c r="I64" i="18"/>
  <c r="J64" i="18"/>
  <c r="I146" i="18"/>
  <c r="J146" i="18"/>
  <c r="I76" i="18"/>
  <c r="J76" i="18"/>
  <c r="J51" i="19"/>
  <c r="H51" i="19"/>
  <c r="R133" i="19"/>
  <c r="P133" i="19"/>
  <c r="J161" i="19"/>
  <c r="H161" i="19"/>
  <c r="J21" i="19"/>
  <c r="H21" i="19"/>
  <c r="P51" i="19"/>
  <c r="R51" i="19"/>
  <c r="R119" i="19"/>
  <c r="P119" i="19"/>
  <c r="J119" i="19"/>
  <c r="H119" i="19"/>
  <c r="R22" i="21"/>
  <c r="Q22" i="21"/>
  <c r="L146" i="30"/>
  <c r="J146" i="30"/>
  <c r="I146" i="30"/>
  <c r="M146" i="30"/>
  <c r="K146" i="30"/>
  <c r="K146" i="29"/>
  <c r="I146" i="29"/>
  <c r="J146" i="29"/>
  <c r="K118" i="29"/>
  <c r="I118" i="29"/>
  <c r="J118" i="29"/>
  <c r="K90" i="29"/>
  <c r="I90" i="29"/>
  <c r="J90" i="29"/>
  <c r="K62" i="29"/>
  <c r="I62" i="29"/>
  <c r="J62" i="29"/>
  <c r="K34" i="29"/>
  <c r="I34" i="29"/>
  <c r="J34" i="29"/>
  <c r="R120" i="18"/>
  <c r="Q120" i="18"/>
  <c r="J105" i="15"/>
  <c r="I105" i="15"/>
  <c r="M105" i="15"/>
  <c r="K105" i="15"/>
  <c r="L105" i="15"/>
  <c r="J135" i="17"/>
  <c r="I135" i="17"/>
  <c r="K135" i="17"/>
  <c r="R36" i="18"/>
  <c r="Q36" i="18"/>
  <c r="Y118" i="18"/>
  <c r="X118" i="18"/>
  <c r="J48" i="18"/>
  <c r="I48" i="18"/>
  <c r="J22" i="18"/>
  <c r="I22" i="18"/>
  <c r="J34" i="18"/>
  <c r="I34" i="18"/>
  <c r="J120" i="18"/>
  <c r="I120" i="18"/>
  <c r="J92" i="18"/>
  <c r="I92" i="18"/>
  <c r="J104" i="18"/>
  <c r="I104" i="18"/>
  <c r="J90" i="18"/>
  <c r="I90" i="18"/>
  <c r="J37" i="19"/>
  <c r="H37" i="19"/>
  <c r="J91" i="19"/>
  <c r="H91" i="19"/>
  <c r="I148" i="21"/>
  <c r="H148" i="21"/>
  <c r="I50" i="21"/>
  <c r="H50" i="21"/>
  <c r="I78" i="21"/>
  <c r="H78" i="21"/>
  <c r="J121" i="19"/>
  <c r="H121" i="19"/>
  <c r="J93" i="19"/>
  <c r="H93" i="19"/>
  <c r="P37" i="19"/>
  <c r="R37" i="19"/>
  <c r="R91" i="19"/>
  <c r="P91" i="19"/>
  <c r="R135" i="19"/>
  <c r="P135" i="19"/>
  <c r="P21" i="19"/>
  <c r="R21" i="19"/>
  <c r="L133" i="22"/>
  <c r="J133" i="22"/>
  <c r="K133" i="22"/>
  <c r="L91" i="22"/>
  <c r="K91" i="22"/>
  <c r="J91" i="22"/>
  <c r="L49" i="22"/>
  <c r="J49" i="22"/>
  <c r="K49" i="22"/>
  <c r="L35" i="22"/>
  <c r="K35" i="22"/>
  <c r="J35" i="22"/>
  <c r="L119" i="22"/>
  <c r="K119" i="22"/>
  <c r="J119" i="22"/>
  <c r="U20" i="23"/>
  <c r="V20" i="23"/>
  <c r="W20" i="23"/>
  <c r="K160" i="28"/>
  <c r="I160" i="28"/>
  <c r="J160" i="28"/>
  <c r="K132" i="28"/>
  <c r="I132" i="28"/>
  <c r="J132" i="28"/>
  <c r="K104" i="28"/>
  <c r="I104" i="28"/>
  <c r="J104" i="28"/>
  <c r="K76" i="28"/>
  <c r="I76" i="28"/>
  <c r="J76" i="28"/>
  <c r="K146" i="28"/>
  <c r="I146" i="28"/>
  <c r="J146" i="28"/>
  <c r="K118" i="28"/>
  <c r="I118" i="28"/>
  <c r="J118" i="28"/>
  <c r="K90" i="28"/>
  <c r="I90" i="28"/>
  <c r="J90" i="28"/>
  <c r="K62" i="28"/>
  <c r="J62" i="28"/>
  <c r="I62" i="28"/>
  <c r="J76" i="30"/>
  <c r="I76" i="30"/>
  <c r="M76" i="30"/>
  <c r="L76" i="30"/>
  <c r="K76" i="30"/>
  <c r="K90" i="30"/>
  <c r="J90" i="30"/>
  <c r="M90" i="30"/>
  <c r="I90" i="30"/>
  <c r="L90" i="30"/>
  <c r="J118" i="30"/>
  <c r="L118" i="30"/>
  <c r="K118" i="30"/>
  <c r="M118" i="30"/>
  <c r="I118" i="30"/>
  <c r="M34" i="30"/>
  <c r="L34" i="30"/>
  <c r="J34" i="30"/>
  <c r="I34" i="30"/>
  <c r="K34" i="30"/>
  <c r="J20" i="13"/>
  <c r="I20" i="13"/>
  <c r="K20" i="13"/>
  <c r="K35" i="15"/>
  <c r="J35" i="15"/>
  <c r="I35" i="15"/>
  <c r="M35" i="15"/>
  <c r="L35" i="15"/>
  <c r="K119" i="15"/>
  <c r="J119" i="15"/>
  <c r="I119" i="15"/>
  <c r="L119" i="15"/>
  <c r="M119" i="15"/>
  <c r="J107" i="17"/>
  <c r="I107" i="17"/>
  <c r="K107" i="17"/>
  <c r="K161" i="17"/>
  <c r="J161" i="17"/>
  <c r="I161" i="17"/>
  <c r="Q104" i="18"/>
  <c r="R104" i="18"/>
  <c r="J106" i="18"/>
  <c r="I106" i="18"/>
  <c r="J118" i="18"/>
  <c r="I118" i="18"/>
  <c r="I62" i="18"/>
  <c r="J62" i="18"/>
  <c r="J23" i="19"/>
  <c r="H23" i="19"/>
  <c r="J77" i="19"/>
  <c r="H77" i="19"/>
  <c r="I120" i="21"/>
  <c r="H120" i="21"/>
  <c r="I36" i="21"/>
  <c r="H36" i="21"/>
  <c r="H106" i="21"/>
  <c r="I106" i="21"/>
  <c r="I162" i="21"/>
  <c r="H162" i="21"/>
  <c r="J135" i="19"/>
  <c r="H135" i="19"/>
  <c r="R93" i="19"/>
  <c r="P93" i="19"/>
  <c r="P23" i="19"/>
  <c r="R23" i="19"/>
  <c r="P77" i="19"/>
  <c r="R77" i="19"/>
  <c r="R147" i="19"/>
  <c r="P147" i="19"/>
  <c r="I64" i="21"/>
  <c r="H64" i="21"/>
  <c r="J63" i="22"/>
  <c r="L63" i="22"/>
  <c r="K63" i="22"/>
  <c r="L77" i="22"/>
  <c r="K77" i="22"/>
  <c r="J77" i="22"/>
  <c r="J147" i="22"/>
  <c r="L147" i="22"/>
  <c r="K147" i="22"/>
  <c r="L161" i="22"/>
  <c r="K161" i="22"/>
  <c r="J161" i="22"/>
  <c r="J20" i="28"/>
  <c r="I20" i="28"/>
  <c r="K20" i="28"/>
  <c r="I62" i="30"/>
  <c r="L62" i="30"/>
  <c r="K62" i="30"/>
  <c r="J62" i="30"/>
  <c r="M62" i="30"/>
  <c r="K20" i="29"/>
  <c r="I20" i="29"/>
  <c r="J20" i="29"/>
  <c r="O146" i="46"/>
  <c r="M146" i="46"/>
  <c r="N146" i="46"/>
  <c r="L146" i="46"/>
  <c r="I146" i="47"/>
  <c r="H146" i="47"/>
  <c r="K146" i="47" s="1"/>
  <c r="G146" i="47"/>
  <c r="M129" i="41"/>
  <c r="K129" i="41"/>
  <c r="O129" i="41"/>
  <c r="N129" i="41"/>
  <c r="L129" i="41"/>
  <c r="P16" i="45"/>
  <c r="T16" i="45"/>
  <c r="S16" i="45"/>
  <c r="R16" i="45"/>
  <c r="Q16" i="45"/>
  <c r="M16" i="45"/>
  <c r="L16" i="45"/>
  <c r="N16" i="45"/>
  <c r="O146" i="47"/>
  <c r="N146" i="47"/>
  <c r="M146" i="47"/>
  <c r="L146" i="47"/>
  <c r="I146" i="46"/>
  <c r="G146" i="46"/>
  <c r="H146" i="46"/>
  <c r="K146" i="46" s="1"/>
  <c r="I129" i="41"/>
  <c r="G129" i="41"/>
  <c r="H129" i="41"/>
  <c r="G146" i="45"/>
  <c r="I146" i="45"/>
  <c r="H146" i="45"/>
  <c r="K146" i="45" s="1"/>
  <c r="J16" i="45"/>
  <c r="I16" i="45"/>
  <c r="H16" i="45"/>
  <c r="H74" i="27" l="1"/>
  <c r="J96" i="27"/>
  <c r="J52" i="27"/>
  <c r="L57" i="12"/>
  <c r="K57" i="12"/>
  <c r="J57" i="12"/>
  <c r="I57" i="12"/>
  <c r="E95" i="27"/>
  <c r="E73" i="27"/>
  <c r="C7" i="27"/>
  <c r="E29" i="27"/>
  <c r="H30" i="27" s="1"/>
  <c r="E51" i="27"/>
  <c r="F8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E253" i="26"/>
  <c r="E183" i="26"/>
  <c r="E117" i="26"/>
  <c r="C7" i="26"/>
  <c r="E73" i="26"/>
  <c r="E205" i="26"/>
  <c r="E139" i="26"/>
  <c r="E51" i="26"/>
  <c r="E161" i="26"/>
  <c r="F8" i="26"/>
  <c r="E227" i="26"/>
  <c r="E95" i="26"/>
  <c r="E29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87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L161" i="19"/>
  <c r="L149" i="19"/>
  <c r="L147" i="19"/>
  <c r="L135" i="19"/>
  <c r="L133" i="19"/>
  <c r="L121" i="19"/>
  <c r="L119" i="19"/>
  <c r="L107" i="19"/>
  <c r="L105" i="19"/>
  <c r="L93" i="19"/>
  <c r="L21" i="19"/>
  <c r="L9" i="19"/>
  <c r="L77" i="19"/>
  <c r="L65" i="19"/>
  <c r="L35" i="19"/>
  <c r="L23" i="19"/>
  <c r="K7" i="19"/>
  <c r="L91" i="19"/>
  <c r="L79" i="19"/>
  <c r="L49" i="19"/>
  <c r="L37" i="19"/>
  <c r="L51" i="19"/>
  <c r="L63" i="19"/>
  <c r="D161" i="19"/>
  <c r="D149" i="19"/>
  <c r="D147" i="19"/>
  <c r="D135" i="19"/>
  <c r="D133" i="19"/>
  <c r="D121" i="19"/>
  <c r="D119" i="19"/>
  <c r="D107" i="19"/>
  <c r="D105" i="19"/>
  <c r="D93" i="19"/>
  <c r="D21" i="19"/>
  <c r="D9" i="19"/>
  <c r="D91" i="19"/>
  <c r="D79" i="19"/>
  <c r="D77" i="19"/>
  <c r="D65" i="19"/>
  <c r="D63" i="19"/>
  <c r="D51" i="19"/>
  <c r="D49" i="19"/>
  <c r="D37" i="19"/>
  <c r="D35" i="19"/>
  <c r="D23" i="19"/>
  <c r="C7" i="19"/>
  <c r="Z108" i="19"/>
  <c r="U107" i="19"/>
  <c r="Z107" i="19" s="1"/>
  <c r="U119" i="19"/>
  <c r="Z119" i="19" s="1"/>
  <c r="Z111" i="19"/>
  <c r="U93" i="19"/>
  <c r="Z97" i="19"/>
  <c r="U105" i="19"/>
  <c r="Z105" i="19" s="1"/>
  <c r="U149" i="19"/>
  <c r="Z149" i="19" s="1"/>
  <c r="Z150" i="19"/>
  <c r="U161" i="19"/>
  <c r="T119" i="19"/>
  <c r="T107" i="19"/>
  <c r="T105" i="19"/>
  <c r="T93" i="19"/>
  <c r="T147" i="19"/>
  <c r="T135" i="19"/>
  <c r="T21" i="19"/>
  <c r="T9" i="19"/>
  <c r="T133" i="19"/>
  <c r="T121" i="19"/>
  <c r="T91" i="19"/>
  <c r="T79" i="19"/>
  <c r="T77" i="19"/>
  <c r="T65" i="19"/>
  <c r="T63" i="19"/>
  <c r="T51" i="19"/>
  <c r="T49" i="19"/>
  <c r="T37" i="19"/>
  <c r="T35" i="19"/>
  <c r="T23" i="19"/>
  <c r="S7" i="19"/>
  <c r="T161" i="19"/>
  <c r="T149" i="19"/>
  <c r="U23" i="19"/>
  <c r="Z24" i="19"/>
  <c r="U35" i="19"/>
  <c r="Z35" i="19" s="1"/>
  <c r="Z27" i="19"/>
  <c r="U37" i="19"/>
  <c r="Z37" i="19" s="1"/>
  <c r="Z38" i="19"/>
  <c r="U49" i="19"/>
  <c r="Z41" i="19"/>
  <c r="U51" i="19"/>
  <c r="Z51" i="19" s="1"/>
  <c r="Z52" i="19"/>
  <c r="U63" i="19"/>
  <c r="Z63" i="19" s="1"/>
  <c r="Z55" i="19"/>
  <c r="U65" i="19"/>
  <c r="Z66" i="19"/>
  <c r="U77" i="19"/>
  <c r="Z77" i="19" s="1"/>
  <c r="Z69" i="19"/>
  <c r="U79" i="19"/>
  <c r="Z79" i="19" s="1"/>
  <c r="Z80" i="19"/>
  <c r="U91" i="19"/>
  <c r="Z83" i="19"/>
  <c r="Z122" i="19"/>
  <c r="U121" i="19"/>
  <c r="Z121" i="19" s="1"/>
  <c r="Z125" i="19"/>
  <c r="U133" i="19"/>
  <c r="Z133" i="19" s="1"/>
  <c r="U9" i="19"/>
  <c r="Z10" i="19"/>
  <c r="U21" i="19"/>
  <c r="Z21" i="19" s="1"/>
  <c r="Z13" i="19"/>
  <c r="U135" i="19"/>
  <c r="Z135" i="19" s="1"/>
  <c r="Z136" i="19"/>
  <c r="U147" i="19"/>
  <c r="Z147" i="19" s="1"/>
  <c r="Z139" i="19"/>
  <c r="E95" i="10"/>
  <c r="H108" i="10"/>
  <c r="H109" i="10"/>
  <c r="H106" i="10"/>
  <c r="H105" i="10"/>
  <c r="H104" i="10"/>
  <c r="H103" i="10"/>
  <c r="H102" i="10"/>
  <c r="H101" i="10"/>
  <c r="H100" i="10"/>
  <c r="H99" i="10"/>
  <c r="H98" i="10"/>
  <c r="H97" i="10"/>
  <c r="H96" i="10"/>
  <c r="H107" i="10"/>
  <c r="H18" i="10"/>
  <c r="H17" i="10"/>
  <c r="H16" i="10"/>
  <c r="H15" i="10"/>
  <c r="H14" i="10"/>
  <c r="H13" i="10"/>
  <c r="H12" i="10"/>
  <c r="H11" i="10"/>
  <c r="H10" i="10"/>
  <c r="H9" i="10"/>
  <c r="H21" i="10"/>
  <c r="H20" i="10"/>
  <c r="H19" i="10"/>
  <c r="H8" i="10"/>
  <c r="E7" i="10"/>
  <c r="H87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E271" i="8"/>
  <c r="F272" i="8" s="1"/>
  <c r="E205" i="8"/>
  <c r="F206" i="8" s="1"/>
  <c r="E139" i="8"/>
  <c r="F140" i="8" s="1"/>
  <c r="E51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E29" i="8"/>
  <c r="F30" i="8" s="1"/>
  <c r="F8" i="8"/>
  <c r="E249" i="8"/>
  <c r="F250" i="8" s="1"/>
  <c r="E183" i="8"/>
  <c r="F184" i="8" s="1"/>
  <c r="E117" i="8"/>
  <c r="F118" i="8" s="1"/>
  <c r="C7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E227" i="8"/>
  <c r="F228" i="8" s="1"/>
  <c r="E161" i="8"/>
  <c r="F162" i="8" s="1"/>
  <c r="E95" i="8"/>
  <c r="F96" i="8" s="1"/>
  <c r="F219" i="8"/>
  <c r="F216" i="8"/>
  <c r="F213" i="8"/>
  <c r="F210" i="8"/>
  <c r="F207" i="8"/>
  <c r="F284" i="8"/>
  <c r="F281" i="8"/>
  <c r="F278" i="8"/>
  <c r="F275" i="8"/>
  <c r="F153" i="8"/>
  <c r="F150" i="8"/>
  <c r="F147" i="8"/>
  <c r="F144" i="8"/>
  <c r="F141" i="8"/>
  <c r="F273" i="8"/>
  <c r="F148" i="8"/>
  <c r="F218" i="8"/>
  <c r="F215" i="8"/>
  <c r="F212" i="8"/>
  <c r="F209" i="8"/>
  <c r="F285" i="8"/>
  <c r="F279" i="8"/>
  <c r="F145" i="8"/>
  <c r="F283" i="8"/>
  <c r="F280" i="8"/>
  <c r="F277" i="8"/>
  <c r="F274" i="8"/>
  <c r="F152" i="8"/>
  <c r="F149" i="8"/>
  <c r="F146" i="8"/>
  <c r="F143" i="8"/>
  <c r="E73" i="8"/>
  <c r="F282" i="8"/>
  <c r="F217" i="8"/>
  <c r="F214" i="8"/>
  <c r="F211" i="8"/>
  <c r="F208" i="8"/>
  <c r="F276" i="8"/>
  <c r="F151" i="8"/>
  <c r="F142" i="8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E29" i="10"/>
  <c r="Z9" i="19" l="1"/>
  <c r="Z142" i="19"/>
  <c r="Z113" i="19"/>
  <c r="Z12" i="19"/>
  <c r="Z144" i="19"/>
  <c r="Z115" i="19"/>
  <c r="Z85" i="19"/>
  <c r="Z74" i="19"/>
  <c r="Z67" i="19"/>
  <c r="Z57" i="19"/>
  <c r="Z46" i="19"/>
  <c r="Z39" i="19"/>
  <c r="Z29" i="19"/>
  <c r="Z18" i="19"/>
  <c r="Z146" i="19"/>
  <c r="Z124" i="19"/>
  <c r="Z109" i="19"/>
  <c r="Z90" i="19"/>
  <c r="Z132" i="19"/>
  <c r="Z95" i="19"/>
  <c r="Z11" i="19"/>
  <c r="Z141" i="19"/>
  <c r="Z112" i="19"/>
  <c r="Z84" i="19"/>
  <c r="Z73" i="19"/>
  <c r="Z62" i="19"/>
  <c r="Z56" i="19"/>
  <c r="Z45" i="19"/>
  <c r="Z34" i="19"/>
  <c r="Z28" i="19"/>
  <c r="Z143" i="19"/>
  <c r="Z117" i="19"/>
  <c r="Z102" i="19"/>
  <c r="Z158" i="19"/>
  <c r="Z129" i="19"/>
  <c r="Z17" i="19"/>
  <c r="Z160" i="19"/>
  <c r="Z138" i="19"/>
  <c r="Z89" i="19"/>
  <c r="Z82" i="19"/>
  <c r="Z72" i="19"/>
  <c r="Z61" i="19"/>
  <c r="Z54" i="19"/>
  <c r="Z44" i="19"/>
  <c r="Z33" i="19"/>
  <c r="Z26" i="19"/>
  <c r="Z140" i="19"/>
  <c r="Z114" i="19"/>
  <c r="Z99" i="19"/>
  <c r="Z155" i="19"/>
  <c r="Z126" i="19"/>
  <c r="Z16" i="19"/>
  <c r="Z157" i="19"/>
  <c r="Z131" i="19"/>
  <c r="Z88" i="19"/>
  <c r="Z81" i="19"/>
  <c r="Z71" i="19"/>
  <c r="Z60" i="19"/>
  <c r="Z53" i="19"/>
  <c r="Z43" i="19"/>
  <c r="Z32" i="19"/>
  <c r="Z25" i="19"/>
  <c r="Z96" i="19"/>
  <c r="Z137" i="19"/>
  <c r="Z110" i="19"/>
  <c r="Z104" i="19"/>
  <c r="Z152" i="19"/>
  <c r="Z123" i="19"/>
  <c r="Z15" i="19"/>
  <c r="Z154" i="19"/>
  <c r="Z128" i="19"/>
  <c r="Z87" i="19"/>
  <c r="Z76" i="19"/>
  <c r="Z70" i="19"/>
  <c r="Z59" i="19"/>
  <c r="Z48" i="19"/>
  <c r="Z42" i="19"/>
  <c r="Z31" i="19"/>
  <c r="Z20" i="19"/>
  <c r="Z159" i="19"/>
  <c r="Z130" i="19"/>
  <c r="Z103" i="19"/>
  <c r="Z101" i="19"/>
  <c r="Z145" i="19"/>
  <c r="Z116" i="19"/>
  <c r="Z14" i="19"/>
  <c r="Z151" i="19"/>
  <c r="Z118" i="19"/>
  <c r="Z86" i="19"/>
  <c r="Z75" i="19"/>
  <c r="Z68" i="19"/>
  <c r="Z58" i="19"/>
  <c r="Z47" i="19"/>
  <c r="Z40" i="19"/>
  <c r="Z30" i="19"/>
  <c r="Z19" i="19"/>
  <c r="Z156" i="19"/>
  <c r="Z127" i="19"/>
  <c r="Z100" i="19"/>
  <c r="Z98" i="19"/>
  <c r="Z91" i="19"/>
  <c r="Z65" i="19"/>
  <c r="Z49" i="19"/>
  <c r="Z23" i="19"/>
  <c r="Z153" i="19"/>
  <c r="Z93" i="19"/>
  <c r="Z161" i="19"/>
  <c r="Z94" i="19"/>
  <c r="F96" i="27"/>
  <c r="H96" i="27"/>
  <c r="H52" i="27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C29" i="10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C73" i="8"/>
  <c r="D74" i="8" s="1"/>
  <c r="C271" i="8"/>
  <c r="D272" i="8" s="1"/>
  <c r="C205" i="8"/>
  <c r="D206" i="8" s="1"/>
  <c r="C139" i="8"/>
  <c r="D140" i="8" s="1"/>
  <c r="C51" i="8"/>
  <c r="C29" i="8"/>
  <c r="D30" i="8" s="1"/>
  <c r="D8" i="8"/>
  <c r="C249" i="8"/>
  <c r="D250" i="8" s="1"/>
  <c r="C183" i="8"/>
  <c r="D184" i="8" s="1"/>
  <c r="C117" i="8"/>
  <c r="D118" i="8" s="1"/>
  <c r="C227" i="8"/>
  <c r="D228" i="8" s="1"/>
  <c r="C161" i="8"/>
  <c r="D162" i="8" s="1"/>
  <c r="C95" i="8"/>
  <c r="D96" i="8" s="1"/>
  <c r="F19" i="8"/>
  <c r="H19" i="8"/>
  <c r="F20" i="8"/>
  <c r="H20" i="8"/>
  <c r="F21" i="8"/>
  <c r="H21" i="8"/>
  <c r="F9" i="8"/>
  <c r="H9" i="8"/>
  <c r="F10" i="8"/>
  <c r="H10" i="8"/>
  <c r="F11" i="8"/>
  <c r="H11" i="8"/>
  <c r="F12" i="8"/>
  <c r="H12" i="8"/>
  <c r="F13" i="8"/>
  <c r="H13" i="8"/>
  <c r="F14" i="8"/>
  <c r="H14" i="8"/>
  <c r="F15" i="8"/>
  <c r="H15" i="8"/>
  <c r="F16" i="8"/>
  <c r="H16" i="8"/>
  <c r="F17" i="8"/>
  <c r="H17" i="8"/>
  <c r="F18" i="8"/>
  <c r="H18" i="8"/>
  <c r="F31" i="8"/>
  <c r="H31" i="8"/>
  <c r="F32" i="8"/>
  <c r="H32" i="8"/>
  <c r="F33" i="8"/>
  <c r="H33" i="8"/>
  <c r="F34" i="8"/>
  <c r="H34" i="8"/>
  <c r="F35" i="8"/>
  <c r="H35" i="8"/>
  <c r="F36" i="8"/>
  <c r="H36" i="8"/>
  <c r="F37" i="8"/>
  <c r="H37" i="8"/>
  <c r="F38" i="8"/>
  <c r="H38" i="8"/>
  <c r="F39" i="8"/>
  <c r="H39" i="8"/>
  <c r="F40" i="8"/>
  <c r="H40" i="8"/>
  <c r="F41" i="8"/>
  <c r="H41" i="8"/>
  <c r="F42" i="8"/>
  <c r="H42" i="8"/>
  <c r="F43" i="8"/>
  <c r="H43" i="8"/>
  <c r="F52" i="8"/>
  <c r="F87" i="8"/>
  <c r="F65" i="8"/>
  <c r="F62" i="8"/>
  <c r="F59" i="8"/>
  <c r="F56" i="8"/>
  <c r="F53" i="8"/>
  <c r="F64" i="8"/>
  <c r="F61" i="8"/>
  <c r="F58" i="8"/>
  <c r="F55" i="8"/>
  <c r="F63" i="8"/>
  <c r="F60" i="8"/>
  <c r="F57" i="8"/>
  <c r="F54" i="8"/>
  <c r="F18" i="10"/>
  <c r="F17" i="10"/>
  <c r="F16" i="10"/>
  <c r="F15" i="10"/>
  <c r="F14" i="10"/>
  <c r="F13" i="10"/>
  <c r="F12" i="10"/>
  <c r="F11" i="10"/>
  <c r="F10" i="10"/>
  <c r="F9" i="10"/>
  <c r="F21" i="10"/>
  <c r="F20" i="10"/>
  <c r="F19" i="10"/>
  <c r="F8" i="10"/>
  <c r="C7" i="10"/>
  <c r="F96" i="10"/>
  <c r="F107" i="10"/>
  <c r="C95" i="10"/>
  <c r="D96" i="10" s="1"/>
  <c r="F108" i="10"/>
  <c r="F109" i="10"/>
  <c r="F105" i="10"/>
  <c r="F102" i="10"/>
  <c r="F99" i="10"/>
  <c r="F106" i="10"/>
  <c r="F97" i="10"/>
  <c r="F104" i="10"/>
  <c r="F101" i="10"/>
  <c r="F98" i="10"/>
  <c r="F100" i="10"/>
  <c r="F103" i="10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21" i="19"/>
  <c r="Y21" i="19" s="1"/>
  <c r="S9" i="19"/>
  <c r="Y9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Y7" i="19"/>
  <c r="C147" i="19"/>
  <c r="I147" i="19" s="1"/>
  <c r="C135" i="19"/>
  <c r="I135" i="19" s="1"/>
  <c r="I95" i="19"/>
  <c r="C21" i="19"/>
  <c r="I21" i="19" s="1"/>
  <c r="C9" i="19"/>
  <c r="I9" i="19" s="1"/>
  <c r="I7" i="19"/>
  <c r="C133" i="19"/>
  <c r="I133" i="19" s="1"/>
  <c r="C121" i="19"/>
  <c r="I121" i="19" s="1"/>
  <c r="C119" i="19"/>
  <c r="I119" i="19" s="1"/>
  <c r="C107" i="19"/>
  <c r="I107" i="19" s="1"/>
  <c r="I90" i="19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161" i="19"/>
  <c r="I161" i="19" s="1"/>
  <c r="C149" i="19"/>
  <c r="I149" i="19" s="1"/>
  <c r="C105" i="19"/>
  <c r="I105" i="19" s="1"/>
  <c r="C93" i="19"/>
  <c r="I93" i="19" s="1"/>
  <c r="Q159" i="19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Q95" i="19"/>
  <c r="Q7" i="19"/>
  <c r="K21" i="19"/>
  <c r="Q21" i="19" s="1"/>
  <c r="K9" i="19"/>
  <c r="Q9" i="19" s="1"/>
  <c r="F19" i="26"/>
  <c r="H19" i="26"/>
  <c r="F20" i="26"/>
  <c r="H20" i="26"/>
  <c r="F21" i="26"/>
  <c r="H21" i="26"/>
  <c r="F9" i="26"/>
  <c r="H9" i="26"/>
  <c r="F10" i="26"/>
  <c r="H10" i="26"/>
  <c r="F11" i="26"/>
  <c r="H11" i="26"/>
  <c r="F12" i="26"/>
  <c r="H12" i="26"/>
  <c r="F13" i="26"/>
  <c r="H13" i="26"/>
  <c r="F14" i="26"/>
  <c r="H14" i="26"/>
  <c r="F15" i="26"/>
  <c r="H15" i="26"/>
  <c r="F16" i="26"/>
  <c r="H16" i="26"/>
  <c r="F17" i="26"/>
  <c r="H17" i="26"/>
  <c r="F18" i="26"/>
  <c r="H18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87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85" i="26"/>
  <c r="F82" i="26"/>
  <c r="F79" i="26"/>
  <c r="F76" i="26"/>
  <c r="F86" i="26"/>
  <c r="F83" i="26"/>
  <c r="F80" i="26"/>
  <c r="F77" i="26"/>
  <c r="F84" i="26"/>
  <c r="F78" i="26"/>
  <c r="F81" i="26"/>
  <c r="F75" i="26"/>
  <c r="C29" i="26"/>
  <c r="D30" i="26" s="1"/>
  <c r="D8" i="26"/>
  <c r="C253" i="26"/>
  <c r="D254" i="26" s="1"/>
  <c r="C183" i="26"/>
  <c r="D184" i="26" s="1"/>
  <c r="C117" i="26"/>
  <c r="D118" i="26" s="1"/>
  <c r="C227" i="26"/>
  <c r="D228" i="26" s="1"/>
  <c r="C161" i="26"/>
  <c r="D162" i="26" s="1"/>
  <c r="C95" i="26"/>
  <c r="D96" i="26" s="1"/>
  <c r="C73" i="26"/>
  <c r="D74" i="26" s="1"/>
  <c r="C51" i="26"/>
  <c r="C139" i="26"/>
  <c r="D140" i="26" s="1"/>
  <c r="C205" i="26"/>
  <c r="D206" i="26" s="1"/>
  <c r="F130" i="26"/>
  <c r="F127" i="26"/>
  <c r="F124" i="26"/>
  <c r="F121" i="26"/>
  <c r="F131" i="26"/>
  <c r="F128" i="26"/>
  <c r="F125" i="26"/>
  <c r="F122" i="26"/>
  <c r="F119" i="26"/>
  <c r="F126" i="26"/>
  <c r="F123" i="26"/>
  <c r="F129" i="26"/>
  <c r="F120" i="26"/>
  <c r="F195" i="26"/>
  <c r="F192" i="26"/>
  <c r="F189" i="26"/>
  <c r="F186" i="26"/>
  <c r="F196" i="26"/>
  <c r="F193" i="26"/>
  <c r="F190" i="26"/>
  <c r="F187" i="26"/>
  <c r="F191" i="26"/>
  <c r="F197" i="26"/>
  <c r="F188" i="26"/>
  <c r="F194" i="26"/>
  <c r="F185" i="26"/>
  <c r="F267" i="26"/>
  <c r="F264" i="26"/>
  <c r="F261" i="26"/>
  <c r="F258" i="26"/>
  <c r="F255" i="26"/>
  <c r="F265" i="26"/>
  <c r="F262" i="26"/>
  <c r="F259" i="26"/>
  <c r="F256" i="26"/>
  <c r="F263" i="26"/>
  <c r="F260" i="26"/>
  <c r="F266" i="26"/>
  <c r="F257" i="26"/>
  <c r="F109" i="27"/>
  <c r="F108" i="27"/>
  <c r="F107" i="27"/>
  <c r="F106" i="27"/>
  <c r="F105" i="27"/>
  <c r="F104" i="27"/>
  <c r="F103" i="27"/>
  <c r="F102" i="27"/>
  <c r="F101" i="27"/>
  <c r="F100" i="27"/>
  <c r="F99" i="27"/>
  <c r="F98" i="27"/>
  <c r="F97" i="27"/>
  <c r="F30" i="27"/>
  <c r="C95" i="27"/>
  <c r="D96" i="27" s="1"/>
  <c r="C73" i="27"/>
  <c r="D74" i="27" s="1"/>
  <c r="D8" i="27"/>
  <c r="C51" i="27"/>
  <c r="D52" i="27" s="1"/>
  <c r="C29" i="27"/>
  <c r="F52" i="27" l="1"/>
  <c r="F74" i="27"/>
  <c r="D30" i="27"/>
  <c r="D52" i="26"/>
  <c r="F141" i="26"/>
  <c r="H141" i="26"/>
  <c r="F142" i="26"/>
  <c r="H142" i="26"/>
  <c r="F143" i="26"/>
  <c r="H143" i="26"/>
  <c r="F144" i="26"/>
  <c r="H144" i="26"/>
  <c r="F145" i="26"/>
  <c r="H145" i="26"/>
  <c r="F146" i="26"/>
  <c r="H146" i="26"/>
  <c r="F147" i="26"/>
  <c r="H147" i="26"/>
  <c r="F148" i="26"/>
  <c r="H148" i="26"/>
  <c r="F149" i="26"/>
  <c r="H149" i="26"/>
  <c r="F150" i="26"/>
  <c r="H150" i="26"/>
  <c r="F151" i="26"/>
  <c r="H151" i="26"/>
  <c r="F152" i="26"/>
  <c r="H152" i="26"/>
  <c r="F153" i="26"/>
  <c r="H153" i="26"/>
  <c r="F163" i="26"/>
  <c r="H163" i="26"/>
  <c r="F164" i="26"/>
  <c r="H164" i="26"/>
  <c r="F165" i="26"/>
  <c r="H165" i="26"/>
  <c r="F166" i="26"/>
  <c r="H166" i="26"/>
  <c r="F167" i="26"/>
  <c r="H167" i="26"/>
  <c r="F168" i="26"/>
  <c r="H168" i="26"/>
  <c r="F169" i="26"/>
  <c r="H169" i="26"/>
  <c r="F170" i="26"/>
  <c r="H170" i="26"/>
  <c r="F171" i="26"/>
  <c r="H171" i="26"/>
  <c r="F172" i="26"/>
  <c r="H172" i="26"/>
  <c r="F173" i="26"/>
  <c r="H173" i="26"/>
  <c r="F174" i="26"/>
  <c r="H174" i="26"/>
  <c r="F175" i="26"/>
  <c r="H175" i="26"/>
  <c r="F229" i="26"/>
  <c r="H229" i="26"/>
  <c r="F230" i="26"/>
  <c r="H230" i="26"/>
  <c r="F231" i="26"/>
  <c r="H231" i="26"/>
  <c r="F232" i="26"/>
  <c r="H232" i="26"/>
  <c r="F233" i="26"/>
  <c r="H233" i="26"/>
  <c r="F234" i="26"/>
  <c r="H234" i="26"/>
  <c r="F235" i="26"/>
  <c r="H235" i="26"/>
  <c r="F236" i="26"/>
  <c r="H236" i="26"/>
  <c r="F237" i="26"/>
  <c r="H237" i="26"/>
  <c r="F238" i="26"/>
  <c r="H238" i="26"/>
  <c r="F239" i="26"/>
  <c r="H239" i="26"/>
  <c r="F240" i="26"/>
  <c r="H240" i="26"/>
  <c r="F241" i="26"/>
  <c r="H241" i="26"/>
  <c r="F97" i="26"/>
  <c r="H97" i="26"/>
  <c r="F98" i="26"/>
  <c r="H98" i="26"/>
  <c r="F99" i="26"/>
  <c r="H99" i="26"/>
  <c r="F100" i="26"/>
  <c r="H100" i="26"/>
  <c r="F101" i="26"/>
  <c r="H101" i="26"/>
  <c r="F102" i="26"/>
  <c r="H102" i="26"/>
  <c r="F103" i="26"/>
  <c r="H103" i="26"/>
  <c r="F104" i="26"/>
  <c r="H104" i="26"/>
  <c r="F105" i="26"/>
  <c r="H105" i="26"/>
  <c r="F106" i="26"/>
  <c r="H106" i="26"/>
  <c r="F107" i="26"/>
  <c r="H107" i="26"/>
  <c r="F108" i="26"/>
  <c r="H108" i="26"/>
  <c r="F109" i="26"/>
  <c r="H109" i="26"/>
  <c r="F31" i="26"/>
  <c r="H31" i="26"/>
  <c r="F32" i="26"/>
  <c r="H32" i="26"/>
  <c r="F33" i="26"/>
  <c r="H33" i="26"/>
  <c r="F34" i="26"/>
  <c r="H34" i="26"/>
  <c r="F35" i="26"/>
  <c r="H35" i="26"/>
  <c r="F36" i="26"/>
  <c r="H36" i="26"/>
  <c r="F37" i="26"/>
  <c r="H37" i="26"/>
  <c r="F38" i="26"/>
  <c r="H38" i="26"/>
  <c r="F39" i="26"/>
  <c r="H39" i="26"/>
  <c r="F40" i="26"/>
  <c r="H40" i="26"/>
  <c r="F41" i="26"/>
  <c r="H41" i="26"/>
  <c r="F42" i="26"/>
  <c r="H42" i="26"/>
  <c r="F43" i="26"/>
  <c r="H43" i="26"/>
  <c r="D8" i="10"/>
  <c r="D52" i="8"/>
  <c r="D30" i="10"/>
  <c r="F82" i="27" l="1"/>
  <c r="F43" i="27"/>
  <c r="F33" i="27"/>
  <c r="F37" i="27"/>
  <c r="F78" i="27"/>
  <c r="F85" i="27"/>
  <c r="F40" i="27"/>
  <c r="F75" i="27"/>
  <c r="F31" i="27"/>
  <c r="F34" i="27"/>
  <c r="F36" i="27"/>
  <c r="F39" i="27"/>
  <c r="F42" i="27"/>
  <c r="F76" i="27"/>
  <c r="F79" i="27"/>
  <c r="F81" i="27"/>
  <c r="F84" i="27"/>
  <c r="F87" i="27"/>
  <c r="F53" i="27"/>
  <c r="F32" i="27"/>
  <c r="F35" i="27"/>
  <c r="F38" i="27"/>
  <c r="F41" i="27"/>
  <c r="F77" i="27"/>
  <c r="F80" i="27"/>
  <c r="F83" i="27"/>
  <c r="F86" i="27"/>
  <c r="F54" i="27"/>
  <c r="F55" i="27"/>
  <c r="F56" i="27"/>
  <c r="F57" i="27"/>
  <c r="F58" i="27"/>
  <c r="F59" i="27"/>
  <c r="F60" i="27"/>
  <c r="F61" i="27"/>
  <c r="F62" i="27"/>
  <c r="F63" i="27"/>
  <c r="F64" i="27"/>
  <c r="F65" i="27"/>
</calcChain>
</file>

<file path=xl/sharedStrings.xml><?xml version="1.0" encoding="utf-8"?>
<sst xmlns="http://schemas.openxmlformats.org/spreadsheetml/2006/main" count="6162" uniqueCount="329">
  <si>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</si>
  <si>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</si>
  <si>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</si>
  <si>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</si>
  <si>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</si>
  <si>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</si>
  <si>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</si>
  <si>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</si>
  <si>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</si>
  <si>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</si>
  <si>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</si>
  <si>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</si>
  <si>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</si>
  <si>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</si>
  <si>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</si>
  <si>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</si>
  <si>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</si>
  <si>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</si>
  <si>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</si>
  <si>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</si>
  <si>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</si>
  <si>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Viajeros alojados en los establecimientos alojativos de Tenerife según lugar de residencia y municipio de alojamiento - año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</si>
  <si>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</si>
  <si>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</si>
  <si>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</si>
  <si>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</si>
  <si>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</si>
  <si>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</si>
  <si>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</si>
  <si>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</si>
  <si>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</si>
  <si>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</si>
  <si>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</si>
  <si>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</si>
  <si>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</si>
  <si>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</si>
  <si>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</si>
  <si>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</si>
  <si>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</si>
  <si>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</si>
  <si>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</si>
  <si>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</si>
  <si>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</si>
  <si>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</si>
  <si>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</si>
  <si>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</si>
  <si>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</si>
  <si>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</si>
  <si>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</si>
  <si>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</si>
  <si>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</si>
  <si>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</si>
  <si>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</si>
  <si>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</si>
  <si>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</si>
  <si>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</si>
  <si>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</si>
  <si>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</si>
  <si>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</si>
  <si>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</si>
  <si>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</si>
  <si>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</si>
  <si>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</si>
  <si>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</si>
  <si>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</si>
  <si>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</si>
  <si>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</si>
  <si>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</si>
  <si>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</si>
  <si>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</si>
  <si>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</si>
  <si>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</si>
  <si>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</si>
  <si>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</si>
  <si>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</si>
  <si>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</si>
  <si>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</si>
  <si>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</si>
  <si>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</si>
  <si>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</si>
  <si>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</si>
  <si>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</si>
  <si>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</si>
  <si>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</si>
  <si>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</si>
  <si>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</si>
  <si>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</si>
  <si>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</si>
  <si>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</si>
  <si>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</si>
  <si>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</si>
  <si>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</si>
  <si>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</si>
  <si>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</si>
  <si>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</si>
  <si>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</si>
  <si>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</si>
  <si>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</si>
  <si>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</si>
  <si>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</si>
  <si>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</si>
  <si>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</si>
  <si>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</si>
  <si>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</si>
  <si>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</si>
  <si>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</si>
  <si>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</si>
  <si>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</si>
  <si>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</si>
  <si>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</si>
  <si>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</si>
  <si>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</si>
  <si>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</si>
  <si>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</si>
  <si>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</si>
  <si>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</si>
  <si>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</si>
  <si>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</si>
  <si>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</si>
  <si>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</si>
  <si>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</si>
  <si>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</si>
  <si>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</si>
  <si>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</si>
  <si>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</si>
  <si>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</si>
  <si>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</si>
  <si>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</si>
  <si>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</si>
  <si>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</si>
  <si>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</si>
  <si>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</si>
  <si>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</si>
  <si>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</si>
  <si>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</si>
  <si>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</si>
  <si>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</si>
  <si>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</si>
  <si>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</si>
  <si>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</si>
  <si>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</si>
  <si>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</si>
  <si>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</si>
  <si>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</si>
  <si>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</si>
  <si>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</si>
  <si>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</si>
  <si>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</si>
  <si>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</si>
  <si>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</si>
  <si>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viajeros alojados</t>
  </si>
  <si>
    <t>Evolución de viajeros alojados en los hoteles de 4 estrellas de Tenerife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</si>
  <si>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</si>
  <si>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</si>
  <si>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</si>
  <si>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</si>
  <si>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</si>
  <si>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</si>
  <si>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</si>
  <si>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</si>
  <si>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</si>
  <si>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</si>
  <si>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</si>
  <si>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</si>
  <si>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</si>
  <si>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</si>
  <si>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</si>
  <si>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</si>
  <si>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</si>
  <si>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</si>
  <si>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</si>
  <si>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</si>
  <si>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</si>
  <si>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</si>
  <si>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</si>
  <si>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</si>
  <si>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</si>
  <si>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</si>
  <si>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</si>
  <si>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</si>
  <si>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</si>
  <si>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</si>
  <si>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</si>
  <si>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</si>
  <si>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</si>
  <si>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</si>
  <si>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</si>
  <si>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</si>
  <si>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</si>
  <si>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</si>
  <si>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</si>
  <si>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</si>
  <si>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</si>
  <si>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</si>
  <si>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</si>
  <si>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</si>
  <si>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</si>
  <si>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</si>
  <si>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</si>
  <si>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</si>
  <si>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</si>
  <si>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</si>
  <si>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</si>
  <si>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</si>
  <si>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</si>
  <si>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</si>
  <si>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</si>
  <si>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</si>
  <si>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</si>
  <si>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</si>
  <si>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</si>
  <si>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</si>
  <si>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</si>
  <si>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</si>
  <si>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</si>
  <si>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</si>
  <si>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</si>
  <si>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</si>
  <si>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</si>
  <si>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</si>
  <si>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anual de viajeros alojados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</si>
  <si>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</si>
  <si>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</si>
  <si>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</si>
  <si>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</si>
  <si>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</si>
  <si>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</si>
  <si>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</si>
  <si>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</si>
  <si>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</si>
  <si>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</si>
  <si>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diciembre 2021</t>
  </si>
  <si>
    <t>diciembre 2022</t>
  </si>
  <si>
    <t>diciembre 2023</t>
  </si>
  <si>
    <t>diciembre 2024</t>
  </si>
  <si>
    <t>diciembre 2025</t>
  </si>
  <si>
    <t>acumulado a diciembre 2021</t>
  </si>
  <si>
    <t>acumulado a diciembre 2022</t>
  </si>
  <si>
    <t>acumulado a diciembre 2023</t>
  </si>
  <si>
    <t>acumulado a diciembre 2024</t>
  </si>
  <si>
    <t>acumulado a diciembre 2025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</si>
  <si>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</si>
  <si>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</si>
  <si>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</si>
  <si>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</si>
  <si>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</si>
  <si>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</si>
  <si>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</si>
  <si>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</si>
  <si>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</si>
  <si>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</si>
  <si>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</si>
  <si>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</si>
  <si>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</si>
  <si>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</si>
  <si>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</si>
  <si>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</si>
  <si>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</si>
  <si>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-</t>
  </si>
  <si>
    <t>Viajeros entrados en los hoteles de 1, 2, 3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</si>
  <si>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</si>
  <si>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</si>
  <si>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</si>
  <si>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</si>
  <si>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</si>
  <si>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diciembre 2020</t>
  </si>
  <si>
    <t>diciembre 2020</t>
  </si>
  <si>
    <t>Viajeros entrados en los establecimientos alojativos de San Miguel de Abona según lugar de residencia (hotel + apartamento)</t>
  </si>
  <si>
    <t>acumulado diciembre 2020</t>
  </si>
  <si>
    <t>acumulado diciembre 2021</t>
  </si>
  <si>
    <t>acumulado diciembre 2022</t>
  </si>
  <si>
    <t>acumulado diciembre 2023</t>
  </si>
  <si>
    <t>acumulado diciembre 2024</t>
  </si>
  <si>
    <t>acumulado diciembre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</si>
  <si>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</si>
  <si>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</si>
  <si>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</si>
  <si>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acumulado diciembre 2019</t>
  </si>
  <si>
    <t>Evolución de viajeros alojados en los establecimientos alojativos de San Miguel de Abona 
(hotel + apartamento)</t>
  </si>
  <si>
    <t>Evolución de viajeros alojados en los hoteles de San Miguel de Abona</t>
  </si>
  <si>
    <t>Evolución de viajeros alojados en los hoteles de 4, 5 estrellas de San Miguel de Abona</t>
  </si>
  <si>
    <t>Evolución de viajeros alojados en los apartamentos de San Miguel de Abona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</si>
  <si>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</si>
  <si>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</si>
  <si>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</si>
  <si>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</si>
  <si>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</si>
  <si>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</si>
  <si>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</si>
  <si>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</si>
  <si>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</si>
  <si>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</si>
  <si>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</si>
  <si>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</si>
  <si>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</si>
  <si>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</si>
  <si>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</si>
  <si>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hoteles de 1, 2, 3 estrellas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</si>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</sst>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4" fontId="7" fillId="4" borderId="0" xfId="0" applyNumberFormat="1" applyFont="1" applyFill="1"/>
    <xf numFmtId="4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0C644B42-B8BC-40A8-AD90-A4F56305B082}"/>
    <cellStyle name="Normal 2 6" xfId="3" xr:uid="{2FBF06FF-48E1-4FDC-B72E-D61C5F4EFCD1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4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4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2-4821-9B59-FBB4234B843B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2-4821-9B59-FBB4234B843B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2-4821-9B59-FBB4234B84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92-4821-9B59-FBB4234B843B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92-4821-9B59-FBB4234B84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92-4821-9B59-FBB4234B84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6">
                  <c:v>22582</c:v>
                </c:pt>
                <c:pt idx="7">
                  <c:v>22682</c:v>
                </c:pt>
                <c:pt idx="8">
                  <c:v>18177</c:v>
                </c:pt>
                <c:pt idx="9">
                  <c:v>20345</c:v>
                </c:pt>
                <c:pt idx="10">
                  <c:v>17280</c:v>
                </c:pt>
                <c:pt idx="11">
                  <c:v>21025</c:v>
                </c:pt>
                <c:pt idx="12">
                  <c:v>250668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92-4821-9B59-FBB4234B8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92-4821-9B59-FBB4234B84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92-4821-9B59-FBB4234B84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92-4821-9B59-FBB4234B84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92-4821-9B59-FBB4234B84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92-4821-9B59-FBB4234B84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92-4821-9B59-FBB4234B84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92-4821-9B59-FBB4234B84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92-4821-9B59-FBB4234B84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92-4821-9B59-FBB4234B84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92-4821-9B59-FBB4234B84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92-4821-9B59-FBB4234B84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92-4821-9B59-FBB4234B84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92-4821-9B59-FBB4234B84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92-4821-9B59-FBB4234B84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92-4821-9B59-FBB4234B843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6">
                  <c:v>9.6799261741706832E-2</c:v>
                </c:pt>
                <c:pt idx="7">
                  <c:v>3.0016802143408627E-2</c:v>
                </c:pt>
                <c:pt idx="8">
                  <c:v>-0.11197420489520737</c:v>
                </c:pt>
                <c:pt idx="9">
                  <c:v>-4.0873090703375414E-2</c:v>
                </c:pt>
                <c:pt idx="10">
                  <c:v>-5.3876478318002574E-2</c:v>
                </c:pt>
                <c:pt idx="11">
                  <c:v>0.14796614796614804</c:v>
                </c:pt>
                <c:pt idx="12">
                  <c:v>4.8179773025682993E-2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92-4821-9B59-FBB4234B8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A3-4864-8D96-9253DF6D711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3-4864-8D96-9253DF6D711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A3-4864-8D96-9253DF6D71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A3-4864-8D96-9253DF6D711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A3-4864-8D96-9253DF6D71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A3-4864-8D96-9253DF6D71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">
                  <c:v>839</c:v>
                </c:pt>
                <c:pt idx="2">
                  <c:v>676</c:v>
                </c:pt>
                <c:pt idx="3">
                  <c:v>729</c:v>
                </c:pt>
                <c:pt idx="4">
                  <c:v>326</c:v>
                </c:pt>
                <c:pt idx="5">
                  <c:v>304</c:v>
                </c:pt>
                <c:pt idx="6">
                  <c:v>560</c:v>
                </c:pt>
                <c:pt idx="7">
                  <c:v>438</c:v>
                </c:pt>
                <c:pt idx="8">
                  <c:v>458</c:v>
                </c:pt>
                <c:pt idx="9">
                  <c:v>533</c:v>
                </c:pt>
                <c:pt idx="10">
                  <c:v>386</c:v>
                </c:pt>
                <c:pt idx="11">
                  <c:v>476</c:v>
                </c:pt>
                <c:pt idx="12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A3-4864-8D96-9253DF6D7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A3-4864-8D96-9253DF6D71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A3-4864-8D96-9253DF6D71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A3-4864-8D96-9253DF6D71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A3-4864-8D96-9253DF6D71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A3-4864-8D96-9253DF6D71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A3-4864-8D96-9253DF6D71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A3-4864-8D96-9253DF6D71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A3-4864-8D96-9253DF6D71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A3-4864-8D96-9253DF6D71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A3-4864-8D96-9253DF6D71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A3-4864-8D96-9253DF6D71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A3-4864-8D96-9253DF6D71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A3-4864-8D96-9253DF6D71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A3-4864-8D96-9253DF6D71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A3-4864-8D96-9253DF6D711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">
                  <c:v>-5.94170403587444E-2</c:v>
                </c:pt>
                <c:pt idx="2">
                  <c:v>0.2827324478178368</c:v>
                </c:pt>
                <c:pt idx="3">
                  <c:v>2.244039270687237E-2</c:v>
                </c:pt>
                <c:pt idx="4">
                  <c:v>-0.36943907156673117</c:v>
                </c:pt>
                <c:pt idx="5">
                  <c:v>0.67032967032967039</c:v>
                </c:pt>
                <c:pt idx="6">
                  <c:v>0.91780821917808209</c:v>
                </c:pt>
                <c:pt idx="7">
                  <c:v>0.7176470588235293</c:v>
                </c:pt>
                <c:pt idx="8">
                  <c:v>0.18652849740932642</c:v>
                </c:pt>
                <c:pt idx="9">
                  <c:v>-0.27482993197278915</c:v>
                </c:pt>
                <c:pt idx="10">
                  <c:v>-0.48806366047745353</c:v>
                </c:pt>
                <c:pt idx="11">
                  <c:v>-0.12014787430683915</c:v>
                </c:pt>
                <c:pt idx="12">
                  <c:v>-1.1879049676025932E-2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A3-4864-8D96-9253DF6D7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D-471D-AC43-132C463BF171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D-471D-AC43-132C463BF171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2D-471D-AC43-132C463BF1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D-471D-AC43-132C463BF171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2D-471D-AC43-132C463BF1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2D-471D-AC43-132C463BF1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6">
                  <c:v>536</c:v>
                </c:pt>
                <c:pt idx="7">
                  <c:v>366</c:v>
                </c:pt>
                <c:pt idx="8">
                  <c:v>264</c:v>
                </c:pt>
                <c:pt idx="9">
                  <c:v>439</c:v>
                </c:pt>
                <c:pt idx="10">
                  <c:v>383</c:v>
                </c:pt>
                <c:pt idx="11">
                  <c:v>361</c:v>
                </c:pt>
                <c:pt idx="12">
                  <c:v>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2D-471D-AC43-132C463BF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2D-471D-AC43-132C463BF1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2D-471D-AC43-132C463BF1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2D-471D-AC43-132C463BF1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2D-471D-AC43-132C463BF1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2D-471D-AC43-132C463BF1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D-471D-AC43-132C463BF1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D-471D-AC43-132C463BF1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2D-471D-AC43-132C463BF1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2D-471D-AC43-132C463BF1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2D-471D-AC43-132C463BF1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2D-471D-AC43-132C463BF1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2D-471D-AC43-132C463BF1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2D-471D-AC43-132C463BF1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2D-471D-AC43-132C463BF1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2D-471D-AC43-132C463BF17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6">
                  <c:v>0.63914373088685017</c:v>
                </c:pt>
                <c:pt idx="7">
                  <c:v>0.302491103202847</c:v>
                </c:pt>
                <c:pt idx="8">
                  <c:v>-0.26666666666666672</c:v>
                </c:pt>
                <c:pt idx="9">
                  <c:v>-0.27796052631578949</c:v>
                </c:pt>
                <c:pt idx="10">
                  <c:v>-0.29981718464351004</c:v>
                </c:pt>
                <c:pt idx="11">
                  <c:v>-5.2493438320210029E-2</c:v>
                </c:pt>
                <c:pt idx="12">
                  <c:v>-6.1795569374271331E-2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2D-471D-AC43-132C463BF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50-4E4E-8FAC-BCDD9A78F1B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0-4E4E-8FAC-BCDD9A78F1B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50-4E4E-8FAC-BCDD9A78F1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0-4E4E-8FAC-BCDD9A78F1B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50-4E4E-8FAC-BCDD9A78F1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50-4E4E-8FAC-BCDD9A78F1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">
                  <c:v>299</c:v>
                </c:pt>
                <c:pt idx="2">
                  <c:v>232</c:v>
                </c:pt>
                <c:pt idx="3">
                  <c:v>90</c:v>
                </c:pt>
                <c:pt idx="4">
                  <c:v>8</c:v>
                </c:pt>
                <c:pt idx="5">
                  <c:v>16</c:v>
                </c:pt>
                <c:pt idx="6">
                  <c:v>39</c:v>
                </c:pt>
                <c:pt idx="7">
                  <c:v>5</c:v>
                </c:pt>
                <c:pt idx="8">
                  <c:v>15</c:v>
                </c:pt>
                <c:pt idx="9">
                  <c:v>87</c:v>
                </c:pt>
                <c:pt idx="10">
                  <c:v>225</c:v>
                </c:pt>
                <c:pt idx="11">
                  <c:v>153</c:v>
                </c:pt>
                <c:pt idx="12">
                  <c:v>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50-4E4E-8FAC-BCDD9A78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50-4E4E-8FAC-BCDD9A78F1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50-4E4E-8FAC-BCDD9A78F1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50-4E4E-8FAC-BCDD9A78F1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50-4E4E-8FAC-BCDD9A78F1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50-4E4E-8FAC-BCDD9A78F1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50-4E4E-8FAC-BCDD9A78F1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50-4E4E-8FAC-BCDD9A78F1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50-4E4E-8FAC-BCDD9A78F1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50-4E4E-8FAC-BCDD9A78F1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50-4E4E-8FAC-BCDD9A78F1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50-4E4E-8FAC-BCDD9A78F1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50-4E4E-8FAC-BCDD9A78F1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50-4E4E-8FAC-BCDD9A78F1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50-4E4E-8FAC-BCDD9A78F1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50-4E4E-8FAC-BCDD9A78F1B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">
                  <c:v>-0.19839142091152817</c:v>
                </c:pt>
                <c:pt idx="2">
                  <c:v>-8.6614173228346414E-2</c:v>
                </c:pt>
                <c:pt idx="3">
                  <c:v>0.57894736842105265</c:v>
                </c:pt>
                <c:pt idx="4">
                  <c:v>-0.11111111111111116</c:v>
                </c:pt>
                <c:pt idx="5">
                  <c:v>1.2857142857142856</c:v>
                </c:pt>
                <c:pt idx="6">
                  <c:v>1.4375</c:v>
                </c:pt>
                <c:pt idx="7">
                  <c:v>0.25</c:v>
                </c:pt>
                <c:pt idx="8">
                  <c:v>0.15384615384615374</c:v>
                </c:pt>
                <c:pt idx="9">
                  <c:v>0.64150943396226423</c:v>
                </c:pt>
                <c:pt idx="10">
                  <c:v>2.6885245901639343</c:v>
                </c:pt>
                <c:pt idx="11">
                  <c:v>6.5789473684210176E-3</c:v>
                </c:pt>
                <c:pt idx="12">
                  <c:v>0.15717926932880211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50-4E4E-8FAC-BCDD9A78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8-457D-8F37-65EEC046AB9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8-457D-8F37-65EEC046AB9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8-457D-8F37-65EEC046AB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8-457D-8F37-65EEC046AB9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8-457D-8F37-65EEC046AB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58-457D-8F37-65EEC046AB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">
                  <c:v>219</c:v>
                </c:pt>
                <c:pt idx="2">
                  <c:v>173</c:v>
                </c:pt>
                <c:pt idx="3">
                  <c:v>69</c:v>
                </c:pt>
                <c:pt idx="4">
                  <c:v>28</c:v>
                </c:pt>
                <c:pt idx="5">
                  <c:v>29</c:v>
                </c:pt>
                <c:pt idx="6">
                  <c:v>16</c:v>
                </c:pt>
                <c:pt idx="7">
                  <c:v>3</c:v>
                </c:pt>
                <c:pt idx="8">
                  <c:v>16</c:v>
                </c:pt>
                <c:pt idx="9">
                  <c:v>54</c:v>
                </c:pt>
                <c:pt idx="10">
                  <c:v>52</c:v>
                </c:pt>
                <c:pt idx="11">
                  <c:v>150</c:v>
                </c:pt>
                <c:pt idx="12">
                  <c:v>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58-457D-8F37-65EEC046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58-457D-8F37-65EEC046AB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58-457D-8F37-65EEC046AB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58-457D-8F37-65EEC046AB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58-457D-8F37-65EEC046AB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58-457D-8F37-65EEC046AB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58-457D-8F37-65EEC046AB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58-457D-8F37-65EEC046AB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58-457D-8F37-65EEC046AB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58-457D-8F37-65EEC046AB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8-457D-8F37-65EEC046AB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8-457D-8F37-65EEC046AB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8-457D-8F37-65EEC046AB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8-457D-8F37-65EEC046AB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8-457D-8F37-65EEC046AB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8-457D-8F37-65EEC046AB9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">
                  <c:v>-0.47101449275362317</c:v>
                </c:pt>
                <c:pt idx="2">
                  <c:v>-0.44728434504792336</c:v>
                </c:pt>
                <c:pt idx="3">
                  <c:v>0.25454545454545463</c:v>
                </c:pt>
                <c:pt idx="4">
                  <c:v>1.5454545454545454</c:v>
                </c:pt>
                <c:pt idx="5">
                  <c:v>1.6363636363636362</c:v>
                </c:pt>
                <c:pt idx="6">
                  <c:v>-0.69811320754716988</c:v>
                </c:pt>
                <c:pt idx="7">
                  <c:v>2</c:v>
                </c:pt>
                <c:pt idx="8">
                  <c:v>3</c:v>
                </c:pt>
                <c:pt idx="9">
                  <c:v>0.14893617021276606</c:v>
                </c:pt>
                <c:pt idx="10">
                  <c:v>-0.51401869158878499</c:v>
                </c:pt>
                <c:pt idx="11">
                  <c:v>-0.31192660550458717</c:v>
                </c:pt>
                <c:pt idx="12">
                  <c:v>-0.33023872679045096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58-457D-8F37-65EEC046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5A-418F-8FAE-6FC6FF975FA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A-418F-8FAE-6FC6FF975FA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5A-418F-8FAE-6FC6FF975F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5A-418F-8FAE-6FC6FF975FA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5A-418F-8FAE-6FC6FF975F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5A-418F-8FAE-6FC6FF975F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6">
                  <c:v>22582</c:v>
                </c:pt>
                <c:pt idx="7">
                  <c:v>22682</c:v>
                </c:pt>
                <c:pt idx="8">
                  <c:v>18177</c:v>
                </c:pt>
                <c:pt idx="9">
                  <c:v>20345</c:v>
                </c:pt>
                <c:pt idx="10">
                  <c:v>17280</c:v>
                </c:pt>
                <c:pt idx="11">
                  <c:v>21025</c:v>
                </c:pt>
                <c:pt idx="12">
                  <c:v>250668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5A-418F-8FAE-6FC6FF975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5A-418F-8FAE-6FC6FF975F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5A-418F-8FAE-6FC6FF975F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5A-418F-8FAE-6FC6FF975F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5A-418F-8FAE-6FC6FF975F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5A-418F-8FAE-6FC6FF975F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5A-418F-8FAE-6FC6FF975F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5A-418F-8FAE-6FC6FF975F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5A-418F-8FAE-6FC6FF975F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5A-418F-8FAE-6FC6FF975F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5A-418F-8FAE-6FC6FF975F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5A-418F-8FAE-6FC6FF975F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5A-418F-8FAE-6FC6FF975F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5A-418F-8FAE-6FC6FF975F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5A-418F-8FAE-6FC6FF975F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5A-418F-8FAE-6FC6FF975FA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6">
                  <c:v>9.6799261741706832E-2</c:v>
                </c:pt>
                <c:pt idx="7">
                  <c:v>3.0016802143408627E-2</c:v>
                </c:pt>
                <c:pt idx="8">
                  <c:v>-0.11197420489520737</c:v>
                </c:pt>
                <c:pt idx="9">
                  <c:v>-4.0873090703375414E-2</c:v>
                </c:pt>
                <c:pt idx="10">
                  <c:v>-5.3876478318002574E-2</c:v>
                </c:pt>
                <c:pt idx="11">
                  <c:v>0.14796614796614804</c:v>
                </c:pt>
                <c:pt idx="12">
                  <c:v>4.8179773025682993E-2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5A-418F-8FAE-6FC6FF975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7-4231-8945-DB3061F20B6F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7-4231-8945-DB3061F20B6F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7-4231-8945-DB3061F20B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7-4231-8945-DB3061F20B6F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7-4231-8945-DB3061F20B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27-4231-8945-DB3061F20B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">
                  <c:v>17286</c:v>
                </c:pt>
                <c:pt idx="2">
                  <c:v>18027</c:v>
                </c:pt>
                <c:pt idx="3">
                  <c:v>21495</c:v>
                </c:pt>
                <c:pt idx="4">
                  <c:v>20267</c:v>
                </c:pt>
                <c:pt idx="5">
                  <c:v>17337</c:v>
                </c:pt>
                <c:pt idx="6">
                  <c:v>19276</c:v>
                </c:pt>
                <c:pt idx="7">
                  <c:v>19206</c:v>
                </c:pt>
                <c:pt idx="8">
                  <c:v>15779</c:v>
                </c:pt>
                <c:pt idx="9">
                  <c:v>17456</c:v>
                </c:pt>
                <c:pt idx="10">
                  <c:v>15283</c:v>
                </c:pt>
                <c:pt idx="11">
                  <c:v>18388</c:v>
                </c:pt>
                <c:pt idx="12">
                  <c:v>217984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27-4231-8945-DB3061F20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27-4231-8945-DB3061F20B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27-4231-8945-DB3061F20B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27-4231-8945-DB3061F20B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27-4231-8945-DB3061F20B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27-4231-8945-DB3061F20B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27-4231-8945-DB3061F20B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27-4231-8945-DB3061F20B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27-4231-8945-DB3061F20B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27-4231-8945-DB3061F20B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27-4231-8945-DB3061F20B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27-4231-8945-DB3061F20B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27-4231-8945-DB3061F20B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27-4231-8945-DB3061F20B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27-4231-8945-DB3061F20B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27-4231-8945-DB3061F20B6F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">
                  <c:v>9.5923413428009807E-2</c:v>
                </c:pt>
                <c:pt idx="2">
                  <c:v>-3.6916337215514461E-2</c:v>
                </c:pt>
                <c:pt idx="3">
                  <c:v>0.21194181326116368</c:v>
                </c:pt>
                <c:pt idx="4">
                  <c:v>5.672871369727317E-2</c:v>
                </c:pt>
                <c:pt idx="5">
                  <c:v>1.4512259348118617E-2</c:v>
                </c:pt>
                <c:pt idx="6">
                  <c:v>0.11816230639828307</c:v>
                </c:pt>
                <c:pt idx="7">
                  <c:v>3.8274408044112862E-2</c:v>
                </c:pt>
                <c:pt idx="8">
                  <c:v>-0.11537814654930767</c:v>
                </c:pt>
                <c:pt idx="9">
                  <c:v>-4.3611658996274394E-2</c:v>
                </c:pt>
                <c:pt idx="10">
                  <c:v>-5.4679284963196628E-2</c:v>
                </c:pt>
                <c:pt idx="11">
                  <c:v>0.18174807197943443</c:v>
                </c:pt>
                <c:pt idx="12">
                  <c:v>5.1650440471251224E-2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27-4231-8945-DB3061F20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C8-4FA2-B802-39784866591B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8-4FA2-B802-39784866591B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C8-4FA2-B802-39784866591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8-4FA2-B802-39784866591B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C8-4FA2-B802-3978486659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C8-4FA2-B802-39784866591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C8-4FA2-B802-397848665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C8-4FA2-B802-3978486659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C8-4FA2-B802-3978486659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C8-4FA2-B802-3978486659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C8-4FA2-B802-3978486659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C8-4FA2-B802-3978486659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C8-4FA2-B802-3978486659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C8-4FA2-B802-3978486659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C8-4FA2-B802-3978486659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C8-4FA2-B802-3978486659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C8-4FA2-B802-3978486659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C8-4FA2-B802-3978486659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C8-4FA2-B802-3978486659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C8-4FA2-B802-3978486659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C8-4FA2-B802-3978486659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C8-4FA2-B802-39784866591B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C8-4FA2-B802-397848665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4-469D-AC3A-F4A82BE589A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A4-469D-AC3A-F4A82BE589A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A4-469D-AC3A-F4A82BE589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A4-469D-AC3A-F4A82BE589A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A4-469D-AC3A-F4A82BE589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A4-469D-AC3A-F4A82BE589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A4-469D-AC3A-F4A82BE58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A4-469D-AC3A-F4A82BE589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A4-469D-AC3A-F4A82BE589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A4-469D-AC3A-F4A82BE589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A4-469D-AC3A-F4A82BE589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A4-469D-AC3A-F4A82BE589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A4-469D-AC3A-F4A82BE589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4-469D-AC3A-F4A82BE589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4-469D-AC3A-F4A82BE589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4-469D-AC3A-F4A82BE589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4-469D-AC3A-F4A82BE589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A4-469D-AC3A-F4A82BE589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A4-469D-AC3A-F4A82BE589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A4-469D-AC3A-F4A82BE589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A4-469D-AC3A-F4A82BE589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A4-469D-AC3A-F4A82BE589A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A4-469D-AC3A-F4A82BE58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78-448A-B949-F09EB43AED72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8-448A-B949-F09EB43AED72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78-448A-B949-F09EB43AED7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78-448A-B949-F09EB43AED72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78-448A-B949-F09EB43AED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78-448A-B949-F09EB43AED7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2236</c:v>
                </c:pt>
                <c:pt idx="1">
                  <c:v>2151</c:v>
                </c:pt>
                <c:pt idx="2">
                  <c:v>2478</c:v>
                </c:pt>
                <c:pt idx="3">
                  <c:v>3252</c:v>
                </c:pt>
                <c:pt idx="4">
                  <c:v>2847</c:v>
                </c:pt>
                <c:pt idx="5">
                  <c:v>3017</c:v>
                </c:pt>
                <c:pt idx="6">
                  <c:v>3306</c:v>
                </c:pt>
                <c:pt idx="7">
                  <c:v>3476</c:v>
                </c:pt>
                <c:pt idx="8">
                  <c:v>2398</c:v>
                </c:pt>
                <c:pt idx="9">
                  <c:v>2889</c:v>
                </c:pt>
                <c:pt idx="10">
                  <c:v>1997</c:v>
                </c:pt>
                <c:pt idx="11">
                  <c:v>2637</c:v>
                </c:pt>
                <c:pt idx="12">
                  <c:v>32684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78-448A-B949-F09EB43AE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78-448A-B949-F09EB43AED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78-448A-B949-F09EB43AED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78-448A-B949-F09EB43AED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78-448A-B949-F09EB43AED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78-448A-B949-F09EB43AED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78-448A-B949-F09EB43AED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78-448A-B949-F09EB43AED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78-448A-B949-F09EB43AED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78-448A-B949-F09EB43AED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78-448A-B949-F09EB43AED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8-448A-B949-F09EB43AED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8-448A-B949-F09EB43AED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8-448A-B949-F09EB43AED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8-448A-B949-F09EB43AED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8-448A-B949-F09EB43AED72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0.11911911911911921</c:v>
                </c:pt>
                <c:pt idx="1">
                  <c:v>-1.8256503879507058E-2</c:v>
                </c:pt>
                <c:pt idx="2">
                  <c:v>3.2388663967610754E-3</c:v>
                </c:pt>
                <c:pt idx="3">
                  <c:v>0.19383259911894268</c:v>
                </c:pt>
                <c:pt idx="4">
                  <c:v>0.12263406940063093</c:v>
                </c:pt>
                <c:pt idx="5">
                  <c:v>0.14627659574468077</c:v>
                </c:pt>
                <c:pt idx="6">
                  <c:v>-1.3134328358208935E-2</c:v>
                </c:pt>
                <c:pt idx="7">
                  <c:v>-1.3340902639795593E-2</c:v>
                </c:pt>
                <c:pt idx="8">
                  <c:v>-8.8905775075987847E-2</c:v>
                </c:pt>
                <c:pt idx="9">
                  <c:v>-2.3986486486486491E-2</c:v>
                </c:pt>
                <c:pt idx="10">
                  <c:v>-4.7687172150691515E-2</c:v>
                </c:pt>
                <c:pt idx="11">
                  <c:v>-4.2831215970961845E-2</c:v>
                </c:pt>
                <c:pt idx="12">
                  <c:v>2.560562319568227E-2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78-448A-B949-F09EB43AE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D-4422-AC9C-2322FC596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D-4422-AC9C-2322FC596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69-4919-975D-FE6F53BBB2B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9-4919-975D-FE6F53BBB2B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69-4919-975D-FE6F53BBB2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69-4919-975D-FE6F53BBB2B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69-4919-975D-FE6F53BBB2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69-4919-975D-FE6F53BBB2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">
                  <c:v>2452</c:v>
                </c:pt>
                <c:pt idx="2">
                  <c:v>3102</c:v>
                </c:pt>
                <c:pt idx="3">
                  <c:v>5363</c:v>
                </c:pt>
                <c:pt idx="4">
                  <c:v>6261</c:v>
                </c:pt>
                <c:pt idx="5">
                  <c:v>5416</c:v>
                </c:pt>
                <c:pt idx="6">
                  <c:v>6557</c:v>
                </c:pt>
                <c:pt idx="7">
                  <c:v>6700</c:v>
                </c:pt>
                <c:pt idx="8">
                  <c:v>5001</c:v>
                </c:pt>
                <c:pt idx="9">
                  <c:v>3558</c:v>
                </c:pt>
                <c:pt idx="10">
                  <c:v>2441</c:v>
                </c:pt>
                <c:pt idx="11">
                  <c:v>2672</c:v>
                </c:pt>
                <c:pt idx="12">
                  <c:v>52122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69-4919-975D-FE6F53BBB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69-4919-975D-FE6F53BBB2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69-4919-975D-FE6F53BBB2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69-4919-975D-FE6F53BBB2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69-4919-975D-FE6F53BBB2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69-4919-975D-FE6F53BBB2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69-4919-975D-FE6F53BBB2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69-4919-975D-FE6F53BBB2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69-4919-975D-FE6F53BBB2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69-4919-975D-FE6F53BBB2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69-4919-975D-FE6F53BBB2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69-4919-975D-FE6F53BBB2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69-4919-975D-FE6F53BBB2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69-4919-975D-FE6F53BBB2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69-4919-975D-FE6F53BBB2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69-4919-975D-FE6F53BBB2B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">
                  <c:v>0.21566683192860681</c:v>
                </c:pt>
                <c:pt idx="2">
                  <c:v>-8.2791247782377342E-2</c:v>
                </c:pt>
                <c:pt idx="3">
                  <c:v>0.37407122726108133</c:v>
                </c:pt>
                <c:pt idx="4">
                  <c:v>5.5106167846309395E-2</c:v>
                </c:pt>
                <c:pt idx="5">
                  <c:v>1.7662532882374959E-2</c:v>
                </c:pt>
                <c:pt idx="6">
                  <c:v>0.22400597349262652</c:v>
                </c:pt>
                <c:pt idx="7">
                  <c:v>-1.0485895731797368E-2</c:v>
                </c:pt>
                <c:pt idx="8">
                  <c:v>-9.4841628959276059E-2</c:v>
                </c:pt>
                <c:pt idx="9">
                  <c:v>-5.4477810257773096E-2</c:v>
                </c:pt>
                <c:pt idx="10">
                  <c:v>-5.497483546264037E-2</c:v>
                </c:pt>
                <c:pt idx="11">
                  <c:v>-0.1000336813742001</c:v>
                </c:pt>
                <c:pt idx="12">
                  <c:v>4.647941052462512E-2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69-4919-975D-FE6F53BBB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F-43E5-9FF0-F9C56B4D2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F-43E5-9FF0-F9C56B4D2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B-4132-9857-4F7D44CA4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B-4132-9857-4F7D44CA4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89-4761-B22F-55D18A1964F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9-4761-B22F-55D18A1964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9-4761-B22F-55D18A1964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89-4761-B22F-55D18A1964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89-4761-B22F-55D18A1964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9-4761-B22F-55D18A1964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89-4761-B22F-55D18A1964F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F89-4761-B22F-55D18A19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89-4761-B22F-55D18A1964F3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89-4761-B22F-55D18A1964F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9-4761-B22F-55D18A1964F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9-4761-B22F-55D18A1964F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9-4761-B22F-55D18A1964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9-4761-B22F-55D18A1964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9-4761-B22F-55D18A1964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9-4761-B22F-55D18A1964F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9-4761-B22F-55D18A1964F3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F89-4761-B22F-55D18A19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8-4512-90D7-2AA04D4C39C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58-4512-90D7-2AA04D4C39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58-4512-90D7-2AA04D4C39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58-4512-90D7-2AA04D4C39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58-4512-90D7-2AA04D4C39C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358-4512-90D7-2AA04D4C39C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58-4512-90D7-2AA04D4C39C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358-4512-90D7-2AA04D4C39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18315</c:v>
                </c:pt>
                <c:pt idx="1">
                  <c:v>2969</c:v>
                </c:pt>
                <c:pt idx="2">
                  <c:v>692</c:v>
                </c:pt>
                <c:pt idx="3">
                  <c:v>2277</c:v>
                </c:pt>
                <c:pt idx="4">
                  <c:v>15346</c:v>
                </c:pt>
                <c:pt idx="5">
                  <c:v>9148</c:v>
                </c:pt>
                <c:pt idx="6">
                  <c:v>770</c:v>
                </c:pt>
                <c:pt idx="7">
                  <c:v>1025</c:v>
                </c:pt>
                <c:pt idx="8">
                  <c:v>541</c:v>
                </c:pt>
                <c:pt idx="9">
                  <c:v>381</c:v>
                </c:pt>
                <c:pt idx="10">
                  <c:v>152</c:v>
                </c:pt>
                <c:pt idx="11">
                  <c:v>218</c:v>
                </c:pt>
                <c:pt idx="12">
                  <c:v>3111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58-4512-90D7-2AA04D4C39CC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diciembre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-9.9247528648010674E-2</c:v>
                </c:pt>
                <c:pt idx="1">
                  <c:v>-0.20037705359547531</c:v>
                </c:pt>
                <c:pt idx="2">
                  <c:v>3.5928143712574911E-2</c:v>
                </c:pt>
                <c:pt idx="3">
                  <c:v>-0.25221674876847289</c:v>
                </c:pt>
                <c:pt idx="4">
                  <c:v>-7.6654632972322556E-2</c:v>
                </c:pt>
                <c:pt idx="5">
                  <c:v>-7.9029497634148793E-2</c:v>
                </c:pt>
                <c:pt idx="6">
                  <c:v>-0.28372093023255818</c:v>
                </c:pt>
                <c:pt idx="7">
                  <c:v>0.18634259259259256</c:v>
                </c:pt>
                <c:pt idx="8">
                  <c:v>-0.19133034379671154</c:v>
                </c:pt>
                <c:pt idx="9">
                  <c:v>-0.16993464052287577</c:v>
                </c:pt>
                <c:pt idx="10">
                  <c:v>-0.13636363636363635</c:v>
                </c:pt>
                <c:pt idx="11">
                  <c:v>-4.5662100456621557E-3</c:v>
                </c:pt>
                <c:pt idx="12">
                  <c:v>-3.5348837209302375E-2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58-4512-90D7-2AA04D4C39C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58-4512-90D7-2AA04D4C39C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358-4512-90D7-2AA04D4C39C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358-4512-90D7-2AA04D4C39C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358-4512-90D7-2AA04D4C39C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358-4512-90D7-2AA04D4C39C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358-4512-90D7-2AA04D4C39C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358-4512-90D7-2AA04D4C39CC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0.16210756210756211</c:v>
                </c:pt>
                <c:pt idx="2">
                  <c:v>3.7783237783237784E-2</c:v>
                </c:pt>
                <c:pt idx="3">
                  <c:v>0.12432432432432433</c:v>
                </c:pt>
                <c:pt idx="4">
                  <c:v>0.83789243789243795</c:v>
                </c:pt>
                <c:pt idx="5">
                  <c:v>0.49948129948129949</c:v>
                </c:pt>
                <c:pt idx="6">
                  <c:v>4.2042042042042045E-2</c:v>
                </c:pt>
                <c:pt idx="7">
                  <c:v>5.5965055965055965E-2</c:v>
                </c:pt>
                <c:pt idx="8">
                  <c:v>2.9538629538629537E-2</c:v>
                </c:pt>
                <c:pt idx="9">
                  <c:v>2.0802620802620804E-2</c:v>
                </c:pt>
                <c:pt idx="10">
                  <c:v>8.2992082992082994E-3</c:v>
                </c:pt>
                <c:pt idx="11">
                  <c:v>1.1902811902811903E-2</c:v>
                </c:pt>
                <c:pt idx="12">
                  <c:v>0.16986076986076987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58-4512-90D7-2AA04D4C3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03-47A1-86EA-A1900853D22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03-47A1-86EA-A1900853D22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03-47A1-86EA-A1900853D22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03-47A1-86EA-A1900853D22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03-47A1-86EA-A1900853D22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03-47A1-86EA-A1900853D22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03-47A1-86EA-A1900853D22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03-47A1-86EA-A1900853D2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250668</c:v>
                </c:pt>
                <c:pt idx="1">
                  <c:v>52122</c:v>
                </c:pt>
                <c:pt idx="2">
                  <c:v>198546</c:v>
                </c:pt>
                <c:pt idx="3">
                  <c:v>118438</c:v>
                </c:pt>
                <c:pt idx="4">
                  <c:v>9837</c:v>
                </c:pt>
                <c:pt idx="5">
                  <c:v>15602</c:v>
                </c:pt>
                <c:pt idx="6">
                  <c:v>6405</c:v>
                </c:pt>
                <c:pt idx="7">
                  <c:v>4828</c:v>
                </c:pt>
                <c:pt idx="8">
                  <c:v>1362</c:v>
                </c:pt>
                <c:pt idx="9">
                  <c:v>1010</c:v>
                </c:pt>
                <c:pt idx="10">
                  <c:v>41064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03-47A1-86EA-A1900853D22D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4.8179773025682993E-2</c:v>
                </c:pt>
                <c:pt idx="1">
                  <c:v>4.647941052462512E-2</c:v>
                </c:pt>
                <c:pt idx="2">
                  <c:v>4.8627065739229591E-2</c:v>
                </c:pt>
                <c:pt idx="3">
                  <c:v>1.4597289564308502E-2</c:v>
                </c:pt>
                <c:pt idx="4">
                  <c:v>0.15511977454203851</c:v>
                </c:pt>
                <c:pt idx="5">
                  <c:v>9.5261495261495188E-2</c:v>
                </c:pt>
                <c:pt idx="6">
                  <c:v>-1.1879049676025932E-2</c:v>
                </c:pt>
                <c:pt idx="7">
                  <c:v>-6.1795569374271331E-2</c:v>
                </c:pt>
                <c:pt idx="8">
                  <c:v>0.15717926932880211</c:v>
                </c:pt>
                <c:pt idx="9">
                  <c:v>-0.33023872679045096</c:v>
                </c:pt>
                <c:pt idx="10">
                  <c:v>0.15572317131518965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03-47A1-86EA-A1900853D22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503-47A1-86EA-A1900853D2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503-47A1-86EA-A1900853D2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503-47A1-86EA-A1900853D2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503-47A1-86EA-A1900853D2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503-47A1-86EA-A1900853D2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503-47A1-86EA-A1900853D2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503-47A1-86EA-A1900853D22D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0.20793240461486906</c:v>
                </c:pt>
                <c:pt idx="2">
                  <c:v>0.79206759538513094</c:v>
                </c:pt>
                <c:pt idx="3">
                  <c:v>0.47248950803453171</c:v>
                </c:pt>
                <c:pt idx="4">
                  <c:v>3.9243142323711046E-2</c:v>
                </c:pt>
                <c:pt idx="5">
                  <c:v>6.2241690203775513E-2</c:v>
                </c:pt>
                <c:pt idx="6">
                  <c:v>2.5551725788692612E-2</c:v>
                </c:pt>
                <c:pt idx="7">
                  <c:v>1.9260535848213575E-2</c:v>
                </c:pt>
                <c:pt idx="8">
                  <c:v>5.4334817367992722E-3</c:v>
                </c:pt>
                <c:pt idx="9">
                  <c:v>4.0292338870537925E-3</c:v>
                </c:pt>
                <c:pt idx="10">
                  <c:v>0.1638182775623534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503-47A1-86EA-A1900853D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E9-459B-BD1D-20F98B510C1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E9-459B-BD1D-20F98B510C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E9-459B-BD1D-20F98B510C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E9-459B-BD1D-20F98B510C1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E9-459B-BD1D-20F98B510C1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6E9-459B-BD1D-20F98B510C1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6E9-459B-BD1D-20F98B510C1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6E9-459B-BD1D-20F98B510C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217984</c:v>
                </c:pt>
                <c:pt idx="1">
                  <c:v>46333</c:v>
                </c:pt>
                <c:pt idx="2">
                  <c:v>171651</c:v>
                </c:pt>
                <c:pt idx="3">
                  <c:v>102824</c:v>
                </c:pt>
                <c:pt idx="4">
                  <c:v>8179</c:v>
                </c:pt>
                <c:pt idx="5">
                  <c:v>14175</c:v>
                </c:pt>
                <c:pt idx="6">
                  <c:v>5786</c:v>
                </c:pt>
                <c:pt idx="7">
                  <c:v>4352</c:v>
                </c:pt>
                <c:pt idx="8">
                  <c:v>1258</c:v>
                </c:pt>
                <c:pt idx="9">
                  <c:v>921</c:v>
                </c:pt>
                <c:pt idx="10">
                  <c:v>34156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E9-459B-BD1D-20F98B510C10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5.1650440471251224E-2</c:v>
                </c:pt>
                <c:pt idx="1">
                  <c:v>6.5640884104970265E-2</c:v>
                </c:pt>
                <c:pt idx="2">
                  <c:v>4.7936800590968165E-2</c:v>
                </c:pt>
                <c:pt idx="3">
                  <c:v>6.5291658917157047E-3</c:v>
                </c:pt>
                <c:pt idx="4">
                  <c:v>0.13361053361053354</c:v>
                </c:pt>
                <c:pt idx="5">
                  <c:v>0.107421875</c:v>
                </c:pt>
                <c:pt idx="6">
                  <c:v>-2.2304832713754608E-2</c:v>
                </c:pt>
                <c:pt idx="7">
                  <c:v>-7.1276141698676909E-2</c:v>
                </c:pt>
                <c:pt idx="8">
                  <c:v>0.17680074836295612</c:v>
                </c:pt>
                <c:pt idx="9">
                  <c:v>-0.32675438596491224</c:v>
                </c:pt>
                <c:pt idx="10">
                  <c:v>0.19485062618064797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E9-459B-BD1D-20F98B510C1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E9-459B-BD1D-20F98B510C1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E9-459B-BD1D-20F98B510C1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E9-459B-BD1D-20F98B510C1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E9-459B-BD1D-20F98B510C1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6E9-459B-BD1D-20F98B510C1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6E9-459B-BD1D-20F98B510C1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6E9-459B-BD1D-20F98B510C10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0.21255229741632414</c:v>
                </c:pt>
                <c:pt idx="2">
                  <c:v>0.78744770258367591</c:v>
                </c:pt>
                <c:pt idx="3">
                  <c:v>0.47170434527304755</c:v>
                </c:pt>
                <c:pt idx="4">
                  <c:v>3.7521102466236057E-2</c:v>
                </c:pt>
                <c:pt idx="5">
                  <c:v>6.5027708455666466E-2</c:v>
                </c:pt>
                <c:pt idx="6">
                  <c:v>2.6543232530827951E-2</c:v>
                </c:pt>
                <c:pt idx="7">
                  <c:v>1.996476805637111E-2</c:v>
                </c:pt>
                <c:pt idx="8">
                  <c:v>5.7710657662947739E-3</c:v>
                </c:pt>
                <c:pt idx="9">
                  <c:v>4.2250807398708165E-3</c:v>
                </c:pt>
                <c:pt idx="10">
                  <c:v>0.15669039929536113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E9-459B-BD1D-20F98B510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BC-4F2C-8FD8-0E37B3CB224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BC-4F2C-8FD8-0E37B3CB224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BC-4F2C-8FD8-0E37B3CB224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BC-4F2C-8FD8-0E37B3CB224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BC-4F2C-8FD8-0E37B3CB224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BC-4F2C-8FD8-0E37B3CB224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BC-4F2C-8FD8-0E37B3CB224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BC-4F2C-8FD8-0E37B3CB22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32684</c:v>
                </c:pt>
                <c:pt idx="1">
                  <c:v>5789</c:v>
                </c:pt>
                <c:pt idx="2">
                  <c:v>26895</c:v>
                </c:pt>
                <c:pt idx="3">
                  <c:v>15614</c:v>
                </c:pt>
                <c:pt idx="4">
                  <c:v>1658</c:v>
                </c:pt>
                <c:pt idx="5">
                  <c:v>1427</c:v>
                </c:pt>
                <c:pt idx="6">
                  <c:v>619</c:v>
                </c:pt>
                <c:pt idx="7">
                  <c:v>476</c:v>
                </c:pt>
                <c:pt idx="8">
                  <c:v>104</c:v>
                </c:pt>
                <c:pt idx="9">
                  <c:v>89</c:v>
                </c:pt>
                <c:pt idx="10">
                  <c:v>6908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BC-4F2C-8FD8-0E37B3CB224A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2.560562319568227E-2</c:v>
                </c:pt>
                <c:pt idx="1">
                  <c:v>-8.5176991150442527E-2</c:v>
                </c:pt>
                <c:pt idx="2">
                  <c:v>5.305403288958499E-2</c:v>
                </c:pt>
                <c:pt idx="3">
                  <c:v>7.1139466282499786E-2</c:v>
                </c:pt>
                <c:pt idx="4">
                  <c:v>0.27440430438124519</c:v>
                </c:pt>
                <c:pt idx="5">
                  <c:v>-1.2456747404844259E-2</c:v>
                </c:pt>
                <c:pt idx="6">
                  <c:v>9.7517730496453847E-2</c:v>
                </c:pt>
                <c:pt idx="7">
                  <c:v>3.4782608695652195E-2</c:v>
                </c:pt>
                <c:pt idx="8">
                  <c:v>-3.703703703703709E-2</c:v>
                </c:pt>
                <c:pt idx="9">
                  <c:v>-0.36428571428571432</c:v>
                </c:pt>
                <c:pt idx="10">
                  <c:v>-5.3275737940964296E-3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FBC-4F2C-8FD8-0E37B3CB224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FBC-4F2C-8FD8-0E37B3CB224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FBC-4F2C-8FD8-0E37B3CB224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FBC-4F2C-8FD8-0E37B3CB224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FBC-4F2C-8FD8-0E37B3CB224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FBC-4F2C-8FD8-0E37B3CB224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FBC-4F2C-8FD8-0E37B3CB224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FBC-4F2C-8FD8-0E37B3CB224A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0.17712030351242197</c:v>
                </c:pt>
                <c:pt idx="2">
                  <c:v>0.82287969648757797</c:v>
                </c:pt>
                <c:pt idx="3">
                  <c:v>0.47772610451597114</c:v>
                </c:pt>
                <c:pt idx="4">
                  <c:v>5.0728185044670172E-2</c:v>
                </c:pt>
                <c:pt idx="5">
                  <c:v>4.3660506669930238E-2</c:v>
                </c:pt>
                <c:pt idx="6">
                  <c:v>1.8938930363480603E-2</c:v>
                </c:pt>
                <c:pt idx="7">
                  <c:v>1.4563700893403499E-2</c:v>
                </c:pt>
                <c:pt idx="8">
                  <c:v>3.1819850691469833E-3</c:v>
                </c:pt>
                <c:pt idx="9">
                  <c:v>2.7230449149430913E-3</c:v>
                </c:pt>
                <c:pt idx="10">
                  <c:v>0.21135723901603232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FBC-4F2C-8FD8-0E37B3CB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A6-4E9D-9A8B-070F6BD3761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A6-4E9D-9A8B-070F6BD3761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0A6-4E9D-9A8B-070F6BD3761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0A6-4E9D-9A8B-070F6BD3761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0A6-4E9D-9A8B-070F6BD3761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0A6-4E9D-9A8B-070F6BD3761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0A6-4E9D-9A8B-070F6BD3761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0A6-4E9D-9A8B-070F6BD376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23286</c:v>
                </c:pt>
                <c:pt idx="1">
                  <c:v>2967</c:v>
                </c:pt>
                <c:pt idx="2">
                  <c:v>20319</c:v>
                </c:pt>
                <c:pt idx="3">
                  <c:v>9512</c:v>
                </c:pt>
                <c:pt idx="4">
                  <c:v>1224</c:v>
                </c:pt>
                <c:pt idx="5">
                  <c:v>1380</c:v>
                </c:pt>
                <c:pt idx="6">
                  <c:v>538</c:v>
                </c:pt>
                <c:pt idx="7">
                  <c:v>406</c:v>
                </c:pt>
                <c:pt idx="8">
                  <c:v>177</c:v>
                </c:pt>
                <c:pt idx="9">
                  <c:v>182</c:v>
                </c:pt>
                <c:pt idx="10">
                  <c:v>6900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A6-4E9D-9A8B-070F6BD37614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0.14506294256490948</c:v>
                </c:pt>
                <c:pt idx="1">
                  <c:v>-8.4824182603331244E-2</c:v>
                </c:pt>
                <c:pt idx="2">
                  <c:v>0.18866268866268876</c:v>
                </c:pt>
                <c:pt idx="3">
                  <c:v>-6.0914206733142517E-2</c:v>
                </c:pt>
                <c:pt idx="4">
                  <c:v>0.31896551724137923</c:v>
                </c:pt>
                <c:pt idx="5">
                  <c:v>0.18150684931506844</c:v>
                </c:pt>
                <c:pt idx="6">
                  <c:v>-4.7787610619469012E-2</c:v>
                </c:pt>
                <c:pt idx="7">
                  <c:v>-6.8807339449541316E-2</c:v>
                </c:pt>
                <c:pt idx="8">
                  <c:v>0.14193548387096766</c:v>
                </c:pt>
                <c:pt idx="9">
                  <c:v>-0.17272727272727273</c:v>
                </c:pt>
                <c:pt idx="10">
                  <c:v>0.975379330088749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A6-4E9D-9A8B-070F6BD3761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A6-4E9D-9A8B-070F6BD3761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A6-4E9D-9A8B-070F6BD3761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A6-4E9D-9A8B-070F6BD3761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A6-4E9D-9A8B-070F6BD3761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0A6-4E9D-9A8B-070F6BD3761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0A6-4E9D-9A8B-070F6BD3761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0A6-4E9D-9A8B-070F6BD37614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0.12741561453233702</c:v>
                </c:pt>
                <c:pt idx="2">
                  <c:v>0.87258438546766293</c:v>
                </c:pt>
                <c:pt idx="3">
                  <c:v>0.40848578545048525</c:v>
                </c:pt>
                <c:pt idx="4">
                  <c:v>5.2563772223653694E-2</c:v>
                </c:pt>
                <c:pt idx="5">
                  <c:v>5.9263076526668387E-2</c:v>
                </c:pt>
                <c:pt idx="6">
                  <c:v>2.3104010993730138E-2</c:v>
                </c:pt>
                <c:pt idx="7">
                  <c:v>1.7435368891179248E-2</c:v>
                </c:pt>
                <c:pt idx="8">
                  <c:v>7.60113372842051E-3</c:v>
                </c:pt>
                <c:pt idx="9">
                  <c:v>7.8158550201838008E-3</c:v>
                </c:pt>
                <c:pt idx="10">
                  <c:v>0.29631538263334189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0A6-4E9D-9A8B-070F6BD37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D4-4631-BAC9-10A75716D95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D4-4631-BAC9-10A75716D9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D4-4631-BAC9-10A75716D95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D4-4631-BAC9-10A75716D9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D4-4631-BAC9-10A75716D95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D4-4631-BAC9-10A75716D95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D4-4631-BAC9-10A75716D95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D4-4631-BAC9-10A75716D9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287355</c:v>
                </c:pt>
                <c:pt idx="1">
                  <c:v>57466</c:v>
                </c:pt>
                <c:pt idx="2">
                  <c:v>22018</c:v>
                </c:pt>
                <c:pt idx="3">
                  <c:v>35448</c:v>
                </c:pt>
                <c:pt idx="4">
                  <c:v>229889</c:v>
                </c:pt>
                <c:pt idx="5">
                  <c:v>136941</c:v>
                </c:pt>
                <c:pt idx="6">
                  <c:v>11527</c:v>
                </c:pt>
                <c:pt idx="7">
                  <c:v>18051</c:v>
                </c:pt>
                <c:pt idx="8">
                  <c:v>7546</c:v>
                </c:pt>
                <c:pt idx="9">
                  <c:v>5802</c:v>
                </c:pt>
                <c:pt idx="10">
                  <c:v>1546</c:v>
                </c:pt>
                <c:pt idx="11">
                  <c:v>1213</c:v>
                </c:pt>
                <c:pt idx="12">
                  <c:v>47263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4-4631-BAC9-10A75716D95F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3.5700126148855649E-2</c:v>
                </c:pt>
                <c:pt idx="1">
                  <c:v>4.1428053642624141E-2</c:v>
                </c:pt>
                <c:pt idx="2">
                  <c:v>0.25515904685896706</c:v>
                </c:pt>
                <c:pt idx="3">
                  <c:v>-5.8185875976406787E-2</c:v>
                </c:pt>
                <c:pt idx="4">
                  <c:v>3.427813020200654E-2</c:v>
                </c:pt>
                <c:pt idx="5">
                  <c:v>-4.1089116111296953E-3</c:v>
                </c:pt>
                <c:pt idx="6">
                  <c:v>0.16094269312116016</c:v>
                </c:pt>
                <c:pt idx="7">
                  <c:v>0.11377799716172032</c:v>
                </c:pt>
                <c:pt idx="8">
                  <c:v>1.5927794000532014E-3</c:v>
                </c:pt>
                <c:pt idx="9">
                  <c:v>-4.0674603174603141E-2</c:v>
                </c:pt>
                <c:pt idx="10">
                  <c:v>2.1810971579643068E-2</c:v>
                </c:pt>
                <c:pt idx="11">
                  <c:v>-0.33679606342263535</c:v>
                </c:pt>
                <c:pt idx="12">
                  <c:v>0.13329656627661612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D4-4631-BAC9-10A75716D95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D4-4631-BAC9-10A75716D9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D4-4631-BAC9-10A75716D9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0D4-4631-BAC9-10A75716D9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0D4-4631-BAC9-10A75716D95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0D4-4631-BAC9-10A75716D95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0D4-4631-BAC9-10A75716D95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0D4-4631-BAC9-10A75716D95F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0.19998259991995962</c:v>
                </c:pt>
                <c:pt idx="2">
                  <c:v>7.6622992465765344E-2</c:v>
                </c:pt>
                <c:pt idx="3">
                  <c:v>0.12335960745419429</c:v>
                </c:pt>
                <c:pt idx="4">
                  <c:v>0.80001740008004041</c:v>
                </c:pt>
                <c:pt idx="5">
                  <c:v>0.47655687216161197</c:v>
                </c:pt>
                <c:pt idx="6">
                  <c:v>4.0114144525064815E-2</c:v>
                </c:pt>
                <c:pt idx="7">
                  <c:v>6.2817768961737228E-2</c:v>
                </c:pt>
                <c:pt idx="8">
                  <c:v>2.6260200796923667E-2</c:v>
                </c:pt>
                <c:pt idx="9">
                  <c:v>2.0191052878843242E-2</c:v>
                </c:pt>
                <c:pt idx="10">
                  <c:v>5.3801047484818426E-3</c:v>
                </c:pt>
                <c:pt idx="11">
                  <c:v>4.2212594177933223E-3</c:v>
                </c:pt>
                <c:pt idx="12">
                  <c:v>0.16447599658958431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D4-4631-BAC9-10A75716D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año'!$T$6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CA-4827-93BC-2AA0453173F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CA-4827-93BC-2AA0453173F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CA-4827-93BC-2AA0453173F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CA-4827-93BC-2AA0453173F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CA-4827-93BC-2AA0453173F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CA-4827-93BC-2AA0453173F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CA-4827-93BC-2AA0453173F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4CA-4827-93BC-2AA0453173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año'!$T$8:$T$9,'viaj aloj lugar resid año'!$T$12:$T$20)</c:f>
              <c:numCache>
                <c:formatCode>#,##0</c:formatCode>
                <c:ptCount val="11"/>
                <c:pt idx="0">
                  <c:v>243005</c:v>
                </c:pt>
                <c:pt idx="1">
                  <c:v>50393</c:v>
                </c:pt>
                <c:pt idx="2">
                  <c:v>192612</c:v>
                </c:pt>
                <c:pt idx="3">
                  <c:v>118675</c:v>
                </c:pt>
                <c:pt idx="4">
                  <c:v>8634</c:v>
                </c:pt>
                <c:pt idx="5">
                  <c:v>14426</c:v>
                </c:pt>
                <c:pt idx="6">
                  <c:v>6559</c:v>
                </c:pt>
                <c:pt idx="7">
                  <c:v>5255</c:v>
                </c:pt>
                <c:pt idx="8">
                  <c:v>1240</c:v>
                </c:pt>
                <c:pt idx="9">
                  <c:v>1554</c:v>
                </c:pt>
                <c:pt idx="10">
                  <c:v>36269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CA-4827-93BC-2AA0453173F2}"/>
            </c:ext>
          </c:extLst>
        </c:ser>
        <c:ser>
          <c:idx val="1"/>
          <c:order val="1"/>
          <c:tx>
            <c:strRef>
              <c:f>'viaj aloj lugar resid año'!$U$6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año'!$U$8:$U$9,'viaj aloj lugar resid año'!$U$12:$U$20)</c:f>
              <c:numCache>
                <c:formatCode>0.0%</c:formatCode>
                <c:ptCount val="11"/>
                <c:pt idx="0">
                  <c:v>-5.0149510426642174E-2</c:v>
                </c:pt>
                <c:pt idx="1">
                  <c:v>-0.10582536330890568</c:v>
                </c:pt>
                <c:pt idx="2">
                  <c:v>-3.4419835771363205E-2</c:v>
                </c:pt>
                <c:pt idx="3">
                  <c:v>-8.4516820822179928E-2</c:v>
                </c:pt>
                <c:pt idx="4">
                  <c:v>-4.2899900232790111E-2</c:v>
                </c:pt>
                <c:pt idx="5">
                  <c:v>6.5986846966674007E-2</c:v>
                </c:pt>
                <c:pt idx="6">
                  <c:v>-2.8884159318941505E-3</c:v>
                </c:pt>
                <c:pt idx="7">
                  <c:v>-3.276274618074726E-2</c:v>
                </c:pt>
                <c:pt idx="8">
                  <c:v>-0.15875169606512896</c:v>
                </c:pt>
                <c:pt idx="9">
                  <c:v>0.59384615384615391</c:v>
                </c:pt>
                <c:pt idx="10">
                  <c:v>0.10465080863765119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CA-4827-93BC-2AA0453173F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CA-4827-93BC-2AA0453173F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CA-4827-93BC-2AA0453173F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CA-4827-93BC-2AA0453173F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CA-4827-93BC-2AA0453173F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4CA-4827-93BC-2AA0453173F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4CA-4827-93BC-2AA0453173F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4CA-4827-93BC-2AA0453173F2}"/>
              </c:ext>
            </c:extLst>
          </c:dPt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año'!$W$8:$W$9,'viaj aloj lugar resid año'!$W$12:$W$20)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0.20737433386144319</c:v>
                </c:pt>
                <c:pt idx="2">
                  <c:v>0.79262566613855678</c:v>
                </c:pt>
                <c:pt idx="3">
                  <c:v>0.48836443694574183</c:v>
                </c:pt>
                <c:pt idx="4">
                  <c:v>3.5530133124832823E-2</c:v>
                </c:pt>
                <c:pt idx="5">
                  <c:v>5.9365033641283101E-2</c:v>
                </c:pt>
                <c:pt idx="6">
                  <c:v>2.6991214172547889E-2</c:v>
                </c:pt>
                <c:pt idx="7">
                  <c:v>2.1625069443015576E-2</c:v>
                </c:pt>
                <c:pt idx="8">
                  <c:v>5.1027756630522003E-3</c:v>
                </c:pt>
                <c:pt idx="9">
                  <c:v>6.3949301454702574E-3</c:v>
                </c:pt>
                <c:pt idx="10">
                  <c:v>0.14925207300261312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CA-4827-93BC-2AA04531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A4-4E93-85B2-B3807E5631EF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4-4E93-85B2-B3807E5631EF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A4-4E93-85B2-B3807E5631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A4-4E93-85B2-B3807E5631EF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A4-4E93-85B2-B3807E5631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A4-4E93-85B2-B3807E5631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">
                  <c:v>1818</c:v>
                </c:pt>
                <c:pt idx="2">
                  <c:v>2053</c:v>
                </c:pt>
                <c:pt idx="3">
                  <c:v>3507</c:v>
                </c:pt>
                <c:pt idx="4">
                  <c:v>3823</c:v>
                </c:pt>
                <c:pt idx="5">
                  <c:v>3387</c:v>
                </c:pt>
                <c:pt idx="6">
                  <c:v>3868</c:v>
                </c:pt>
                <c:pt idx="7">
                  <c:v>3748</c:v>
                </c:pt>
                <c:pt idx="8">
                  <c:v>2909</c:v>
                </c:pt>
                <c:pt idx="9">
                  <c:v>1963</c:v>
                </c:pt>
                <c:pt idx="10">
                  <c:v>1325</c:v>
                </c:pt>
                <c:pt idx="11">
                  <c:v>1270</c:v>
                </c:pt>
                <c:pt idx="12">
                  <c:v>31636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A4-4E93-85B2-B3807E563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A4-4E93-85B2-B3807E5631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A4-4E93-85B2-B3807E5631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A4-4E93-85B2-B3807E5631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A4-4E93-85B2-B3807E5631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A4-4E93-85B2-B3807E5631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A4-4E93-85B2-B3807E5631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A4-4E93-85B2-B3807E5631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A4-4E93-85B2-B3807E5631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A4-4E93-85B2-B3807E5631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A4-4E93-85B2-B3807E5631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A4-4E93-85B2-B3807E5631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A4-4E93-85B2-B3807E5631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A4-4E93-85B2-B3807E5631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A4-4E93-85B2-B3807E5631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A4-4E93-85B2-B3807E5631EF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">
                  <c:v>0.35570469798657722</c:v>
                </c:pt>
                <c:pt idx="2">
                  <c:v>-0.18660855784469099</c:v>
                </c:pt>
                <c:pt idx="3">
                  <c:v>0.25969827586206895</c:v>
                </c:pt>
                <c:pt idx="4">
                  <c:v>-0.13172836702248469</c:v>
                </c:pt>
                <c:pt idx="5">
                  <c:v>3.7048377219840889E-2</c:v>
                </c:pt>
                <c:pt idx="6">
                  <c:v>0.12868398015757232</c:v>
                </c:pt>
                <c:pt idx="7">
                  <c:v>-8.9407191448007794E-2</c:v>
                </c:pt>
                <c:pt idx="8">
                  <c:v>-0.17917607223476295</c:v>
                </c:pt>
                <c:pt idx="9">
                  <c:v>-0.18817204301075274</c:v>
                </c:pt>
                <c:pt idx="10">
                  <c:v>-0.2887815351583467</c:v>
                </c:pt>
                <c:pt idx="11">
                  <c:v>-0.44224857268335527</c:v>
                </c:pt>
                <c:pt idx="12">
                  <c:v>-6.146908745698354E-2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A4-4E93-85B2-B3807E563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TF'!$C$8:$C$22</c:f>
              <c:numCache>
                <c:formatCode>#,##0</c:formatCode>
                <c:ptCount val="15"/>
                <c:pt idx="0">
                  <c:v>243005</c:v>
                </c:pt>
                <c:pt idx="1">
                  <c:v>255835</c:v>
                </c:pt>
                <c:pt idx="2">
                  <c:v>202302</c:v>
                </c:pt>
                <c:pt idx="3">
                  <c:v>108554</c:v>
                </c:pt>
                <c:pt idx="4">
                  <c:v>80970</c:v>
                </c:pt>
                <c:pt idx="5">
                  <c:v>146100</c:v>
                </c:pt>
                <c:pt idx="6">
                  <c:v>149828</c:v>
                </c:pt>
                <c:pt idx="7">
                  <c:v>153091</c:v>
                </c:pt>
                <c:pt idx="8">
                  <c:v>155373</c:v>
                </c:pt>
                <c:pt idx="9">
                  <c:v>136228</c:v>
                </c:pt>
                <c:pt idx="10">
                  <c:v>140284</c:v>
                </c:pt>
                <c:pt idx="11">
                  <c:v>141376</c:v>
                </c:pt>
                <c:pt idx="12">
                  <c:v>144293</c:v>
                </c:pt>
                <c:pt idx="13">
                  <c:v>154841</c:v>
                </c:pt>
                <c:pt idx="14">
                  <c:v>119122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8-4886-901F-1841B03F5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TF'!$D$8:$D$22</c:f>
              <c:numCache>
                <c:formatCode>0.0%</c:formatCode>
                <c:ptCount val="15"/>
                <c:pt idx="0">
                  <c:v>-5.0149510426642174E-2</c:v>
                </c:pt>
                <c:pt idx="1">
                  <c:v>0.26461923263240106</c:v>
                </c:pt>
                <c:pt idx="2">
                  <c:v>0.86360705271109306</c:v>
                </c:pt>
                <c:pt idx="3">
                  <c:v>0.34066938372236621</c:v>
                </c:pt>
                <c:pt idx="4">
                  <c:v>-0.44579055441478443</c:v>
                </c:pt>
                <c:pt idx="5">
                  <c:v>-2.4881864538003562E-2</c:v>
                </c:pt>
                <c:pt idx="6">
                  <c:v>-2.1314120359785971E-2</c:v>
                </c:pt>
                <c:pt idx="7">
                  <c:v>-1.4687236521145897E-2</c:v>
                </c:pt>
                <c:pt idx="8">
                  <c:v>0.14053645359250666</c:v>
                </c:pt>
                <c:pt idx="9">
                  <c:v>-2.8912776938211038E-2</c:v>
                </c:pt>
                <c:pt idx="10">
                  <c:v>-7.7240832956089189E-3</c:v>
                </c:pt>
                <c:pt idx="11">
                  <c:v>-2.0215810884796959E-2</c:v>
                </c:pt>
                <c:pt idx="12">
                  <c:v>-6.8121492369592085E-2</c:v>
                </c:pt>
                <c:pt idx="13">
                  <c:v>0.29985225231275492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8-4886-901F-1841B03F5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TF'!$C$31:$C$45</c:f>
              <c:numCache>
                <c:formatCode>#,##0</c:formatCode>
                <c:ptCount val="15"/>
                <c:pt idx="0">
                  <c:v>210452</c:v>
                </c:pt>
                <c:pt idx="1">
                  <c:v>223408</c:v>
                </c:pt>
                <c:pt idx="2">
                  <c:v>172827</c:v>
                </c:pt>
                <c:pt idx="3">
                  <c:v>97092</c:v>
                </c:pt>
                <c:pt idx="4">
                  <c:v>65655</c:v>
                </c:pt>
                <c:pt idx="5">
                  <c:v>84016</c:v>
                </c:pt>
                <c:pt idx="6">
                  <c:v>87270</c:v>
                </c:pt>
                <c:pt idx="7">
                  <c:v>80656</c:v>
                </c:pt>
                <c:pt idx="8">
                  <c:v>90965</c:v>
                </c:pt>
                <c:pt idx="9">
                  <c:v>74158</c:v>
                </c:pt>
                <c:pt idx="10">
                  <c:v>78465</c:v>
                </c:pt>
                <c:pt idx="11">
                  <c:v>80987</c:v>
                </c:pt>
                <c:pt idx="12">
                  <c:v>81738</c:v>
                </c:pt>
                <c:pt idx="13">
                  <c:v>95308</c:v>
                </c:pt>
                <c:pt idx="14">
                  <c:v>66943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F-4A0D-B19C-A55D6DD68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TF'!$D$31:$D$45</c:f>
              <c:numCache>
                <c:formatCode>0.0%</c:formatCode>
                <c:ptCount val="15"/>
                <c:pt idx="0">
                  <c:v>-5.7992551743894616E-2</c:v>
                </c:pt>
                <c:pt idx="1">
                  <c:v>0.29266839093428687</c:v>
                </c:pt>
                <c:pt idx="2">
                  <c:v>0.78003337041156851</c:v>
                </c:pt>
                <c:pt idx="3">
                  <c:v>0.47882111034955455</c:v>
                </c:pt>
                <c:pt idx="4">
                  <c:v>-0.21854170634164916</c:v>
                </c:pt>
                <c:pt idx="5">
                  <c:v>-3.7286581872350233E-2</c:v>
                </c:pt>
                <c:pt idx="6">
                  <c:v>8.2002578853402008E-2</c:v>
                </c:pt>
                <c:pt idx="7">
                  <c:v>-0.11332930247897544</c:v>
                </c:pt>
                <c:pt idx="8">
                  <c:v>0.22663771946384736</c:v>
                </c:pt>
                <c:pt idx="9">
                  <c:v>-5.4890715605684037E-2</c:v>
                </c:pt>
                <c:pt idx="10">
                  <c:v>-3.1140800375368927E-2</c:v>
                </c:pt>
                <c:pt idx="11">
                  <c:v>-9.1878930240524292E-3</c:v>
                </c:pt>
                <c:pt idx="12">
                  <c:v>-0.14238049271834474</c:v>
                </c:pt>
                <c:pt idx="13">
                  <c:v>0.423718686046338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F-4A0D-B19C-A55D6DD68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84016</c:v>
                </c:pt>
                <c:pt idx="6">
                  <c:v>87270</c:v>
                </c:pt>
                <c:pt idx="7">
                  <c:v>80656</c:v>
                </c:pt>
                <c:pt idx="8">
                  <c:v>90965</c:v>
                </c:pt>
                <c:pt idx="9">
                  <c:v>74158</c:v>
                </c:pt>
                <c:pt idx="10">
                  <c:v>78465</c:v>
                </c:pt>
                <c:pt idx="11">
                  <c:v>80987</c:v>
                </c:pt>
                <c:pt idx="12">
                  <c:v>81738</c:v>
                </c:pt>
                <c:pt idx="13">
                  <c:v>95308</c:v>
                </c:pt>
                <c:pt idx="14">
                  <c:v>66943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B-40C7-8D17-7238D7D7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-3.7286581872350233E-2</c:v>
                </c:pt>
                <c:pt idx="6">
                  <c:v>8.2002578853402008E-2</c:v>
                </c:pt>
                <c:pt idx="7">
                  <c:v>-0.11332930247897544</c:v>
                </c:pt>
                <c:pt idx="8">
                  <c:v>0.22663771946384736</c:v>
                </c:pt>
                <c:pt idx="9">
                  <c:v>-5.4890715605684037E-2</c:v>
                </c:pt>
                <c:pt idx="10">
                  <c:v>-3.1140800375368927E-2</c:v>
                </c:pt>
                <c:pt idx="11">
                  <c:v>-9.1878930240524292E-3</c:v>
                </c:pt>
                <c:pt idx="12">
                  <c:v>-0.14238049271834474</c:v>
                </c:pt>
                <c:pt idx="13">
                  <c:v>0.423718686046338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B-40C7-8D17-7238D7D7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80-4C9E-AE09-4EE12B3B8462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0-4C9E-AE09-4EE12B3B8462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80-4C9E-AE09-4EE12B3B84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80-4C9E-AE09-4EE12B3B8462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80-4C9E-AE09-4EE12B3B84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80-4C9E-AE09-4EE12B3B84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6">
                  <c:v>133553</c:v>
                </c:pt>
                <c:pt idx="7">
                  <c:v>139313</c:v>
                </c:pt>
                <c:pt idx="8">
                  <c:v>107287</c:v>
                </c:pt>
                <c:pt idx="9">
                  <c:v>119104</c:v>
                </c:pt>
                <c:pt idx="10">
                  <c:v>94188</c:v>
                </c:pt>
                <c:pt idx="11">
                  <c:v>108317</c:v>
                </c:pt>
                <c:pt idx="12">
                  <c:v>1411233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80-4C9E-AE09-4EE12B3B8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80-4C9E-AE09-4EE12B3B84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80-4C9E-AE09-4EE12B3B84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80-4C9E-AE09-4EE12B3B84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80-4C9E-AE09-4EE12B3B84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80-4C9E-AE09-4EE12B3B84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80-4C9E-AE09-4EE12B3B84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80-4C9E-AE09-4EE12B3B84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80-4C9E-AE09-4EE12B3B84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80-4C9E-AE09-4EE12B3B84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80-4C9E-AE09-4EE12B3B84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80-4C9E-AE09-4EE12B3B84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80-4C9E-AE09-4EE12B3B84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80-4C9E-AE09-4EE12B3B84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80-4C9E-AE09-4EE12B3B84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80-4C9E-AE09-4EE12B3B846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6">
                  <c:v>-3.5794991011544264E-2</c:v>
                </c:pt>
                <c:pt idx="7">
                  <c:v>-7.2853720218288287E-2</c:v>
                </c:pt>
                <c:pt idx="8">
                  <c:v>-0.13639107791131033</c:v>
                </c:pt>
                <c:pt idx="9">
                  <c:v>-5.5322456555017108E-2</c:v>
                </c:pt>
                <c:pt idx="10">
                  <c:v>-0.14120811488488716</c:v>
                </c:pt>
                <c:pt idx="11">
                  <c:v>0.10711693939920486</c:v>
                </c:pt>
                <c:pt idx="12">
                  <c:v>-2.8941838334156755E-2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80-4C9E-AE09-4EE12B3B8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7-4DBA-88EA-BD2F0A5A98B9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7-4DBA-88EA-BD2F0A5A98B9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B7-4DBA-88EA-BD2F0A5A98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B7-4DBA-88EA-BD2F0A5A98B9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B7-4DBA-88EA-BD2F0A5A98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B7-4DBA-88EA-BD2F0A5A98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">
                  <c:v>12069</c:v>
                </c:pt>
                <c:pt idx="2">
                  <c:v>12702</c:v>
                </c:pt>
                <c:pt idx="3">
                  <c:v>18439</c:v>
                </c:pt>
                <c:pt idx="4">
                  <c:v>18035</c:v>
                </c:pt>
                <c:pt idx="5">
                  <c:v>23498</c:v>
                </c:pt>
                <c:pt idx="6">
                  <c:v>26879</c:v>
                </c:pt>
                <c:pt idx="7">
                  <c:v>29442</c:v>
                </c:pt>
                <c:pt idx="8">
                  <c:v>23556</c:v>
                </c:pt>
                <c:pt idx="9">
                  <c:v>15693</c:v>
                </c:pt>
                <c:pt idx="10">
                  <c:v>10326</c:v>
                </c:pt>
                <c:pt idx="11">
                  <c:v>12024</c:v>
                </c:pt>
                <c:pt idx="12">
                  <c:v>216184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B7-4DBA-88EA-BD2F0A5A9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B7-4DBA-88EA-BD2F0A5A98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B7-4DBA-88EA-BD2F0A5A98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B7-4DBA-88EA-BD2F0A5A98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B7-4DBA-88EA-BD2F0A5A98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B7-4DBA-88EA-BD2F0A5A98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B7-4DBA-88EA-BD2F0A5A98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B7-4DBA-88EA-BD2F0A5A98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7-4DBA-88EA-BD2F0A5A98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7-4DBA-88EA-BD2F0A5A98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7-4DBA-88EA-BD2F0A5A98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7-4DBA-88EA-BD2F0A5A98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7-4DBA-88EA-BD2F0A5A98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7-4DBA-88EA-BD2F0A5A98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7-4DBA-88EA-BD2F0A5A98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7-4DBA-88EA-BD2F0A5A98B9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">
                  <c:v>0.33906579385332303</c:v>
                </c:pt>
                <c:pt idx="2">
                  <c:v>-4.825415854937809E-2</c:v>
                </c:pt>
                <c:pt idx="3">
                  <c:v>0.2010030612909528</c:v>
                </c:pt>
                <c:pt idx="4">
                  <c:v>-0.14172179127206963</c:v>
                </c:pt>
                <c:pt idx="5">
                  <c:v>0.17419548271037377</c:v>
                </c:pt>
                <c:pt idx="6">
                  <c:v>4.8159413508032989E-2</c:v>
                </c:pt>
                <c:pt idx="7">
                  <c:v>-3.7465672812867834E-2</c:v>
                </c:pt>
                <c:pt idx="8">
                  <c:v>8.0154071900220059E-2</c:v>
                </c:pt>
                <c:pt idx="9">
                  <c:v>9.4504114939321981E-2</c:v>
                </c:pt>
                <c:pt idx="10">
                  <c:v>5.1634586006721772E-2</c:v>
                </c:pt>
                <c:pt idx="11">
                  <c:v>-0.10807803575402419</c:v>
                </c:pt>
                <c:pt idx="12">
                  <c:v>4.0251372588646861E-2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B7-4DBA-88EA-BD2F0A5A9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1F-451D-A5BD-32647629E5E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F-451D-A5BD-32647629E5E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1F-451D-A5BD-32647629E5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1F-451D-A5BD-32647629E5E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F-451D-A5BD-32647629E5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1F-451D-A5BD-32647629E5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">
                  <c:v>8402</c:v>
                </c:pt>
                <c:pt idx="2">
                  <c:v>8419</c:v>
                </c:pt>
                <c:pt idx="3">
                  <c:v>12454</c:v>
                </c:pt>
                <c:pt idx="4">
                  <c:v>11154</c:v>
                </c:pt>
                <c:pt idx="5">
                  <c:v>14257</c:v>
                </c:pt>
                <c:pt idx="6">
                  <c:v>17109</c:v>
                </c:pt>
                <c:pt idx="7">
                  <c:v>18944</c:v>
                </c:pt>
                <c:pt idx="8">
                  <c:v>15331</c:v>
                </c:pt>
                <c:pt idx="9">
                  <c:v>9437</c:v>
                </c:pt>
                <c:pt idx="10">
                  <c:v>7523</c:v>
                </c:pt>
                <c:pt idx="11">
                  <c:v>7328</c:v>
                </c:pt>
                <c:pt idx="12">
                  <c:v>139948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1F-451D-A5BD-32647629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1F-451D-A5BD-32647629E5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1F-451D-A5BD-32647629E5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1F-451D-A5BD-32647629E5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1F-451D-A5BD-32647629E5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1F-451D-A5BD-32647629E5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1F-451D-A5BD-32647629E5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1F-451D-A5BD-32647629E5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F-451D-A5BD-32647629E5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F-451D-A5BD-32647629E5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F-451D-A5BD-32647629E5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F-451D-A5BD-32647629E5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F-451D-A5BD-32647629E5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F-451D-A5BD-32647629E5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F-451D-A5BD-32647629E5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F-451D-A5BD-32647629E5E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">
                  <c:v>0.3495020880179891</c:v>
                </c:pt>
                <c:pt idx="2">
                  <c:v>-0.1998669454476335</c:v>
                </c:pt>
                <c:pt idx="3">
                  <c:v>2.2411953041622246E-2</c:v>
                </c:pt>
                <c:pt idx="4">
                  <c:v>-0.34376654703771259</c:v>
                </c:pt>
                <c:pt idx="5">
                  <c:v>-3.7079562339592087E-2</c:v>
                </c:pt>
                <c:pt idx="6">
                  <c:v>1.1050703226568981E-2</c:v>
                </c:pt>
                <c:pt idx="7">
                  <c:v>2.5052756885449945E-2</c:v>
                </c:pt>
                <c:pt idx="8">
                  <c:v>4.2003670223611733E-2</c:v>
                </c:pt>
                <c:pt idx="9">
                  <c:v>-3.3490372798033574E-2</c:v>
                </c:pt>
                <c:pt idx="10">
                  <c:v>6.7243580649737567E-2</c:v>
                </c:pt>
                <c:pt idx="11">
                  <c:v>-0.2657314629258517</c:v>
                </c:pt>
                <c:pt idx="12">
                  <c:v>-5.9109856124781479E-2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1F-451D-A5BD-32647629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93-499F-A915-92A05D68B60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3-499F-A915-92A05D68B60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93-499F-A915-92A05D68B6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93-499F-A915-92A05D68B60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93-499F-A915-92A05D68B6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93-499F-A915-92A05D68B6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">
                  <c:v>3667</c:v>
                </c:pt>
                <c:pt idx="2">
                  <c:v>4283</c:v>
                </c:pt>
                <c:pt idx="3">
                  <c:v>5985</c:v>
                </c:pt>
                <c:pt idx="4">
                  <c:v>6881</c:v>
                </c:pt>
                <c:pt idx="5">
                  <c:v>9241</c:v>
                </c:pt>
                <c:pt idx="6">
                  <c:v>9770</c:v>
                </c:pt>
                <c:pt idx="7">
                  <c:v>10498</c:v>
                </c:pt>
                <c:pt idx="8">
                  <c:v>8225</c:v>
                </c:pt>
                <c:pt idx="9">
                  <c:v>6256</c:v>
                </c:pt>
                <c:pt idx="10">
                  <c:v>2803</c:v>
                </c:pt>
                <c:pt idx="11">
                  <c:v>4696</c:v>
                </c:pt>
                <c:pt idx="12">
                  <c:v>76236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93-499F-A915-92A05D68B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93-499F-A915-92A05D68B6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93-499F-A915-92A05D68B6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93-499F-A915-92A05D68B6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93-499F-A915-92A05D68B6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93-499F-A915-92A05D68B6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93-499F-A915-92A05D68B6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93-499F-A915-92A05D68B6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93-499F-A915-92A05D68B6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93-499F-A915-92A05D68B6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93-499F-A915-92A05D68B6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93-499F-A915-92A05D68B6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93-499F-A915-92A05D68B6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93-499F-A915-92A05D68B6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93-499F-A915-92A05D68B6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93-499F-A915-92A05D68B60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">
                  <c:v>0.31575170434158584</c:v>
                </c:pt>
                <c:pt idx="2">
                  <c:v>0.51664305949008504</c:v>
                </c:pt>
                <c:pt idx="3">
                  <c:v>0.88682219419924335</c:v>
                </c:pt>
                <c:pt idx="4">
                  <c:v>0.71339641434262946</c:v>
                </c:pt>
                <c:pt idx="5">
                  <c:v>0.77506723011909329</c:v>
                </c:pt>
                <c:pt idx="6">
                  <c:v>0.12015592753955517</c:v>
                </c:pt>
                <c:pt idx="7">
                  <c:v>-0.1328983232840506</c:v>
                </c:pt>
                <c:pt idx="8">
                  <c:v>0.15926708949964774</c:v>
                </c:pt>
                <c:pt idx="9">
                  <c:v>0.36773065150852635</c:v>
                </c:pt>
                <c:pt idx="10">
                  <c:v>1.1913357400721969E-2</c:v>
                </c:pt>
                <c:pt idx="11">
                  <c:v>0.34133104827192229</c:v>
                </c:pt>
                <c:pt idx="12">
                  <c:v>0.29040775910221917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93-499F-A915-92A05D68B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73-49F6-A462-3C5D8327886E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3-49F6-A462-3C5D8327886E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73-49F6-A462-3C5D832788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73-49F6-A462-3C5D8327886E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73-49F6-A462-3C5D832788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73-49F6-A462-3C5D832788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">
                  <c:v>103353</c:v>
                </c:pt>
                <c:pt idx="2">
                  <c:v>100040</c:v>
                </c:pt>
                <c:pt idx="3">
                  <c:v>110714</c:v>
                </c:pt>
                <c:pt idx="4">
                  <c:v>97849</c:v>
                </c:pt>
                <c:pt idx="5">
                  <c:v>97613</c:v>
                </c:pt>
                <c:pt idx="6">
                  <c:v>106674</c:v>
                </c:pt>
                <c:pt idx="7">
                  <c:v>109871</c:v>
                </c:pt>
                <c:pt idx="8">
                  <c:v>83731</c:v>
                </c:pt>
                <c:pt idx="9">
                  <c:v>103411</c:v>
                </c:pt>
                <c:pt idx="10">
                  <c:v>83862</c:v>
                </c:pt>
                <c:pt idx="11">
                  <c:v>96293</c:v>
                </c:pt>
                <c:pt idx="12">
                  <c:v>1195049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73-49F6-A462-3C5D8327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73-49F6-A462-3C5D832788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73-49F6-A462-3C5D832788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73-49F6-A462-3C5D832788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73-49F6-A462-3C5D832788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73-49F6-A462-3C5D832788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73-49F6-A462-3C5D832788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73-49F6-A462-3C5D832788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73-49F6-A462-3C5D832788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73-49F6-A462-3C5D832788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73-49F6-A462-3C5D832788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73-49F6-A462-3C5D832788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73-49F6-A462-3C5D832788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73-49F6-A462-3C5D832788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73-49F6-A462-3C5D832788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73-49F6-A462-3C5D8327886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">
                  <c:v>-7.9572286959359584E-3</c:v>
                </c:pt>
                <c:pt idx="2">
                  <c:v>-8.3941505581144105E-2</c:v>
                </c:pt>
                <c:pt idx="3">
                  <c:v>0.13343570843570851</c:v>
                </c:pt>
                <c:pt idx="4">
                  <c:v>8.9085941124915635E-3</c:v>
                </c:pt>
                <c:pt idx="5">
                  <c:v>-6.9616935291706761E-2</c:v>
                </c:pt>
                <c:pt idx="6">
                  <c:v>-5.4869891110776448E-2</c:v>
                </c:pt>
                <c:pt idx="7">
                  <c:v>-8.1898856875459614E-2</c:v>
                </c:pt>
                <c:pt idx="8">
                  <c:v>-0.18249807172217181</c:v>
                </c:pt>
                <c:pt idx="9">
                  <c:v>-7.454739084132056E-2</c:v>
                </c:pt>
                <c:pt idx="10">
                  <c:v>-0.16017064572985096</c:v>
                </c:pt>
                <c:pt idx="11">
                  <c:v>0.14150742093034285</c:v>
                </c:pt>
                <c:pt idx="12">
                  <c:v>-4.048736425861621E-2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73-49F6-A462-3C5D8327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6-46CB-9492-4904FC972F8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6-46CB-9492-4904FC972F8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6-46CB-9492-4904FC972F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6-46CB-9492-4904FC972F8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6-46CB-9492-4904FC972F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06-46CB-9492-4904FC972F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">
                  <c:v>54889</c:v>
                </c:pt>
                <c:pt idx="2">
                  <c:v>56497</c:v>
                </c:pt>
                <c:pt idx="3">
                  <c:v>62530</c:v>
                </c:pt>
                <c:pt idx="4">
                  <c:v>57301</c:v>
                </c:pt>
                <c:pt idx="5">
                  <c:v>58884</c:v>
                </c:pt>
                <c:pt idx="6">
                  <c:v>68383</c:v>
                </c:pt>
                <c:pt idx="7">
                  <c:v>74484</c:v>
                </c:pt>
                <c:pt idx="8">
                  <c:v>55657</c:v>
                </c:pt>
                <c:pt idx="9">
                  <c:v>63890</c:v>
                </c:pt>
                <c:pt idx="10">
                  <c:v>45911</c:v>
                </c:pt>
                <c:pt idx="11">
                  <c:v>42625</c:v>
                </c:pt>
                <c:pt idx="12">
                  <c:v>693060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06-46CB-9492-4904FC972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06-46CB-9492-4904FC972F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06-46CB-9492-4904FC972F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06-46CB-9492-4904FC972F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06-46CB-9492-4904FC972F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06-46CB-9492-4904FC972F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06-46CB-9492-4904FC972F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06-46CB-9492-4904FC972F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6-46CB-9492-4904FC972F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6-46CB-9492-4904FC972F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06-46CB-9492-4904FC972F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06-46CB-9492-4904FC972F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06-46CB-9492-4904FC972F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06-46CB-9492-4904FC972F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06-46CB-9492-4904FC972F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06-46CB-9492-4904FC972F8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">
                  <c:v>-4.8915303576379299E-2</c:v>
                </c:pt>
                <c:pt idx="2">
                  <c:v>-3.7497018637772994E-2</c:v>
                </c:pt>
                <c:pt idx="3">
                  <c:v>7.1269487750556859E-2</c:v>
                </c:pt>
                <c:pt idx="4">
                  <c:v>-4.6725725204099788E-3</c:v>
                </c:pt>
                <c:pt idx="5">
                  <c:v>-0.16694018448305137</c:v>
                </c:pt>
                <c:pt idx="6">
                  <c:v>-9.794480793583793E-2</c:v>
                </c:pt>
                <c:pt idx="7">
                  <c:v>-9.7185522775205424E-2</c:v>
                </c:pt>
                <c:pt idx="8">
                  <c:v>-0.20183275731023509</c:v>
                </c:pt>
                <c:pt idx="9">
                  <c:v>-6.7571511967308817E-2</c:v>
                </c:pt>
                <c:pt idx="10">
                  <c:v>-0.21905458504141928</c:v>
                </c:pt>
                <c:pt idx="11">
                  <c:v>-4.4432488174501739E-2</c:v>
                </c:pt>
                <c:pt idx="12">
                  <c:v>-9.0139302973135882E-2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06-46CB-9492-4904FC972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3-429B-87FA-CC14CA9C45B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3-429B-87FA-CC14CA9C45B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3-429B-87FA-CC14CA9C45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3-429B-87FA-CC14CA9C45B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3-429B-87FA-CC14CA9C45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F3-429B-87FA-CC14CA9C45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">
                  <c:v>5982</c:v>
                </c:pt>
                <c:pt idx="2">
                  <c:v>5715</c:v>
                </c:pt>
                <c:pt idx="3">
                  <c:v>6702</c:v>
                </c:pt>
                <c:pt idx="4">
                  <c:v>4711</c:v>
                </c:pt>
                <c:pt idx="5">
                  <c:v>5395</c:v>
                </c:pt>
                <c:pt idx="6">
                  <c:v>3645</c:v>
                </c:pt>
                <c:pt idx="7">
                  <c:v>3395</c:v>
                </c:pt>
                <c:pt idx="8">
                  <c:v>3957</c:v>
                </c:pt>
                <c:pt idx="9">
                  <c:v>5338</c:v>
                </c:pt>
                <c:pt idx="10">
                  <c:v>6364</c:v>
                </c:pt>
                <c:pt idx="11">
                  <c:v>5797</c:v>
                </c:pt>
                <c:pt idx="12">
                  <c:v>64460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F3-429B-87FA-CC14CA9C4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F3-429B-87FA-CC14CA9C45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F3-429B-87FA-CC14CA9C45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F3-429B-87FA-CC14CA9C45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F3-429B-87FA-CC14CA9C45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F3-429B-87FA-CC14CA9C45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F3-429B-87FA-CC14CA9C45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F3-429B-87FA-CC14CA9C45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3-429B-87FA-CC14CA9C45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3-429B-87FA-CC14CA9C45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3-429B-87FA-CC14CA9C45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F3-429B-87FA-CC14CA9C45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F3-429B-87FA-CC14CA9C45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F3-429B-87FA-CC14CA9C45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F3-429B-87FA-CC14CA9C45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3-429B-87FA-CC14CA9C45B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">
                  <c:v>0.19520479520479528</c:v>
                </c:pt>
                <c:pt idx="2">
                  <c:v>-0.18438704152989871</c:v>
                </c:pt>
                <c:pt idx="3">
                  <c:v>0.49431438127090299</c:v>
                </c:pt>
                <c:pt idx="4">
                  <c:v>6.5114175898711268E-2</c:v>
                </c:pt>
                <c:pt idx="5">
                  <c:v>0.5765634132086499</c:v>
                </c:pt>
                <c:pt idx="6">
                  <c:v>-5.1855895196506463E-3</c:v>
                </c:pt>
                <c:pt idx="7">
                  <c:v>-0.22275641025641024</c:v>
                </c:pt>
                <c:pt idx="8">
                  <c:v>6.1427038626609365E-2</c:v>
                </c:pt>
                <c:pt idx="9">
                  <c:v>-8.4391080617495673E-2</c:v>
                </c:pt>
                <c:pt idx="10">
                  <c:v>-0.13403184106681176</c:v>
                </c:pt>
                <c:pt idx="11">
                  <c:v>-9.1664055155123769E-2</c:v>
                </c:pt>
                <c:pt idx="12">
                  <c:v>6.096517216406605E-2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F3-429B-87FA-CC14CA9C4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84-4AC2-8EF4-A39A03149B9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4-4AC2-8EF4-A39A03149B9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84-4AC2-8EF4-A39A03149B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4-4AC2-8EF4-A39A03149B9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84-4AC2-8EF4-A39A03149B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84-4AC2-8EF4-A39A03149B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">
                  <c:v>634</c:v>
                </c:pt>
                <c:pt idx="2">
                  <c:v>1049</c:v>
                </c:pt>
                <c:pt idx="3">
                  <c:v>1856</c:v>
                </c:pt>
                <c:pt idx="4">
                  <c:v>2438</c:v>
                </c:pt>
                <c:pt idx="5">
                  <c:v>2029</c:v>
                </c:pt>
                <c:pt idx="6">
                  <c:v>2689</c:v>
                </c:pt>
                <c:pt idx="7">
                  <c:v>2952</c:v>
                </c:pt>
                <c:pt idx="8">
                  <c:v>2092</c:v>
                </c:pt>
                <c:pt idx="9">
                  <c:v>1595</c:v>
                </c:pt>
                <c:pt idx="10">
                  <c:v>1116</c:v>
                </c:pt>
                <c:pt idx="11">
                  <c:v>1402</c:v>
                </c:pt>
                <c:pt idx="12">
                  <c:v>20486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84-4AC2-8EF4-A39A0314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84-4AC2-8EF4-A39A03149B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84-4AC2-8EF4-A39A03149B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4-4AC2-8EF4-A39A03149B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4-4AC2-8EF4-A39A03149B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4-4AC2-8EF4-A39A03149B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4-4AC2-8EF4-A39A03149B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4-4AC2-8EF4-A39A03149B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4-4AC2-8EF4-A39A03149B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4-4AC2-8EF4-A39A03149B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4-4AC2-8EF4-A39A03149B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4-4AC2-8EF4-A39A03149B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4-4AC2-8EF4-A39A03149B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4-4AC2-8EF4-A39A03149B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84-4AC2-8EF4-A39A03149B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84-4AC2-8EF4-A39A03149B9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">
                  <c:v>-6.2130177514792884E-2</c:v>
                </c:pt>
                <c:pt idx="2">
                  <c:v>0.22261072261072257</c:v>
                </c:pt>
                <c:pt idx="3">
                  <c:v>0.65862377122430749</c:v>
                </c:pt>
                <c:pt idx="4">
                  <c:v>0.59242325277596342</c:v>
                </c:pt>
                <c:pt idx="5">
                  <c:v>-1.3132295719844311E-2</c:v>
                </c:pt>
                <c:pt idx="6">
                  <c:v>0.39326424870466314</c:v>
                </c:pt>
                <c:pt idx="7">
                  <c:v>0.11186440677966103</c:v>
                </c:pt>
                <c:pt idx="8">
                  <c:v>5.6032306915699159E-2</c:v>
                </c:pt>
                <c:pt idx="9">
                  <c:v>0.18587360594795532</c:v>
                </c:pt>
                <c:pt idx="10">
                  <c:v>0.55000000000000004</c:v>
                </c:pt>
                <c:pt idx="11">
                  <c:v>1.0260115606936417</c:v>
                </c:pt>
                <c:pt idx="12">
                  <c:v>0.2725013976023356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84-4AC2-8EF4-A39A0314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29-4F50-9B37-E6C370C144BB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9-4F50-9B37-E6C370C144BB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29-4F50-9B37-E6C370C144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9-4F50-9B37-E6C370C144BB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29-4F50-9B37-E6C370C144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29-4F50-9B37-E6C370C144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">
                  <c:v>8224</c:v>
                </c:pt>
                <c:pt idx="2">
                  <c:v>7064</c:v>
                </c:pt>
                <c:pt idx="3">
                  <c:v>11050</c:v>
                </c:pt>
                <c:pt idx="4">
                  <c:v>12848</c:v>
                </c:pt>
                <c:pt idx="5">
                  <c:v>9715</c:v>
                </c:pt>
                <c:pt idx="6">
                  <c:v>7633</c:v>
                </c:pt>
                <c:pt idx="7">
                  <c:v>9120</c:v>
                </c:pt>
                <c:pt idx="8">
                  <c:v>5805</c:v>
                </c:pt>
                <c:pt idx="9">
                  <c:v>8865</c:v>
                </c:pt>
                <c:pt idx="10">
                  <c:v>6675</c:v>
                </c:pt>
                <c:pt idx="11">
                  <c:v>8720</c:v>
                </c:pt>
                <c:pt idx="12">
                  <c:v>102486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29-4F50-9B37-E6C370C14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29-4F50-9B37-E6C370C144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29-4F50-9B37-E6C370C144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29-4F50-9B37-E6C370C144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29-4F50-9B37-E6C370C144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29-4F50-9B37-E6C370C144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29-4F50-9B37-E6C370C144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29-4F50-9B37-E6C370C144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29-4F50-9B37-E6C370C144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29-4F50-9B37-E6C370C144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29-4F50-9B37-E6C370C144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29-4F50-9B37-E6C370C144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29-4F50-9B37-E6C370C144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29-4F50-9B37-E6C370C144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29-4F50-9B37-E6C370C144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29-4F50-9B37-E6C370C144BB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">
                  <c:v>0.3303138142995794</c:v>
                </c:pt>
                <c:pt idx="2">
                  <c:v>0.43024903826685557</c:v>
                </c:pt>
                <c:pt idx="3">
                  <c:v>0.46843853820598014</c:v>
                </c:pt>
                <c:pt idx="4">
                  <c:v>0.97176181706568454</c:v>
                </c:pt>
                <c:pt idx="5">
                  <c:v>0.4573957395739574</c:v>
                </c:pt>
                <c:pt idx="6">
                  <c:v>0.12216995001470154</c:v>
                </c:pt>
                <c:pt idx="7">
                  <c:v>-1.9987105093488111E-2</c:v>
                </c:pt>
                <c:pt idx="8">
                  <c:v>-0.26907579954671368</c:v>
                </c:pt>
                <c:pt idx="9">
                  <c:v>-0.18699559794570797</c:v>
                </c:pt>
                <c:pt idx="10">
                  <c:v>-0.12344057780695994</c:v>
                </c:pt>
                <c:pt idx="11">
                  <c:v>0.33947772657450082</c:v>
                </c:pt>
                <c:pt idx="12">
                  <c:v>0.20247802977859641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29-4F50-9B37-E6C370C14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18-4078-A9DD-4291450ED2C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8-4078-A9DD-4291450ED2C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18-4078-A9DD-4291450ED2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18-4078-A9DD-4291450ED2C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18-4078-A9DD-4291450ED2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18-4078-A9DD-4291450ED2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">
                  <c:v>2981</c:v>
                </c:pt>
                <c:pt idx="2">
                  <c:v>4117</c:v>
                </c:pt>
                <c:pt idx="3">
                  <c:v>2919</c:v>
                </c:pt>
                <c:pt idx="4">
                  <c:v>2585</c:v>
                </c:pt>
                <c:pt idx="5">
                  <c:v>1764</c:v>
                </c:pt>
                <c:pt idx="6">
                  <c:v>4169</c:v>
                </c:pt>
                <c:pt idx="7">
                  <c:v>3007</c:v>
                </c:pt>
                <c:pt idx="8">
                  <c:v>1652</c:v>
                </c:pt>
                <c:pt idx="9">
                  <c:v>2726</c:v>
                </c:pt>
                <c:pt idx="10">
                  <c:v>2523</c:v>
                </c:pt>
                <c:pt idx="11">
                  <c:v>2427</c:v>
                </c:pt>
                <c:pt idx="12">
                  <c:v>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18-4078-A9DD-4291450ED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18-4078-A9DD-4291450ED2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18-4078-A9DD-4291450ED2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18-4078-A9DD-4291450ED2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18-4078-A9DD-4291450ED2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18-4078-A9DD-4291450ED2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18-4078-A9DD-4291450ED2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18-4078-A9DD-4291450ED2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18-4078-A9DD-4291450ED2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18-4078-A9DD-4291450ED2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18-4078-A9DD-4291450ED2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18-4078-A9DD-4291450ED2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18-4078-A9DD-4291450ED2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18-4078-A9DD-4291450ED2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18-4078-A9DD-4291450ED2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18-4078-A9DD-4291450ED2C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">
                  <c:v>-0.22085729221118666</c:v>
                </c:pt>
                <c:pt idx="2">
                  <c:v>0.3871293800539084</c:v>
                </c:pt>
                <c:pt idx="3">
                  <c:v>5.0377833753148638E-2</c:v>
                </c:pt>
                <c:pt idx="4">
                  <c:v>0.43930957683741645</c:v>
                </c:pt>
                <c:pt idx="5">
                  <c:v>3.5211267605633756E-2</c:v>
                </c:pt>
                <c:pt idx="6">
                  <c:v>0.57380143450358623</c:v>
                </c:pt>
                <c:pt idx="7">
                  <c:v>0.4463684463684463</c:v>
                </c:pt>
                <c:pt idx="8">
                  <c:v>-0.28360797918473546</c:v>
                </c:pt>
                <c:pt idx="9">
                  <c:v>-0.30209933435739889</c:v>
                </c:pt>
                <c:pt idx="10">
                  <c:v>-0.30342352291551633</c:v>
                </c:pt>
                <c:pt idx="11">
                  <c:v>-7.3619631901840066E-3</c:v>
                </c:pt>
                <c:pt idx="12">
                  <c:v>1.8284784769708073E-2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18-4078-A9DD-4291450ED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C3-4A8E-8D40-45CCEA1C8D6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3-4A8E-8D40-45CCEA1C8D6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C3-4A8E-8D40-45CCEA1C8D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3-4A8E-8D40-45CCEA1C8D6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C3-4A8E-8D40-45CCEA1C8D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C3-4A8E-8D40-45CCEA1C8D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">
                  <c:v>4274</c:v>
                </c:pt>
                <c:pt idx="2">
                  <c:v>3784</c:v>
                </c:pt>
                <c:pt idx="3">
                  <c:v>4857</c:v>
                </c:pt>
                <c:pt idx="4">
                  <c:v>3016</c:v>
                </c:pt>
                <c:pt idx="5">
                  <c:v>2339</c:v>
                </c:pt>
                <c:pt idx="6">
                  <c:v>4271</c:v>
                </c:pt>
                <c:pt idx="7">
                  <c:v>3671</c:v>
                </c:pt>
                <c:pt idx="8">
                  <c:v>3742</c:v>
                </c:pt>
                <c:pt idx="9">
                  <c:v>4076</c:v>
                </c:pt>
                <c:pt idx="10">
                  <c:v>2731</c:v>
                </c:pt>
                <c:pt idx="11">
                  <c:v>2597</c:v>
                </c:pt>
                <c:pt idx="12">
                  <c:v>42484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C3-4A8E-8D40-45CCEA1C8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C3-4A8E-8D40-45CCEA1C8D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C3-4A8E-8D40-45CCEA1C8D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C3-4A8E-8D40-45CCEA1C8D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C3-4A8E-8D40-45CCEA1C8D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C3-4A8E-8D40-45CCEA1C8D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C3-4A8E-8D40-45CCEA1C8D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C3-4A8E-8D40-45CCEA1C8D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3-4A8E-8D40-45CCEA1C8D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3-4A8E-8D40-45CCEA1C8D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3-4A8E-8D40-45CCEA1C8D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3-4A8E-8D40-45CCEA1C8D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3-4A8E-8D40-45CCEA1C8D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3-4A8E-8D40-45CCEA1C8D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3-4A8E-8D40-45CCEA1C8D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C3-4A8E-8D40-45CCEA1C8D6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">
                  <c:v>-7.288503253796097E-2</c:v>
                </c:pt>
                <c:pt idx="2">
                  <c:v>0.26852162252765677</c:v>
                </c:pt>
                <c:pt idx="3">
                  <c:v>0.20312112955164729</c:v>
                </c:pt>
                <c:pt idx="4">
                  <c:v>-0.40371688414393037</c:v>
                </c:pt>
                <c:pt idx="5">
                  <c:v>6.3181818181818228E-2</c:v>
                </c:pt>
                <c:pt idx="6">
                  <c:v>0.74540253371475274</c:v>
                </c:pt>
                <c:pt idx="7">
                  <c:v>0.41301000769822949</c:v>
                </c:pt>
                <c:pt idx="8">
                  <c:v>0.40994724943481531</c:v>
                </c:pt>
                <c:pt idx="9">
                  <c:v>-3.1368821292775628E-2</c:v>
                </c:pt>
                <c:pt idx="10">
                  <c:v>-0.35528800755429646</c:v>
                </c:pt>
                <c:pt idx="11">
                  <c:v>-0.17028753993610224</c:v>
                </c:pt>
                <c:pt idx="12">
                  <c:v>2.6753993764651929E-2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C3-4A8E-8D40-45CCEA1C8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90-4AEA-B415-717E943AD567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0-4AEA-B415-717E943AD567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90-4AEA-B415-717E943AD5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90-4AEA-B415-717E943AD567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90-4AEA-B415-717E943AD5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90-4AEA-B415-717E943AD5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">
                  <c:v>1753</c:v>
                </c:pt>
                <c:pt idx="2">
                  <c:v>1536</c:v>
                </c:pt>
                <c:pt idx="3">
                  <c:v>896</c:v>
                </c:pt>
                <c:pt idx="4">
                  <c:v>182</c:v>
                </c:pt>
                <c:pt idx="5">
                  <c:v>235</c:v>
                </c:pt>
                <c:pt idx="6">
                  <c:v>326</c:v>
                </c:pt>
                <c:pt idx="7">
                  <c:v>62</c:v>
                </c:pt>
                <c:pt idx="8">
                  <c:v>79</c:v>
                </c:pt>
                <c:pt idx="9">
                  <c:v>534</c:v>
                </c:pt>
                <c:pt idx="10">
                  <c:v>1391</c:v>
                </c:pt>
                <c:pt idx="11">
                  <c:v>1054</c:v>
                </c:pt>
                <c:pt idx="12">
                  <c:v>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90-4AEA-B415-717E943A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90-4AEA-B415-717E943AD5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90-4AEA-B415-717E943AD5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90-4AEA-B415-717E943AD5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90-4AEA-B415-717E943AD5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90-4AEA-B415-717E943AD5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90-4AEA-B415-717E943AD5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90-4AEA-B415-717E943AD5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90-4AEA-B415-717E943AD5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90-4AEA-B415-717E943AD5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90-4AEA-B415-717E943AD5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90-4AEA-B415-717E943AD5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90-4AEA-B415-717E943AD5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90-4AEA-B415-717E943AD5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90-4AEA-B415-717E943AD5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90-4AEA-B415-717E943AD56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">
                  <c:v>-0.52531816950988364</c:v>
                </c:pt>
                <c:pt idx="2">
                  <c:v>-0.44748201438848922</c:v>
                </c:pt>
                <c:pt idx="3">
                  <c:v>0.42448330683624791</c:v>
                </c:pt>
                <c:pt idx="4">
                  <c:v>-0.4110032362459547</c:v>
                </c:pt>
                <c:pt idx="5">
                  <c:v>4.9107142857142794E-2</c:v>
                </c:pt>
                <c:pt idx="6">
                  <c:v>0.57487922705314021</c:v>
                </c:pt>
                <c:pt idx="7">
                  <c:v>7.8571428571428577</c:v>
                </c:pt>
                <c:pt idx="8">
                  <c:v>2.16</c:v>
                </c:pt>
                <c:pt idx="9">
                  <c:v>0.51704545454545459</c:v>
                </c:pt>
                <c:pt idx="10">
                  <c:v>2.4345679012345678</c:v>
                </c:pt>
                <c:pt idx="11">
                  <c:v>0.19365798414496038</c:v>
                </c:pt>
                <c:pt idx="12">
                  <c:v>-0.20149574486374966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90-4AEA-B415-717E943A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89-4F65-959A-6E84840D539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9-4F65-959A-6E84840D539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89-4F65-959A-6E84840D53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89-4F65-959A-6E84840D539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89-4F65-959A-6E84840D53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89-4F65-959A-6E84840D53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">
                  <c:v>1547</c:v>
                </c:pt>
                <c:pt idx="2">
                  <c:v>1386</c:v>
                </c:pt>
                <c:pt idx="3">
                  <c:v>526</c:v>
                </c:pt>
                <c:pt idx="4">
                  <c:v>143</c:v>
                </c:pt>
                <c:pt idx="5">
                  <c:v>93</c:v>
                </c:pt>
                <c:pt idx="6">
                  <c:v>102</c:v>
                </c:pt>
                <c:pt idx="7">
                  <c:v>4</c:v>
                </c:pt>
                <c:pt idx="8">
                  <c:v>80</c:v>
                </c:pt>
                <c:pt idx="9">
                  <c:v>270</c:v>
                </c:pt>
                <c:pt idx="10">
                  <c:v>385</c:v>
                </c:pt>
                <c:pt idx="11">
                  <c:v>960</c:v>
                </c:pt>
                <c:pt idx="12">
                  <c:v>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89-4F65-959A-6E84840D5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89-4F65-959A-6E84840D53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89-4F65-959A-6E84840D53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89-4F65-959A-6E84840D53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89-4F65-959A-6E84840D53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89-4F65-959A-6E84840D53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89-4F65-959A-6E84840D53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89-4F65-959A-6E84840D53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89-4F65-959A-6E84840D53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89-4F65-959A-6E84840D53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89-4F65-959A-6E84840D53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89-4F65-959A-6E84840D53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89-4F65-959A-6E84840D53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89-4F65-959A-6E84840D53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89-4F65-959A-6E84840D53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89-4F65-959A-6E84840D539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">
                  <c:v>-0.48087248322147647</c:v>
                </c:pt>
                <c:pt idx="2">
                  <c:v>-0.50107991360691151</c:v>
                </c:pt>
                <c:pt idx="3">
                  <c:v>-0.1419249592169658</c:v>
                </c:pt>
                <c:pt idx="4">
                  <c:v>0.22222222222222232</c:v>
                </c:pt>
                <c:pt idx="5">
                  <c:v>0.38805970149253732</c:v>
                </c:pt>
                <c:pt idx="6">
                  <c:v>-0.734375</c:v>
                </c:pt>
                <c:pt idx="7">
                  <c:v>-0.81818181818181812</c:v>
                </c:pt>
                <c:pt idx="8">
                  <c:v>2.6363636363636362</c:v>
                </c:pt>
                <c:pt idx="9">
                  <c:v>0.45945945945945943</c:v>
                </c:pt>
                <c:pt idx="10">
                  <c:v>-0.41842900302114805</c:v>
                </c:pt>
                <c:pt idx="11">
                  <c:v>-0.21504497138184786</c:v>
                </c:pt>
                <c:pt idx="12">
                  <c:v>-0.38847414420975968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89-4F65-959A-6E84840D5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36-43B1-8FD0-D55D5360B086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6-43B1-8FD0-D55D5360B086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6-43B1-8FD0-D55D5360B0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36-43B1-8FD0-D55D5360B086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36-43B1-8FD0-D55D5360B0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36-43B1-8FD0-D55D5360B0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6">
                  <c:v>133553</c:v>
                </c:pt>
                <c:pt idx="7">
                  <c:v>139313</c:v>
                </c:pt>
                <c:pt idx="8">
                  <c:v>107287</c:v>
                </c:pt>
                <c:pt idx="9">
                  <c:v>119104</c:v>
                </c:pt>
                <c:pt idx="10">
                  <c:v>94188</c:v>
                </c:pt>
                <c:pt idx="11">
                  <c:v>108317</c:v>
                </c:pt>
                <c:pt idx="12">
                  <c:v>1411233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36-43B1-8FD0-D55D5360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36-43B1-8FD0-D55D5360B0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36-43B1-8FD0-D55D5360B0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36-43B1-8FD0-D55D5360B0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36-43B1-8FD0-D55D5360B0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36-43B1-8FD0-D55D5360B0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6-43B1-8FD0-D55D5360B0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36-43B1-8FD0-D55D5360B0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36-43B1-8FD0-D55D5360B0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36-43B1-8FD0-D55D5360B0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36-43B1-8FD0-D55D5360B0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36-43B1-8FD0-D55D5360B0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36-43B1-8FD0-D55D5360B0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36-43B1-8FD0-D55D5360B0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36-43B1-8FD0-D55D5360B0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36-43B1-8FD0-D55D5360B08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6">
                  <c:v>-3.5794991011544264E-2</c:v>
                </c:pt>
                <c:pt idx="7">
                  <c:v>-7.2853720218288287E-2</c:v>
                </c:pt>
                <c:pt idx="8">
                  <c:v>-0.13639107791131033</c:v>
                </c:pt>
                <c:pt idx="9">
                  <c:v>-5.5322456555017108E-2</c:v>
                </c:pt>
                <c:pt idx="10">
                  <c:v>-0.14120811488488716</c:v>
                </c:pt>
                <c:pt idx="11">
                  <c:v>0.10711693939920486</c:v>
                </c:pt>
                <c:pt idx="12">
                  <c:v>-2.8941838334156755E-2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36-43B1-8FD0-D55D5360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67-4465-B1A7-D45CE225EE35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7-4465-B1A7-D45CE225EE35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67-4465-B1A7-D45CE225EE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67-4465-B1A7-D45CE225EE35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67-4465-B1A7-D45CE225EE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67-4465-B1A7-D45CE225EE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">
                  <c:v>96064</c:v>
                </c:pt>
                <c:pt idx="2">
                  <c:v>91772</c:v>
                </c:pt>
                <c:pt idx="3">
                  <c:v>103393</c:v>
                </c:pt>
                <c:pt idx="4">
                  <c:v>92523</c:v>
                </c:pt>
                <c:pt idx="5">
                  <c:v>97898</c:v>
                </c:pt>
                <c:pt idx="6">
                  <c:v>106513</c:v>
                </c:pt>
                <c:pt idx="7">
                  <c:v>110602</c:v>
                </c:pt>
                <c:pt idx="8">
                  <c:v>85635</c:v>
                </c:pt>
                <c:pt idx="9">
                  <c:v>95282</c:v>
                </c:pt>
                <c:pt idx="10">
                  <c:v>73967</c:v>
                </c:pt>
                <c:pt idx="11">
                  <c:v>87416</c:v>
                </c:pt>
                <c:pt idx="12">
                  <c:v>1134897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67-4465-B1A7-D45CE225E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67-4465-B1A7-D45CE225EE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67-4465-B1A7-D45CE225EE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67-4465-B1A7-D45CE225EE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67-4465-B1A7-D45CE225EE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67-4465-B1A7-D45CE225EE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67-4465-B1A7-D45CE225EE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67-4465-B1A7-D45CE225EE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67-4465-B1A7-D45CE225EE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67-4465-B1A7-D45CE225EE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67-4465-B1A7-D45CE225EE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67-4465-B1A7-D45CE225EE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67-4465-B1A7-D45CE225EE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67-4465-B1A7-D45CE225EE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67-4465-B1A7-D45CE225EE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67-4465-B1A7-D45CE225EE3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">
                  <c:v>3.2457761919091999E-2</c:v>
                </c:pt>
                <c:pt idx="2">
                  <c:v>-9.9638960835099266E-2</c:v>
                </c:pt>
                <c:pt idx="3">
                  <c:v>0.1402717427266913</c:v>
                </c:pt>
                <c:pt idx="4">
                  <c:v>-5.2358273160239666E-2</c:v>
                </c:pt>
                <c:pt idx="5">
                  <c:v>-8.0078932531479019E-2</c:v>
                </c:pt>
                <c:pt idx="6">
                  <c:v>-5.6588900108058282E-2</c:v>
                </c:pt>
                <c:pt idx="7">
                  <c:v>-0.10319551768035096</c:v>
                </c:pt>
                <c:pt idx="8">
                  <c:v>-0.17176045031626597</c:v>
                </c:pt>
                <c:pt idx="9">
                  <c:v>-6.3604379189024507E-2</c:v>
                </c:pt>
                <c:pt idx="10">
                  <c:v>-0.16644691616800211</c:v>
                </c:pt>
                <c:pt idx="11">
                  <c:v>0.17119965701117401</c:v>
                </c:pt>
                <c:pt idx="12">
                  <c:v>-4.5214661112985333E-2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67-4465-B1A7-D45CE225E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AE-4E68-A661-0D832617327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E-4E68-A661-0D832617327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AE-4E68-A661-0D832617327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AE-4E68-A661-0D832617327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AE-4E68-A661-0D83261732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AE-4E68-A661-0D832617327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AE-4E68-A661-0D832617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AE-4E68-A661-0D83261732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AE-4E68-A661-0D83261732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AE-4E68-A661-0D83261732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AE-4E68-A661-0D83261732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AE-4E68-A661-0D83261732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AE-4E68-A661-0D83261732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AE-4E68-A661-0D83261732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AE-4E68-A661-0D83261732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AE-4E68-A661-0D83261732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AE-4E68-A661-0D83261732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AE-4E68-A661-0D83261732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AE-4E68-A661-0D83261732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AE-4E68-A661-0D83261732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AE-4E68-A661-0D83261732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AE-4E68-A661-0D832617327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AE-4E68-A661-0D832617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46-4D0D-B925-FDE5C9012715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6-4D0D-B925-FDE5C9012715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46-4D0D-B925-FDE5C901271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46-4D0D-B925-FDE5C9012715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46-4D0D-B925-FDE5C90127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46-4D0D-B925-FDE5C901271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46-4D0D-B925-FDE5C9012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46-4D0D-B925-FDE5C90127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46-4D0D-B925-FDE5C90127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46-4D0D-B925-FDE5C90127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46-4D0D-B925-FDE5C90127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46-4D0D-B925-FDE5C90127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46-4D0D-B925-FDE5C90127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46-4D0D-B925-FDE5C90127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46-4D0D-B925-FDE5C90127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46-4D0D-B925-FDE5C90127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46-4D0D-B925-FDE5C90127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46-4D0D-B925-FDE5C90127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46-4D0D-B925-FDE5C90127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46-4D0D-B925-FDE5C90127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46-4D0D-B925-FDE5C90127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46-4D0D-B925-FDE5C9012715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46-4D0D-B925-FDE5C9012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3-4ED8-95E9-FB131068C930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3-4ED8-95E9-FB131068C930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13-4ED8-95E9-FB131068C93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3-4ED8-95E9-FB131068C930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3-4ED8-95E9-FB131068C9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13-4ED8-95E9-FB131068C93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21327</c:v>
                </c:pt>
                <c:pt idx="1">
                  <c:v>19358</c:v>
                </c:pt>
                <c:pt idx="2">
                  <c:v>20970</c:v>
                </c:pt>
                <c:pt idx="3">
                  <c:v>25760</c:v>
                </c:pt>
                <c:pt idx="4">
                  <c:v>23361</c:v>
                </c:pt>
                <c:pt idx="5">
                  <c:v>23213</c:v>
                </c:pt>
                <c:pt idx="6">
                  <c:v>27040</c:v>
                </c:pt>
                <c:pt idx="7">
                  <c:v>28711</c:v>
                </c:pt>
                <c:pt idx="8">
                  <c:v>21652</c:v>
                </c:pt>
                <c:pt idx="9">
                  <c:v>23822</c:v>
                </c:pt>
                <c:pt idx="10">
                  <c:v>20221</c:v>
                </c:pt>
                <c:pt idx="11">
                  <c:v>20901</c:v>
                </c:pt>
                <c:pt idx="12">
                  <c:v>276336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13-4ED8-95E9-FB131068C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13-4ED8-95E9-FB131068C9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13-4ED8-95E9-FB131068C9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13-4ED8-95E9-FB131068C9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13-4ED8-95E9-FB131068C9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13-4ED8-95E9-FB131068C9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13-4ED8-95E9-FB131068C9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13-4ED8-95E9-FB131068C9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13-4ED8-95E9-FB131068C9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13-4ED8-95E9-FB131068C9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13-4ED8-95E9-FB131068C9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13-4ED8-95E9-FB131068C9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13-4ED8-95E9-FB131068C9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13-4ED8-95E9-FB131068C9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13-4ED8-95E9-FB131068C9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13-4ED8-95E9-FB131068C930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2.4991589368962286E-2</c:v>
                </c:pt>
                <c:pt idx="1">
                  <c:v>-3.935288571286788E-2</c:v>
                </c:pt>
                <c:pt idx="2">
                  <c:v>1.6727272727272702E-2</c:v>
                </c:pt>
                <c:pt idx="3">
                  <c:v>0.15210877051746508</c:v>
                </c:pt>
                <c:pt idx="4">
                  <c:v>0.14722781515493777</c:v>
                </c:pt>
                <c:pt idx="5">
                  <c:v>0.25414663136852345</c:v>
                </c:pt>
                <c:pt idx="6">
                  <c:v>5.5878792611972372E-2</c:v>
                </c:pt>
                <c:pt idx="7">
                  <c:v>6.6094834948572379E-2</c:v>
                </c:pt>
                <c:pt idx="8">
                  <c:v>3.9113116091567868E-2</c:v>
                </c:pt>
                <c:pt idx="9">
                  <c:v>-2.0678314491264116E-2</c:v>
                </c:pt>
                <c:pt idx="10">
                  <c:v>-3.424395835323335E-2</c:v>
                </c:pt>
                <c:pt idx="11">
                  <c:v>-9.9055993792835917E-2</c:v>
                </c:pt>
                <c:pt idx="12">
                  <c:v>4.4144596887244703E-2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13-4ED8-95E9-FB131068C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B6-4177-8BEA-3913A38ABAB1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6-4177-8BEA-3913A38ABAB1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B6-4177-8BEA-3913A38ABA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B6-4177-8BEA-3913A38ABAB1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B6-4177-8BEA-3913A38ABA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B6-4177-8BEA-3913A38ABA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">
                  <c:v>16985</c:v>
                </c:pt>
                <c:pt idx="2">
                  <c:v>17403</c:v>
                </c:pt>
                <c:pt idx="3">
                  <c:v>19384</c:v>
                </c:pt>
                <c:pt idx="4">
                  <c:v>16853</c:v>
                </c:pt>
                <c:pt idx="5">
                  <c:v>14938</c:v>
                </c:pt>
                <c:pt idx="6">
                  <c:v>16025</c:v>
                </c:pt>
                <c:pt idx="7">
                  <c:v>15982</c:v>
                </c:pt>
                <c:pt idx="8">
                  <c:v>13176</c:v>
                </c:pt>
                <c:pt idx="9">
                  <c:v>16787</c:v>
                </c:pt>
                <c:pt idx="10">
                  <c:v>14839</c:v>
                </c:pt>
                <c:pt idx="11">
                  <c:v>18353</c:v>
                </c:pt>
                <c:pt idx="12">
                  <c:v>198546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B6-4177-8BEA-3913A38AB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B6-4177-8BEA-3913A38ABA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B6-4177-8BEA-3913A38ABA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B6-4177-8BEA-3913A38ABA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B6-4177-8BEA-3913A38ABA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B6-4177-8BEA-3913A38ABA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B6-4177-8BEA-3913A38ABA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B6-4177-8BEA-3913A38ABA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6-4177-8BEA-3913A38ABA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6-4177-8BEA-3913A38ABA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6-4177-8BEA-3913A38ABA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6-4177-8BEA-3913A38ABA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6-4177-8BEA-3913A38ABA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6-4177-8BEA-3913A38ABA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6-4177-8BEA-3913A38ABA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6-4177-8BEA-3913A38ABAB1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">
                  <c:v>6.5090612654417734E-2</c:v>
                </c:pt>
                <c:pt idx="2">
                  <c:v>-2.2632820397618825E-2</c:v>
                </c:pt>
                <c:pt idx="3">
                  <c:v>0.17074349217853468</c:v>
                </c:pt>
                <c:pt idx="4">
                  <c:v>6.7929788986756279E-2</c:v>
                </c:pt>
                <c:pt idx="5">
                  <c:v>3.7433155080213831E-2</c:v>
                </c:pt>
                <c:pt idx="6">
                  <c:v>5.2061449579831942E-2</c:v>
                </c:pt>
                <c:pt idx="7">
                  <c:v>4.8000000000000043E-2</c:v>
                </c:pt>
                <c:pt idx="8">
                  <c:v>-0.1183083511777302</c:v>
                </c:pt>
                <c:pt idx="9">
                  <c:v>-3.7939136913290206E-2</c:v>
                </c:pt>
                <c:pt idx="10">
                  <c:v>-5.3695555130412576E-2</c:v>
                </c:pt>
                <c:pt idx="11">
                  <c:v>0.19594682653460183</c:v>
                </c:pt>
                <c:pt idx="12">
                  <c:v>4.8627065739229591E-2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B6-4177-8BEA-3913A38AB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4D-4559-B34C-B604190C339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D-4559-B34C-B604190C339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D-4559-B34C-B604190C33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4D-4559-B34C-B604190C339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D-4559-B34C-B604190C33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4D-4559-B34C-B604190C33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6">
                  <c:v>5.9141351518908865</c:v>
                </c:pt>
                <c:pt idx="7">
                  <c:v>6.1420068777003793</c:v>
                </c:pt>
                <c:pt idx="8">
                  <c:v>5.9023491225174674</c:v>
                </c:pt>
                <c:pt idx="9">
                  <c:v>5.8542147947898746</c:v>
                </c:pt>
                <c:pt idx="10">
                  <c:v>5.4506944444444443</c:v>
                </c:pt>
                <c:pt idx="11">
                  <c:v>5.1518192627824018</c:v>
                </c:pt>
                <c:pt idx="12">
                  <c:v>5.6298889367609748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4D-4559-B34C-B604190C3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4D-4559-B34C-B604190C33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4D-4559-B34C-B604190C33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4D-4559-B34C-B604190C33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4D-4559-B34C-B604190C33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4D-4559-B34C-B604190C33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D-4559-B34C-B604190C33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D-4559-B34C-B604190C33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D-4559-B34C-B604190C33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D-4559-B34C-B604190C33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D-4559-B34C-B604190C33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D-4559-B34C-B604190C33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D-4559-B34C-B604190C33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D-4559-B34C-B604190C33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D-4559-B34C-B604190C33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D-4559-B34C-B604190C339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6">
                  <c:v>-0.81329211509634014</c:v>
                </c:pt>
                <c:pt idx="7">
                  <c:v>-0.68147979411288961</c:v>
                </c:pt>
                <c:pt idx="8">
                  <c:v>-0.16687751288240538</c:v>
                </c:pt>
                <c:pt idx="9">
                  <c:v>-8.9543455257268256E-2</c:v>
                </c:pt>
                <c:pt idx="10">
                  <c:v>-0.55428803474959842</c:v>
                </c:pt>
                <c:pt idx="11">
                  <c:v>-0.19008627912314058</c:v>
                </c:pt>
                <c:pt idx="12">
                  <c:v>-0.44712677748889806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4D-4559-B34C-B604190C3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A3-445B-877C-EC9F40E34606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3-445B-877C-EC9F40E34606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A3-445B-877C-EC9F40E346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A3-445B-877C-EC9F40E34606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A3-445B-877C-EC9F40E346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A3-445B-877C-EC9F40E346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">
                  <c:v>4.9221044045677003</c:v>
                </c:pt>
                <c:pt idx="2">
                  <c:v>4.094777562862669</c:v>
                </c:pt>
                <c:pt idx="3">
                  <c:v>3.4381875815774752</c:v>
                </c:pt>
                <c:pt idx="4">
                  <c:v>2.8805302667305543</c:v>
                </c:pt>
                <c:pt idx="5">
                  <c:v>4.3386262924667651</c:v>
                </c:pt>
                <c:pt idx="6">
                  <c:v>4.099283208784505</c:v>
                </c:pt>
                <c:pt idx="7">
                  <c:v>4.3943283582089556</c:v>
                </c:pt>
                <c:pt idx="8">
                  <c:v>4.7102579484103178</c:v>
                </c:pt>
                <c:pt idx="9">
                  <c:v>4.4106239460370995</c:v>
                </c:pt>
                <c:pt idx="10">
                  <c:v>4.2302335108562064</c:v>
                </c:pt>
                <c:pt idx="11">
                  <c:v>4.5</c:v>
                </c:pt>
                <c:pt idx="12">
                  <c:v>4.1476535819807374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A3-445B-877C-EC9F40E34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A3-445B-877C-EC9F40E346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A3-445B-877C-EC9F40E346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A3-445B-877C-EC9F40E346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A3-445B-877C-EC9F40E346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A3-445B-877C-EC9F40E346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A3-445B-877C-EC9F40E346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A3-445B-877C-EC9F40E346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A3-445B-877C-EC9F40E346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A3-445B-877C-EC9F40E346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A3-445B-877C-EC9F40E346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A3-445B-877C-EC9F40E346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A3-445B-877C-EC9F40E346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A3-445B-877C-EC9F40E346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A3-445B-877C-EC9F40E346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A3-445B-877C-EC9F40E34606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">
                  <c:v>0.45358680417107156</c:v>
                </c:pt>
                <c:pt idx="2">
                  <c:v>0.1485918739212142</c:v>
                </c:pt>
                <c:pt idx="3">
                  <c:v>-0.49545320755908628</c:v>
                </c:pt>
                <c:pt idx="4">
                  <c:v>-0.6605887086654687</c:v>
                </c:pt>
                <c:pt idx="5">
                  <c:v>0.57838578138070718</c:v>
                </c:pt>
                <c:pt idx="6">
                  <c:v>-0.68772444475292271</c:v>
                </c:pt>
                <c:pt idx="7">
                  <c:v>-0.12317274945608681</c:v>
                </c:pt>
                <c:pt idx="8">
                  <c:v>0.76310862714334959</c:v>
                </c:pt>
                <c:pt idx="9">
                  <c:v>0.60036617298368489</c:v>
                </c:pt>
                <c:pt idx="10">
                  <c:v>0.42883978263320977</c:v>
                </c:pt>
                <c:pt idx="11">
                  <c:v>-4.0586055911081331E-2</c:v>
                </c:pt>
                <c:pt idx="12">
                  <c:v>-2.4832213188616059E-2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A3-445B-877C-EC9F40E34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D8-4A8B-88DB-63F277934501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8-4A8B-88DB-63F277934501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D8-4A8B-88DB-63F27793450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8-4A8B-88DB-63F277934501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D8-4A8B-88DB-63F2779345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D8-4A8B-88DB-63F27793450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">
                  <c:v>4.6215621562156217</c:v>
                </c:pt>
                <c:pt idx="2">
                  <c:v>4.1008280565026789</c:v>
                </c:pt>
                <c:pt idx="3">
                  <c:v>3.5511833475905332</c:v>
                </c:pt>
                <c:pt idx="4">
                  <c:v>2.9176039759351293</c:v>
                </c:pt>
                <c:pt idx="5">
                  <c:v>4.2093297903749631</c:v>
                </c:pt>
                <c:pt idx="6">
                  <c:v>4.4232161323681485</c:v>
                </c:pt>
                <c:pt idx="7">
                  <c:v>5.0544290288153686</c:v>
                </c:pt>
                <c:pt idx="8">
                  <c:v>5.2701959436232384</c:v>
                </c:pt>
                <c:pt idx="9">
                  <c:v>4.8074375955170661</c:v>
                </c:pt>
                <c:pt idx="10">
                  <c:v>5.6777358490566039</c:v>
                </c:pt>
                <c:pt idx="11">
                  <c:v>5.77007874015748</c:v>
                </c:pt>
                <c:pt idx="12">
                  <c:v>4.4236945252244277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D8-4A8B-88DB-63F277934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D8-4A8B-88DB-63F2779345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D8-4A8B-88DB-63F2779345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D8-4A8B-88DB-63F2779345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D8-4A8B-88DB-63F2779345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D8-4A8B-88DB-63F2779345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D8-4A8B-88DB-63F2779345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D8-4A8B-88DB-63F2779345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D8-4A8B-88DB-63F2779345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D8-4A8B-88DB-63F2779345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D8-4A8B-88DB-63F2779345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D8-4A8B-88DB-63F2779345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D8-4A8B-88DB-63F2779345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D8-4A8B-88DB-63F2779345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D8-4A8B-88DB-63F2779345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D8-4A8B-88DB-63F277934501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">
                  <c:v>-2.1241721487585075E-2</c:v>
                </c:pt>
                <c:pt idx="2">
                  <c:v>-6.7951658235831047E-2</c:v>
                </c:pt>
                <c:pt idx="3">
                  <c:v>-0.824175847811766</c:v>
                </c:pt>
                <c:pt idx="4">
                  <c:v>-0.94271853144620144</c:v>
                </c:pt>
                <c:pt idx="5">
                  <c:v>-0.32404436761646327</c:v>
                </c:pt>
                <c:pt idx="6">
                  <c:v>-0.51463038061696942</c:v>
                </c:pt>
                <c:pt idx="7">
                  <c:v>0.56439015612343457</c:v>
                </c:pt>
                <c:pt idx="8">
                  <c:v>1.1186722415916357</c:v>
                </c:pt>
                <c:pt idx="9">
                  <c:v>0.76938962198522187</c:v>
                </c:pt>
                <c:pt idx="10">
                  <c:v>1.8940536160990087</c:v>
                </c:pt>
                <c:pt idx="11">
                  <c:v>1.3871187050235321</c:v>
                </c:pt>
                <c:pt idx="12">
                  <c:v>1.1092175633826251E-2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D8-4A8B-88DB-63F277934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1B-42E9-8EE2-2ACC3ED7FC9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B-42E9-8EE2-2ACC3ED7FC9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1B-42E9-8EE2-2ACC3ED7FC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1B-42E9-8EE2-2ACC3ED7FC9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1B-42E9-8EE2-2ACC3ED7FC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1B-42E9-8EE2-2ACC3ED7FC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">
                  <c:v>5.7839116719242902</c:v>
                </c:pt>
                <c:pt idx="2">
                  <c:v>4.0829361296472833</c:v>
                </c:pt>
                <c:pt idx="3">
                  <c:v>3.224676724137931</c:v>
                </c:pt>
                <c:pt idx="4">
                  <c:v>2.8223954060705498</c:v>
                </c:pt>
                <c:pt idx="5">
                  <c:v>4.5544603252833911</c:v>
                </c:pt>
                <c:pt idx="6">
                  <c:v>3.6333209371513573</c:v>
                </c:pt>
                <c:pt idx="7">
                  <c:v>3.5562330623306231</c:v>
                </c:pt>
                <c:pt idx="8">
                  <c:v>3.9316443594646273</c:v>
                </c:pt>
                <c:pt idx="9">
                  <c:v>3.9222570532915362</c:v>
                </c:pt>
                <c:pt idx="10">
                  <c:v>2.5116487455197132</c:v>
                </c:pt>
                <c:pt idx="11">
                  <c:v>3.3495007132667616</c:v>
                </c:pt>
                <c:pt idx="12">
                  <c:v>3.7213706921800256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1B-42E9-8EE2-2ACC3ED7F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1B-42E9-8EE2-2ACC3ED7FC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1B-42E9-8EE2-2ACC3ED7FC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1B-42E9-8EE2-2ACC3ED7FC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1B-42E9-8EE2-2ACC3ED7FC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1B-42E9-8EE2-2ACC3ED7FC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1B-42E9-8EE2-2ACC3ED7FC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1B-42E9-8EE2-2ACC3ED7FC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1B-42E9-8EE2-2ACC3ED7FC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1B-42E9-8EE2-2ACC3ED7FC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1B-42E9-8EE2-2ACC3ED7FC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1B-42E9-8EE2-2ACC3ED7FC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1B-42E9-8EE2-2ACC3ED7FC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1B-42E9-8EE2-2ACC3ED7FC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1B-42E9-8EE2-2ACC3ED7FC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1B-42E9-8EE2-2ACC3ED7FC9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">
                  <c:v>1.6611306068355329</c:v>
                </c:pt>
                <c:pt idx="2">
                  <c:v>0.79156083827199186</c:v>
                </c:pt>
                <c:pt idx="3">
                  <c:v>0.39000290823087136</c:v>
                </c:pt>
                <c:pt idx="4">
                  <c:v>0.19927326367995546</c:v>
                </c:pt>
                <c:pt idx="5">
                  <c:v>2.0223591579682161</c:v>
                </c:pt>
                <c:pt idx="6">
                  <c:v>-0.88585004730460115</c:v>
                </c:pt>
                <c:pt idx="7">
                  <c:v>-1.0038422672362319</c:v>
                </c:pt>
                <c:pt idx="8">
                  <c:v>0.35011987688007418</c:v>
                </c:pt>
                <c:pt idx="9">
                  <c:v>0.5215135588677442</c:v>
                </c:pt>
                <c:pt idx="10">
                  <c:v>-1.3355734767025091</c:v>
                </c:pt>
                <c:pt idx="11">
                  <c:v>-1.7097478416465335</c:v>
                </c:pt>
                <c:pt idx="12">
                  <c:v>5.1639652985044471E-2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1B-42E9-8EE2-2ACC3ED7F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34-4874-9F13-DC2EB18C549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4-4874-9F13-DC2EB18C549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34-4874-9F13-DC2EB18C54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34-4874-9F13-DC2EB18C549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34-4874-9F13-DC2EB18C54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34-4874-9F13-DC2EB18C54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">
                  <c:v>6.0849573152781868</c:v>
                </c:pt>
                <c:pt idx="2">
                  <c:v>5.7484341780152848</c:v>
                </c:pt>
                <c:pt idx="3">
                  <c:v>5.7116178291374329</c:v>
                </c:pt>
                <c:pt idx="4">
                  <c:v>5.8060286002492134</c:v>
                </c:pt>
                <c:pt idx="5">
                  <c:v>6.5345427768108184</c:v>
                </c:pt>
                <c:pt idx="6">
                  <c:v>6.6567238689547583</c:v>
                </c:pt>
                <c:pt idx="7">
                  <c:v>6.874671505443624</c:v>
                </c:pt>
                <c:pt idx="8">
                  <c:v>6.354811778992107</c:v>
                </c:pt>
                <c:pt idx="9">
                  <c:v>6.1601834753082745</c:v>
                </c:pt>
                <c:pt idx="10">
                  <c:v>5.6514589931936117</c:v>
                </c:pt>
                <c:pt idx="11">
                  <c:v>5.2467171579578267</c:v>
                </c:pt>
                <c:pt idx="12">
                  <c:v>6.0190031529217407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34-4874-9F13-DC2EB18C5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34-4874-9F13-DC2EB18C54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34-4874-9F13-DC2EB18C54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34-4874-9F13-DC2EB18C54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34-4874-9F13-DC2EB18C54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34-4874-9F13-DC2EB18C54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34-4874-9F13-DC2EB18C54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34-4874-9F13-DC2EB18C54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4-4874-9F13-DC2EB18C54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4-4874-9F13-DC2EB18C54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4-4874-9F13-DC2EB18C54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34-4874-9F13-DC2EB18C54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34-4874-9F13-DC2EB18C54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34-4874-9F13-DC2EB18C54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34-4874-9F13-DC2EB18C54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34-4874-9F13-DC2EB18C549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">
                  <c:v>-0.44805829894392346</c:v>
                </c:pt>
                <c:pt idx="2">
                  <c:v>-0.38472318467144984</c:v>
                </c:pt>
                <c:pt idx="3">
                  <c:v>-0.18800166714812594</c:v>
                </c:pt>
                <c:pt idx="4">
                  <c:v>-0.33965291549757026</c:v>
                </c:pt>
                <c:pt idx="5">
                  <c:v>-0.75186600157656969</c:v>
                </c:pt>
                <c:pt idx="6">
                  <c:v>-0.75313695037297279</c:v>
                </c:pt>
                <c:pt idx="7">
                  <c:v>-0.97267275685145815</c:v>
                </c:pt>
                <c:pt idx="8">
                  <c:v>-0.49897569424129795</c:v>
                </c:pt>
                <c:pt idx="9">
                  <c:v>-0.2436792102324441</c:v>
                </c:pt>
                <c:pt idx="10">
                  <c:v>-0.71650223376895461</c:v>
                </c:pt>
                <c:pt idx="11">
                  <c:v>-0.2502201546969367</c:v>
                </c:pt>
                <c:pt idx="12">
                  <c:v>-0.55901299800332005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34-4874-9F13-DC2EB18C5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E-4C3B-9378-8297B2C184E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E-4C3B-9378-8297B2C184E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DE-4C3B-9378-8297B2C184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DE-4C3B-9378-8297B2C184E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E-4C3B-9378-8297B2C184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DE-4C3B-9378-8297B2C184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">
                  <c:v>6.0825576241134751</c:v>
                </c:pt>
                <c:pt idx="2">
                  <c:v>6.0071238702817649</c:v>
                </c:pt>
                <c:pt idx="3">
                  <c:v>5.5141093474426812</c:v>
                </c:pt>
                <c:pt idx="4">
                  <c:v>5.1931303244516949</c:v>
                </c:pt>
                <c:pt idx="5">
                  <c:v>6.1108343711083437</c:v>
                </c:pt>
                <c:pt idx="6">
                  <c:v>6.5658185309649548</c:v>
                </c:pt>
                <c:pt idx="7">
                  <c:v>6.6951910112359547</c:v>
                </c:pt>
                <c:pt idx="8">
                  <c:v>6.4777700186219738</c:v>
                </c:pt>
                <c:pt idx="9">
                  <c:v>6.0587956377430059</c:v>
                </c:pt>
                <c:pt idx="10">
                  <c:v>5.0955604883462815</c:v>
                </c:pt>
                <c:pt idx="11">
                  <c:v>5.0070480441677434</c:v>
                </c:pt>
                <c:pt idx="12">
                  <c:v>5.851669227781624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DE-4C3B-9378-8297B2C18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DE-4C3B-9378-8297B2C184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DE-4C3B-9378-8297B2C184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DE-4C3B-9378-8297B2C184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DE-4C3B-9378-8297B2C184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DE-4C3B-9378-8297B2C184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DE-4C3B-9378-8297B2C184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DE-4C3B-9378-8297B2C184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DE-4C3B-9378-8297B2C184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DE-4C3B-9378-8297B2C184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E-4C3B-9378-8297B2C184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E-4C3B-9378-8297B2C184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DE-4C3B-9378-8297B2C184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DE-4C3B-9378-8297B2C184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DE-4C3B-9378-8297B2C184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DE-4C3B-9378-8297B2C184E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">
                  <c:v>-0.33273806285851215</c:v>
                </c:pt>
                <c:pt idx="2">
                  <c:v>0.33691521494946208</c:v>
                </c:pt>
                <c:pt idx="3">
                  <c:v>-0.13368939469568364</c:v>
                </c:pt>
                <c:pt idx="4">
                  <c:v>-0.43498581593348451</c:v>
                </c:pt>
                <c:pt idx="5">
                  <c:v>-1.1972715015136579</c:v>
                </c:pt>
                <c:pt idx="6">
                  <c:v>-1.0853724258376287</c:v>
                </c:pt>
                <c:pt idx="7">
                  <c:v>-1.6257368758038835</c:v>
                </c:pt>
                <c:pt idx="8">
                  <c:v>-0.57788109945958066</c:v>
                </c:pt>
                <c:pt idx="9">
                  <c:v>-0.37621563197900798</c:v>
                </c:pt>
                <c:pt idx="10">
                  <c:v>-1.1933783220944543</c:v>
                </c:pt>
                <c:pt idx="11">
                  <c:v>0.13090025230066882</c:v>
                </c:pt>
                <c:pt idx="12">
                  <c:v>-0.67360190145236132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DE-4C3B-9378-8297B2C18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CB-49E1-865C-13EF9BD5FA6E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B-49E1-865C-13EF9BD5FA6E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CB-49E1-865C-13EF9BD5FA6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CB-49E1-865C-13EF9BD5FA6E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CB-49E1-865C-13EF9BD5FA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CB-49E1-865C-13EF9BD5FA6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">
                  <c:v>7.9866488651535379</c:v>
                </c:pt>
                <c:pt idx="2">
                  <c:v>4.7348798674399335</c:v>
                </c:pt>
                <c:pt idx="3">
                  <c:v>6.1542699724517904</c:v>
                </c:pt>
                <c:pt idx="4">
                  <c:v>7.2033639143730888</c:v>
                </c:pt>
                <c:pt idx="5">
                  <c:v>7.620056497175141</c:v>
                </c:pt>
                <c:pt idx="6">
                  <c:v>6.3723776223776225</c:v>
                </c:pt>
                <c:pt idx="7">
                  <c:v>7.2854077253218881</c:v>
                </c:pt>
                <c:pt idx="8">
                  <c:v>6.6504201680672272</c:v>
                </c:pt>
                <c:pt idx="9">
                  <c:v>6.045300113250283</c:v>
                </c:pt>
                <c:pt idx="10">
                  <c:v>6.376753507014028</c:v>
                </c:pt>
                <c:pt idx="11">
                  <c:v>5.4688679245283023</c:v>
                </c:pt>
                <c:pt idx="12">
                  <c:v>6.5528108163057839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CB-49E1-865C-13EF9BD5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CB-49E1-865C-13EF9BD5FA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CB-49E1-865C-13EF9BD5FA6E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58CB-49E1-865C-13EF9BD5FA6E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58CB-49E1-865C-13EF9BD5FA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CB-49E1-865C-13EF9BD5FA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CB-49E1-865C-13EF9BD5FA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CB-49E1-865C-13EF9BD5FA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CB-49E1-865C-13EF9BD5FA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CB-49E1-865C-13EF9BD5FA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CB-49E1-865C-13EF9BD5FA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CB-49E1-865C-13EF9BD5FA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CB-49E1-865C-13EF9BD5FA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CB-49E1-865C-13EF9BD5FA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CB-49E1-865C-13EF9BD5FA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CB-49E1-865C-13EF9BD5FA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CB-49E1-865C-13EF9BD5FA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CB-49E1-865C-13EF9BD5FA6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">
                  <c:v>1.0545159011646179</c:v>
                </c:pt>
                <c:pt idx="2">
                  <c:v>-1.7590960361745243</c:v>
                </c:pt>
                <c:pt idx="3">
                  <c:v>-1.408967801578564</c:v>
                </c:pt>
                <c:pt idx="4">
                  <c:v>-0.73739012512421809</c:v>
                </c:pt>
                <c:pt idx="5">
                  <c:v>0.78971717581785583</c:v>
                </c:pt>
                <c:pt idx="6">
                  <c:v>-0.60666999666999644</c:v>
                </c:pt>
                <c:pt idx="7">
                  <c:v>-0.31111401380854709</c:v>
                </c:pt>
                <c:pt idx="8">
                  <c:v>-1.0203617249368877</c:v>
                </c:pt>
                <c:pt idx="9">
                  <c:v>-1.9083151664222955</c:v>
                </c:pt>
                <c:pt idx="10">
                  <c:v>-0.98697394789579196</c:v>
                </c:pt>
                <c:pt idx="11">
                  <c:v>-2.8194437637833865</c:v>
                </c:pt>
                <c:pt idx="12">
                  <c:v>-0.58152455241192413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CB-49E1-865C-13EF9BD5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A0-4C7F-8C12-D28D5545D3C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0-4C7F-8C12-D28D5545D3C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A0-4C7F-8C12-D28D5545D3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A0-4C7F-8C12-D28D5545D3C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A0-4C7F-8C12-D28D5545D3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A0-4C7F-8C12-D28D5545D3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">
                  <c:v>5.3264248704663215</c:v>
                </c:pt>
                <c:pt idx="2">
                  <c:v>5.303303303303303</c:v>
                </c:pt>
                <c:pt idx="3">
                  <c:v>7.2269457161543489</c:v>
                </c:pt>
                <c:pt idx="4">
                  <c:v>9.0991501416430598</c:v>
                </c:pt>
                <c:pt idx="5">
                  <c:v>9.6474677259185704</c:v>
                </c:pt>
                <c:pt idx="6">
                  <c:v>5.4677650429799423</c:v>
                </c:pt>
                <c:pt idx="7">
                  <c:v>6.6182873730043541</c:v>
                </c:pt>
                <c:pt idx="8">
                  <c:v>5.0216262975778543</c:v>
                </c:pt>
                <c:pt idx="9">
                  <c:v>6.2872340425531918</c:v>
                </c:pt>
                <c:pt idx="10">
                  <c:v>6.0352622061482819</c:v>
                </c:pt>
                <c:pt idx="11">
                  <c:v>7.3898305084745761</c:v>
                </c:pt>
                <c:pt idx="12">
                  <c:v>6.5687732342007434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A0-4C7F-8C12-D28D5545D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A0-4C7F-8C12-D28D5545D3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A0-4C7F-8C12-D28D5545D3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A0-4C7F-8C12-D28D5545D3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A0-4C7F-8C12-D28D5545D3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A0-4C7F-8C12-D28D5545D3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A0-4C7F-8C12-D28D5545D3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A0-4C7F-8C12-D28D5545D3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A0-4C7F-8C12-D28D5545D3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A0-4C7F-8C12-D28D5545D3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A0-4C7F-8C12-D28D5545D3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A0-4C7F-8C12-D28D5545D3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A0-4C7F-8C12-D28D5545D3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A0-4C7F-8C12-D28D5545D3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A0-4C7F-8C12-D28D5545D3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A0-4C7F-8C12-D28D5545D3C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">
                  <c:v>8.2998237726711999E-2</c:v>
                </c:pt>
                <c:pt idx="2">
                  <c:v>-0.85505081140991379</c:v>
                </c:pt>
                <c:pt idx="3">
                  <c:v>1.6446015025044973</c:v>
                </c:pt>
                <c:pt idx="4">
                  <c:v>3.6736713739494711</c:v>
                </c:pt>
                <c:pt idx="5">
                  <c:v>2.6232316879839024</c:v>
                </c:pt>
                <c:pt idx="6">
                  <c:v>1.3073783958290619E-2</c:v>
                </c:pt>
                <c:pt idx="7">
                  <c:v>0.92654425373829863</c:v>
                </c:pt>
                <c:pt idx="8">
                  <c:v>-1.158918449503858</c:v>
                </c:pt>
                <c:pt idx="9">
                  <c:v>-0.19938106750034734</c:v>
                </c:pt>
                <c:pt idx="10">
                  <c:v>-0.83748147616218738</c:v>
                </c:pt>
                <c:pt idx="11">
                  <c:v>1.0386109962794539</c:v>
                </c:pt>
                <c:pt idx="12">
                  <c:v>0.58569145111896059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A0-4C7F-8C12-D28D5545D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46-4742-BC81-1AE55FC3C04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6-4742-BC81-1AE55FC3C04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46-4742-BC81-1AE55FC3C0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46-4742-BC81-1AE55FC3C04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46-4742-BC81-1AE55FC3C0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46-4742-BC81-1AE55FC3C0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6">
                  <c:v>7.7779850746268657</c:v>
                </c:pt>
                <c:pt idx="7">
                  <c:v>8.2158469945355197</c:v>
                </c:pt>
                <c:pt idx="8">
                  <c:v>6.2575757575757578</c:v>
                </c:pt>
                <c:pt idx="9">
                  <c:v>6.2095671981776768</c:v>
                </c:pt>
                <c:pt idx="10">
                  <c:v>6.5874673629242819</c:v>
                </c:pt>
                <c:pt idx="11">
                  <c:v>6.7229916897506925</c:v>
                </c:pt>
                <c:pt idx="12">
                  <c:v>7.0016570008285006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46-4742-BC81-1AE55FC3C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46-4742-BC81-1AE55FC3C0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46-4742-BC81-1AE55FC3C0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46-4742-BC81-1AE55FC3C0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46-4742-BC81-1AE55FC3C0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46-4742-BC81-1AE55FC3C0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46-4742-BC81-1AE55FC3C0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46-4742-BC81-1AE55FC3C0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46-4742-BC81-1AE55FC3C0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46-4742-BC81-1AE55FC3C0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46-4742-BC81-1AE55FC3C0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46-4742-BC81-1AE55FC3C0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46-4742-BC81-1AE55FC3C0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46-4742-BC81-1AE55FC3C0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46-4742-BC81-1AE55FC3C0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46-4742-BC81-1AE55FC3C04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6">
                  <c:v>-0.32293235656579533</c:v>
                </c:pt>
                <c:pt idx="7">
                  <c:v>0.81727048208000408</c:v>
                </c:pt>
                <c:pt idx="8">
                  <c:v>-0.1479797979797981</c:v>
                </c:pt>
                <c:pt idx="9">
                  <c:v>-0.21477490708548075</c:v>
                </c:pt>
                <c:pt idx="10">
                  <c:v>-3.4104849141531446E-2</c:v>
                </c:pt>
                <c:pt idx="11">
                  <c:v>0.30566885510502306</c:v>
                </c:pt>
                <c:pt idx="12">
                  <c:v>0.55062707467226257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46-4742-BC81-1AE55FC3C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8E-442E-B74F-AD48F6F0A76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E-442E-B74F-AD48F6F0A76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8E-442E-B74F-AD48F6F0A7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8E-442E-B74F-AD48F6F0A76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8E-442E-B74F-AD48F6F0A7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8E-442E-B74F-AD48F6F0A7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">
                  <c:v>5.0941597139451726</c:v>
                </c:pt>
                <c:pt idx="2">
                  <c:v>5.5976331360946743</c:v>
                </c:pt>
                <c:pt idx="3">
                  <c:v>6.6625514403292181</c:v>
                </c:pt>
                <c:pt idx="4">
                  <c:v>9.2515337423312882</c:v>
                </c:pt>
                <c:pt idx="5">
                  <c:v>7.6940789473684212</c:v>
                </c:pt>
                <c:pt idx="6">
                  <c:v>7.6267857142857141</c:v>
                </c:pt>
                <c:pt idx="7">
                  <c:v>8.3812785388127846</c:v>
                </c:pt>
                <c:pt idx="8">
                  <c:v>8.1703056768558948</c:v>
                </c:pt>
                <c:pt idx="9">
                  <c:v>7.6472795497185739</c:v>
                </c:pt>
                <c:pt idx="10">
                  <c:v>7.0751295336787567</c:v>
                </c:pt>
                <c:pt idx="11">
                  <c:v>5.4558823529411766</c:v>
                </c:pt>
                <c:pt idx="12">
                  <c:v>6.6329430132708822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8E-442E-B74F-AD48F6F0A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8E-442E-B74F-AD48F6F0A7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8E-442E-B74F-AD48F6F0A7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8E-442E-B74F-AD48F6F0A7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8E-442E-B74F-AD48F6F0A7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8E-442E-B74F-AD48F6F0A7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8E-442E-B74F-AD48F6F0A7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8E-442E-B74F-AD48F6F0A7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8E-442E-B74F-AD48F6F0A7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8E-442E-B74F-AD48F6F0A7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8E-442E-B74F-AD48F6F0A7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8E-442E-B74F-AD48F6F0A7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8E-442E-B74F-AD48F6F0A7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8E-442E-B74F-AD48F6F0A7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8E-442E-B74F-AD48F6F0A7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8E-442E-B74F-AD48F6F0A76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">
                  <c:v>-7.4001721032406209E-2</c:v>
                </c:pt>
                <c:pt idx="2">
                  <c:v>-6.2708419882555155E-2</c:v>
                </c:pt>
                <c:pt idx="3">
                  <c:v>1.0005598554764834</c:v>
                </c:pt>
                <c:pt idx="4">
                  <c:v>-0.53183182826832542</c:v>
                </c:pt>
                <c:pt idx="5">
                  <c:v>-4.3938331405436664</c:v>
                </c:pt>
                <c:pt idx="6">
                  <c:v>-0.75335127201565566</c:v>
                </c:pt>
                <c:pt idx="7">
                  <c:v>-1.8069567553048618</c:v>
                </c:pt>
                <c:pt idx="8">
                  <c:v>1.2946580084621129</c:v>
                </c:pt>
                <c:pt idx="9">
                  <c:v>1.9221094816913631</c:v>
                </c:pt>
                <c:pt idx="10">
                  <c:v>1.457092398400242</c:v>
                </c:pt>
                <c:pt idx="11">
                  <c:v>-0.32969990214200262</c:v>
                </c:pt>
                <c:pt idx="12">
                  <c:v>0.24957368281731807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8E-442E-B74F-AD48F6F0A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B6-490A-8AF2-5E1937281A8F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B6-490A-8AF2-5E1937281A8F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B6-490A-8AF2-5E1937281A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B6-490A-8AF2-5E1937281A8F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B6-490A-8AF2-5E1937281A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B6-490A-8AF2-5E1937281A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">
                  <c:v>9024</c:v>
                </c:pt>
                <c:pt idx="2">
                  <c:v>9405</c:v>
                </c:pt>
                <c:pt idx="3">
                  <c:v>11340</c:v>
                </c:pt>
                <c:pt idx="4">
                  <c:v>11034</c:v>
                </c:pt>
                <c:pt idx="5">
                  <c:v>9636</c:v>
                </c:pt>
                <c:pt idx="6">
                  <c:v>10415</c:v>
                </c:pt>
                <c:pt idx="7">
                  <c:v>11125</c:v>
                </c:pt>
                <c:pt idx="8">
                  <c:v>8592</c:v>
                </c:pt>
                <c:pt idx="9">
                  <c:v>10545</c:v>
                </c:pt>
                <c:pt idx="10">
                  <c:v>9010</c:v>
                </c:pt>
                <c:pt idx="11">
                  <c:v>8513</c:v>
                </c:pt>
                <c:pt idx="12">
                  <c:v>118438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B6-490A-8AF2-5E1937281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B6-490A-8AF2-5E1937281A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B6-490A-8AF2-5E1937281A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B6-490A-8AF2-5E1937281A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B6-490A-8AF2-5E1937281A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B6-490A-8AF2-5E1937281A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B6-490A-8AF2-5E1937281A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B6-490A-8AF2-5E1937281A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B6-490A-8AF2-5E1937281A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B6-490A-8AF2-5E1937281A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B6-490A-8AF2-5E1937281A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B6-490A-8AF2-5E1937281A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B6-490A-8AF2-5E1937281A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B6-490A-8AF2-5E1937281A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B6-490A-8AF2-5E1937281A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B6-490A-8AF2-5E1937281A8F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">
                  <c:v>3.1124944419742562E-3</c:v>
                </c:pt>
                <c:pt idx="2">
                  <c:v>-9.1479907264296778E-2</c:v>
                </c:pt>
                <c:pt idx="3">
                  <c:v>9.7242380261248096E-2</c:v>
                </c:pt>
                <c:pt idx="4">
                  <c:v>7.8697819923746248E-2</c:v>
                </c:pt>
                <c:pt idx="5">
                  <c:v>-3.7220843672456372E-3</c:v>
                </c:pt>
                <c:pt idx="6">
                  <c:v>5.1170771094065426E-2</c:v>
                </c:pt>
                <c:pt idx="7">
                  <c:v>0.12203731719616751</c:v>
                </c:pt>
                <c:pt idx="8">
                  <c:v>-0.13062835171506626</c:v>
                </c:pt>
                <c:pt idx="9">
                  <c:v>-9.6731780616078344E-3</c:v>
                </c:pt>
                <c:pt idx="10">
                  <c:v>-3.615746683782628E-2</c:v>
                </c:pt>
                <c:pt idx="11">
                  <c:v>-6.9414079580236154E-2</c:v>
                </c:pt>
                <c:pt idx="12">
                  <c:v>1.4597289564308502E-2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B6-490A-8AF2-5E1937281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D-4A04-B3DE-B48C79A35AA6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D-4A04-B3DE-B48C79A35AA6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5D-4A04-B3DE-B48C79A35A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5D-4A04-B3DE-B48C79A35AA6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D-4A04-B3DE-B48C79A35A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5D-4A04-B3DE-B48C79A35A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6">
                  <c:v>7.7779850746268657</c:v>
                </c:pt>
                <c:pt idx="7">
                  <c:v>8.2158469945355197</c:v>
                </c:pt>
                <c:pt idx="8">
                  <c:v>6.2575757575757578</c:v>
                </c:pt>
                <c:pt idx="9">
                  <c:v>6.2095671981776768</c:v>
                </c:pt>
                <c:pt idx="10">
                  <c:v>6.5874673629242819</c:v>
                </c:pt>
                <c:pt idx="11">
                  <c:v>6.7229916897506925</c:v>
                </c:pt>
                <c:pt idx="12">
                  <c:v>7.0016570008285006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5D-4A04-B3DE-B48C79A35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5D-4A04-B3DE-B48C79A35A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5D-4A04-B3DE-B48C79A35A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5D-4A04-B3DE-B48C79A35A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5D-4A04-B3DE-B48C79A35A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5D-4A04-B3DE-B48C79A35A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5D-4A04-B3DE-B48C79A35A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5D-4A04-B3DE-B48C79A35A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5D-4A04-B3DE-B48C79A35A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5D-4A04-B3DE-B48C79A35A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5D-4A04-B3DE-B48C79A35A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5D-4A04-B3DE-B48C79A35A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5D-4A04-B3DE-B48C79A35A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5D-4A04-B3DE-B48C79A35A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5D-4A04-B3DE-B48C79A35A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5D-4A04-B3DE-B48C79A35AA6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6">
                  <c:v>-0.32293235656579533</c:v>
                </c:pt>
                <c:pt idx="7">
                  <c:v>0.81727048208000408</c:v>
                </c:pt>
                <c:pt idx="8">
                  <c:v>-0.1479797979797981</c:v>
                </c:pt>
                <c:pt idx="9">
                  <c:v>-0.21477490708548075</c:v>
                </c:pt>
                <c:pt idx="10">
                  <c:v>-3.4104849141531446E-2</c:v>
                </c:pt>
                <c:pt idx="11">
                  <c:v>0.30566885510502306</c:v>
                </c:pt>
                <c:pt idx="12">
                  <c:v>0.55062707467226257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5D-4A04-B3DE-B48C79A35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B-44A1-A3AD-7C5BEDB9C2CD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B-44A1-A3AD-7C5BEDB9C2CD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6B-44A1-A3AD-7C5BEDB9C2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B-44A1-A3AD-7C5BEDB9C2CD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6B-44A1-A3AD-7C5BEDB9C2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6B-44A1-A3AD-7C5BEDB9C2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">
                  <c:v>5.8628762541806019</c:v>
                </c:pt>
                <c:pt idx="2">
                  <c:v>6.6206896551724137</c:v>
                </c:pt>
                <c:pt idx="3">
                  <c:v>9.9555555555555557</c:v>
                </c:pt>
                <c:pt idx="4">
                  <c:v>22.75</c:v>
                </c:pt>
                <c:pt idx="5">
                  <c:v>14.6875</c:v>
                </c:pt>
                <c:pt idx="6">
                  <c:v>8.3589743589743595</c:v>
                </c:pt>
                <c:pt idx="7">
                  <c:v>12.4</c:v>
                </c:pt>
                <c:pt idx="8">
                  <c:v>5.2666666666666666</c:v>
                </c:pt>
                <c:pt idx="9">
                  <c:v>6.1379310344827589</c:v>
                </c:pt>
                <c:pt idx="10">
                  <c:v>6.1822222222222223</c:v>
                </c:pt>
                <c:pt idx="11">
                  <c:v>6.8888888888888893</c:v>
                </c:pt>
                <c:pt idx="12">
                  <c:v>6.8201174743024966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6B-44A1-A3AD-7C5BEDB9C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6B-44A1-A3AD-7C5BEDB9C2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6B-44A1-A3AD-7C5BEDB9C2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6B-44A1-A3AD-7C5BEDB9C2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6B-44A1-A3AD-7C5BEDB9C2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6B-44A1-A3AD-7C5BEDB9C2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6B-44A1-A3AD-7C5BEDB9C2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6B-44A1-A3AD-7C5BEDB9C2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6B-44A1-A3AD-7C5BEDB9C2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6B-44A1-A3AD-7C5BEDB9C2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6B-44A1-A3AD-7C5BEDB9C2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6B-44A1-A3AD-7C5BEDB9C2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6B-44A1-A3AD-7C5BEDB9C2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6B-44A1-A3AD-7C5BEDB9C2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6B-44A1-A3AD-7C5BEDB9C2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6B-44A1-A3AD-7C5BEDB9C2CD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">
                  <c:v>-4.0379280353636346</c:v>
                </c:pt>
                <c:pt idx="2">
                  <c:v>-4.3241922345913659</c:v>
                </c:pt>
                <c:pt idx="3">
                  <c:v>-1.0795321637426891</c:v>
                </c:pt>
                <c:pt idx="4">
                  <c:v>-11.583333333333336</c:v>
                </c:pt>
                <c:pt idx="5">
                  <c:v>-17.3125</c:v>
                </c:pt>
                <c:pt idx="6">
                  <c:v>-4.5785256410256405</c:v>
                </c:pt>
                <c:pt idx="7">
                  <c:v>10.65</c:v>
                </c:pt>
                <c:pt idx="8">
                  <c:v>3.3435897435897433</c:v>
                </c:pt>
                <c:pt idx="9">
                  <c:v>-0.50357839947950556</c:v>
                </c:pt>
                <c:pt idx="10">
                  <c:v>-0.45712204007285973</c:v>
                </c:pt>
                <c:pt idx="11">
                  <c:v>1.0796783625730999</c:v>
                </c:pt>
                <c:pt idx="12">
                  <c:v>-3.0634849046269848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6B-44A1-A3AD-7C5BEDB9C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B3-4A39-AEDA-6F1FE49D5DAB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3-4A39-AEDA-6F1FE49D5DAB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B3-4A39-AEDA-6F1FE49D5D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B3-4A39-AEDA-6F1FE49D5DAB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B3-4A39-AEDA-6F1FE49D5D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B3-4A39-AEDA-6F1FE49D5D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">
                  <c:v>7.0639269406392691</c:v>
                </c:pt>
                <c:pt idx="2">
                  <c:v>8.0115606936416182</c:v>
                </c:pt>
                <c:pt idx="3">
                  <c:v>7.6231884057971016</c:v>
                </c:pt>
                <c:pt idx="4">
                  <c:v>5.1071428571428568</c:v>
                </c:pt>
                <c:pt idx="5">
                  <c:v>3.2068965517241379</c:v>
                </c:pt>
                <c:pt idx="6">
                  <c:v>6.375</c:v>
                </c:pt>
                <c:pt idx="7">
                  <c:v>1.3333333333333333</c:v>
                </c:pt>
                <c:pt idx="8">
                  <c:v>5</c:v>
                </c:pt>
                <c:pt idx="9">
                  <c:v>5</c:v>
                </c:pt>
                <c:pt idx="10">
                  <c:v>7.4038461538461542</c:v>
                </c:pt>
                <c:pt idx="11">
                  <c:v>6.4</c:v>
                </c:pt>
                <c:pt idx="12">
                  <c:v>6.6504950495049506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B3-4A39-AEDA-6F1FE49D5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B3-4A39-AEDA-6F1FE49D5D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B3-4A39-AEDA-6F1FE49D5D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B3-4A39-AEDA-6F1FE49D5D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B3-4A39-AEDA-6F1FE49D5D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B3-4A39-AEDA-6F1FE49D5D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B3-4A39-AEDA-6F1FE49D5D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B3-4A39-AEDA-6F1FE49D5D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B3-4A39-AEDA-6F1FE49D5D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B3-4A39-AEDA-6F1FE49D5D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B3-4A39-AEDA-6F1FE49D5D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B3-4A39-AEDA-6F1FE49D5D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B3-4A39-AEDA-6F1FE49D5D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B3-4A39-AEDA-6F1FE49D5D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B3-4A39-AEDA-6F1FE49D5D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B3-4A39-AEDA-6F1FE49D5DAB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">
                  <c:v>-0.13414069221097247</c:v>
                </c:pt>
                <c:pt idx="2">
                  <c:v>-0.86383866738074566</c:v>
                </c:pt>
                <c:pt idx="3">
                  <c:v>-3.5222661396574431</c:v>
                </c:pt>
                <c:pt idx="4">
                  <c:v>-5.5292207792207799</c:v>
                </c:pt>
                <c:pt idx="5">
                  <c:v>-2.8840125391849529</c:v>
                </c:pt>
                <c:pt idx="6">
                  <c:v>-0.8702830188679247</c:v>
                </c:pt>
                <c:pt idx="7">
                  <c:v>-20.666666666666668</c:v>
                </c:pt>
                <c:pt idx="8">
                  <c:v>-0.5</c:v>
                </c:pt>
                <c:pt idx="9">
                  <c:v>1.0638297872340425</c:v>
                </c:pt>
                <c:pt idx="10">
                  <c:v>1.2169302659956873</c:v>
                </c:pt>
                <c:pt idx="11">
                  <c:v>0.78990825688073407</c:v>
                </c:pt>
                <c:pt idx="12">
                  <c:v>-0.63332457914226392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B3-4A39-AEDA-6F1FE49D5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EA-424F-A859-D20DE86A7E6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A-424F-A859-D20DE86A7E6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EA-424F-A859-D20DE86A7E6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EA-424F-A859-D20DE86A7E6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EA-424F-A859-D20DE86A7E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EA-424F-A859-D20DE86A7E6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6">
                  <c:v>5.9141351518908865</c:v>
                </c:pt>
                <c:pt idx="7">
                  <c:v>6.1420068777003793</c:v>
                </c:pt>
                <c:pt idx="8">
                  <c:v>5.9023491225174674</c:v>
                </c:pt>
                <c:pt idx="9">
                  <c:v>5.8542147947898746</c:v>
                </c:pt>
                <c:pt idx="10">
                  <c:v>5.4506944444444443</c:v>
                </c:pt>
                <c:pt idx="11">
                  <c:v>5.1518192627824018</c:v>
                </c:pt>
                <c:pt idx="12">
                  <c:v>5.6298889367609748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EA-424F-A859-D20DE86A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EA-424F-A859-D20DE86A7E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EA-424F-A859-D20DE86A7E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EA-424F-A859-D20DE86A7E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EA-424F-A859-D20DE86A7E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EA-424F-A859-D20DE86A7E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EA-424F-A859-D20DE86A7E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EA-424F-A859-D20DE86A7E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EA-424F-A859-D20DE86A7E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EA-424F-A859-D20DE86A7E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EA-424F-A859-D20DE86A7E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EA-424F-A859-D20DE86A7E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EA-424F-A859-D20DE86A7E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A-424F-A859-D20DE86A7E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A-424F-A859-D20DE86A7E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EA-424F-A859-D20DE86A7E6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6">
                  <c:v>-0.81329211509634014</c:v>
                </c:pt>
                <c:pt idx="7">
                  <c:v>-0.68147979411288961</c:v>
                </c:pt>
                <c:pt idx="8">
                  <c:v>-0.16687751288240538</c:v>
                </c:pt>
                <c:pt idx="9">
                  <c:v>-8.9543455257268256E-2</c:v>
                </c:pt>
                <c:pt idx="10">
                  <c:v>-0.55428803474959842</c:v>
                </c:pt>
                <c:pt idx="11">
                  <c:v>-0.19008627912314058</c:v>
                </c:pt>
                <c:pt idx="12">
                  <c:v>-0.44712677748889806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EA-424F-A859-D20DE86A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12-49EC-A72F-7FB5C7071C27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2-49EC-A72F-7FB5C7071C27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12-49EC-A72F-7FB5C7071C2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2-49EC-A72F-7FB5C7071C27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12-49EC-A72F-7FB5C7071C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12-49EC-A72F-7FB5C7071C2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">
                  <c:v>5.5573296309151914</c:v>
                </c:pt>
                <c:pt idx="2">
                  <c:v>5.0908082320963004</c:v>
                </c:pt>
                <c:pt idx="3">
                  <c:v>4.8100953710165157</c:v>
                </c:pt>
                <c:pt idx="4">
                  <c:v>4.5652045196625055</c:v>
                </c:pt>
                <c:pt idx="5">
                  <c:v>5.6467670300513353</c:v>
                </c:pt>
                <c:pt idx="6">
                  <c:v>5.5256796015770906</c:v>
                </c:pt>
                <c:pt idx="7">
                  <c:v>5.7587212329480373</c:v>
                </c:pt>
                <c:pt idx="8">
                  <c:v>5.4271500095063061</c:v>
                </c:pt>
                <c:pt idx="9">
                  <c:v>5.4584097158570115</c:v>
                </c:pt>
                <c:pt idx="10">
                  <c:v>4.8398220244716352</c:v>
                </c:pt>
                <c:pt idx="11">
                  <c:v>4.7539699804220144</c:v>
                </c:pt>
                <c:pt idx="12">
                  <c:v>5.2063316573693479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12-49EC-A72F-7FB5C7071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12-49EC-A72F-7FB5C7071C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12-49EC-A72F-7FB5C7071C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12-49EC-A72F-7FB5C7071C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12-49EC-A72F-7FB5C7071C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12-49EC-A72F-7FB5C7071C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12-49EC-A72F-7FB5C7071C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12-49EC-A72F-7FB5C7071C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2-49EC-A72F-7FB5C7071C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2-49EC-A72F-7FB5C7071C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2-49EC-A72F-7FB5C7071C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2-49EC-A72F-7FB5C7071C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2-49EC-A72F-7FB5C7071C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2-49EC-A72F-7FB5C7071C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2-49EC-A72F-7FB5C7071C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2-49EC-A72F-7FB5C7071C2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">
                  <c:v>-0.34161159776673333</c:v>
                </c:pt>
                <c:pt idx="2">
                  <c:v>-0.35464534200349629</c:v>
                </c:pt>
                <c:pt idx="3">
                  <c:v>-0.3023313317349503</c:v>
                </c:pt>
                <c:pt idx="4">
                  <c:v>-0.52551970996364794</c:v>
                </c:pt>
                <c:pt idx="5">
                  <c:v>-0.58063071118571763</c:v>
                </c:pt>
                <c:pt idx="6">
                  <c:v>-1.0235401907542512</c:v>
                </c:pt>
                <c:pt idx="7">
                  <c:v>-0.90843197280393628</c:v>
                </c:pt>
                <c:pt idx="8">
                  <c:v>-0.36945255819005496</c:v>
                </c:pt>
                <c:pt idx="9">
                  <c:v>-0.11654097447829415</c:v>
                </c:pt>
                <c:pt idx="10">
                  <c:v>-0.64895140288037823</c:v>
                </c:pt>
                <c:pt idx="11">
                  <c:v>-4.2816651968730746E-2</c:v>
                </c:pt>
                <c:pt idx="12">
                  <c:v>-0.52819395557558568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12-49EC-A72F-7FB5C7071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4E-4986-9E11-CA15F13D4E1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4E-4986-9E11-CA15F13D4E1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4E-4986-9E11-CA15F13D4E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4E-4986-9E11-CA15F13D4E1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4E-4986-9E11-CA15F13D4E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4E-4986-9E11-CA15F13D4E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4E-4986-9E11-CA15F13D4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4E-4986-9E11-CA15F13D4E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4E-4986-9E11-CA15F13D4E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4E-4986-9E11-CA15F13D4E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4E-4986-9E11-CA15F13D4E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4E-4986-9E11-CA15F13D4E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4E-4986-9E11-CA15F13D4E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4E-4986-9E11-CA15F13D4E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4E-4986-9E11-CA15F13D4E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4E-4986-9E11-CA15F13D4E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E-4986-9E11-CA15F13D4E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E-4986-9E11-CA15F13D4E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4E-4986-9E11-CA15F13D4E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4E-4986-9E11-CA15F13D4E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4E-4986-9E11-CA15F13D4E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4E-4986-9E11-CA15F13D4E1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4E-4986-9E11-CA15F13D4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0B-4EEA-8DF5-0F17E71A4EE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B-4EEA-8DF5-0F17E71A4EE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0B-4EEA-8DF5-0F17E71A4E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0B-4EEA-8DF5-0F17E71A4EE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0B-4EEA-8DF5-0F17E71A4E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0B-4EEA-8DF5-0F17E71A4E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0B-4EEA-8DF5-0F17E71A4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0B-4EEA-8DF5-0F17E71A4E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0B-4EEA-8DF5-0F17E71A4E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0B-4EEA-8DF5-0F17E71A4E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0B-4EEA-8DF5-0F17E71A4E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0B-4EEA-8DF5-0F17E71A4E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0B-4EEA-8DF5-0F17E71A4E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0B-4EEA-8DF5-0F17E71A4E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0B-4EEA-8DF5-0F17E71A4E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0B-4EEA-8DF5-0F17E71A4E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0B-4EEA-8DF5-0F17E71A4E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0B-4EEA-8DF5-0F17E71A4E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0B-4EEA-8DF5-0F17E71A4E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0B-4EEA-8DF5-0F17E71A4E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0B-4EEA-8DF5-0F17E71A4E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0B-4EEA-8DF5-0F17E71A4EE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0B-4EEA-8DF5-0F17E71A4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F-4BB6-BB2A-B585FEDCE8BE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F-4BB6-BB2A-B585FEDCE8BE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6F-4BB6-BB2A-B585FEDCE8B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6F-4BB6-BB2A-B585FEDCE8BE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6F-4BB6-BB2A-B585FEDCE8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6F-4BB6-BB2A-B585FEDCE8B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9.5380143112701248</c:v>
                </c:pt>
                <c:pt idx="1">
                  <c:v>8.9995350999535102</c:v>
                </c:pt>
                <c:pt idx="2">
                  <c:v>8.4624697336561745</c:v>
                </c:pt>
                <c:pt idx="3">
                  <c:v>7.9212792127921281</c:v>
                </c:pt>
                <c:pt idx="4">
                  <c:v>8.205479452054794</c:v>
                </c:pt>
                <c:pt idx="5">
                  <c:v>7.6940669539277424</c:v>
                </c:pt>
                <c:pt idx="6">
                  <c:v>8.1790683605565633</c:v>
                </c:pt>
                <c:pt idx="7">
                  <c:v>8.2597813578826234</c:v>
                </c:pt>
                <c:pt idx="8">
                  <c:v>9.0291909924937439</c:v>
                </c:pt>
                <c:pt idx="9">
                  <c:v>8.2457597784700596</c:v>
                </c:pt>
                <c:pt idx="10">
                  <c:v>10.125688532799199</c:v>
                </c:pt>
                <c:pt idx="11">
                  <c:v>7.9260523321956766</c:v>
                </c:pt>
                <c:pt idx="12">
                  <c:v>8.4547790968057761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6F-4BB6-BB2A-B585FEDCE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6F-4BB6-BB2A-B585FEDCE8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6F-4BB6-BB2A-B585FEDCE8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6F-4BB6-BB2A-B585FEDCE8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6F-4BB6-BB2A-B585FEDCE8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6F-4BB6-BB2A-B585FEDCE8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6F-4BB6-BB2A-B585FEDCE8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6F-4BB6-BB2A-B585FEDCE8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6F-4BB6-BB2A-B585FEDCE8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6F-4BB6-BB2A-B585FEDCE8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6F-4BB6-BB2A-B585FEDCE8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6F-4BB6-BB2A-B585FEDCE8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6F-4BB6-BB2A-B585FEDCE8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6F-4BB6-BB2A-B585FEDCE8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6F-4BB6-BB2A-B585FEDCE8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6F-4BB6-BB2A-B585FEDCE8BE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-0.87589960264378952</c:v>
                </c:pt>
                <c:pt idx="1">
                  <c:v>-0.19763514194516674</c:v>
                </c:pt>
                <c:pt idx="2">
                  <c:v>0.11226730450637668</c:v>
                </c:pt>
                <c:pt idx="3">
                  <c:v>-0.28687056694355473</c:v>
                </c:pt>
                <c:pt idx="4">
                  <c:v>0.17590531956268052</c:v>
                </c:pt>
                <c:pt idx="5">
                  <c:v>0.66177212110099504</c:v>
                </c:pt>
                <c:pt idx="6">
                  <c:v>0.53459074861626465</c:v>
                </c:pt>
                <c:pt idx="7">
                  <c:v>0.61544414527972791</c:v>
                </c:pt>
                <c:pt idx="8">
                  <c:v>1.1123976794238351</c:v>
                </c:pt>
                <c:pt idx="9">
                  <c:v>2.7854373064654325E-2</c:v>
                </c:pt>
                <c:pt idx="10">
                  <c:v>0.14094842788741957</c:v>
                </c:pt>
                <c:pt idx="11">
                  <c:v>-0.4946373229767369</c:v>
                </c:pt>
                <c:pt idx="12">
                  <c:v>0.15011611199342489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6F-4BB6-BB2A-B585FEDCE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1D-43F4-94A2-E35BA9000086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D-43F4-94A2-E35BA9000086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1D-43F4-94A2-E35BA90000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0.42579999999999996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0.77423661488907958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D-43F4-94A2-E35BA9000086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1D-43F4-94A2-E35BA90000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1D-43F4-94A2-E35BA90000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  <c:pt idx="1">
                  <c:v>0.84770000000000001</c:v>
                </c:pt>
                <c:pt idx="2">
                  <c:v>0.74790000000000001</c:v>
                </c:pt>
                <c:pt idx="3">
                  <c:v>0.88529999999999998</c:v>
                </c:pt>
                <c:pt idx="4">
                  <c:v>0.76870000000000005</c:v>
                </c:pt>
                <c:pt idx="5">
                  <c:v>0.87670000000000003</c:v>
                </c:pt>
                <c:pt idx="6">
                  <c:v>0.9355</c:v>
                </c:pt>
                <c:pt idx="7">
                  <c:v>0.96959999999999991</c:v>
                </c:pt>
                <c:pt idx="8">
                  <c:v>0.77159999999999995</c:v>
                </c:pt>
                <c:pt idx="9">
                  <c:v>0.82889999999999997</c:v>
                </c:pt>
                <c:pt idx="10">
                  <c:v>0.6774</c:v>
                </c:pt>
                <c:pt idx="11">
                  <c:v>0.75390000000000001</c:v>
                </c:pt>
                <c:pt idx="12">
                  <c:v>0.81840355885878524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1D-43F4-94A2-E35BA9000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1D-43F4-94A2-E35BA90000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1D-43F4-94A2-E35BA90000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1D-43F4-94A2-E35BA90000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1D-43F4-94A2-E35BA90000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1D-43F4-94A2-E35BA90000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1D-43F4-94A2-E35BA90000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1D-43F4-94A2-E35BA90000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1D-43F4-94A2-E35BA90000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1D-43F4-94A2-E35BA90000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1D-43F4-94A2-E35BA90000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1D-43F4-94A2-E35BA90000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1D-43F4-94A2-E35BA90000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1D-43F4-94A2-E35BA90000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1D-43F4-94A2-E35BA90000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1D-43F4-94A2-E35BA900008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0.79403475810239565</c:v>
                </c:pt>
                <c:pt idx="1">
                  <c:v>4.1784441440334108E-2</c:v>
                </c:pt>
                <c:pt idx="2">
                  <c:v>-9.2464506734619478E-2</c:v>
                </c:pt>
                <c:pt idx="3">
                  <c:v>0.12719633307868583</c:v>
                </c:pt>
                <c:pt idx="4">
                  <c:v>-3.1253938248267055E-2</c:v>
                </c:pt>
                <c:pt idx="5">
                  <c:v>9.9066927773299174E-3</c:v>
                </c:pt>
                <c:pt idx="6">
                  <c:v>4.4019755207214128E-3</c:v>
                </c:pt>
                <c:pt idx="7">
                  <c:v>-4.0380047505938266E-2</c:v>
                </c:pt>
                <c:pt idx="8">
                  <c:v>-0.10622031738677173</c:v>
                </c:pt>
                <c:pt idx="9">
                  <c:v>-2.2292993630573243E-2</c:v>
                </c:pt>
                <c:pt idx="10">
                  <c:v>-0.11114027030573403</c:v>
                </c:pt>
                <c:pt idx="11">
                  <c:v>0.1459188326493388</c:v>
                </c:pt>
                <c:pt idx="12">
                  <c:v>5.7045795975475988E-2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1D-43F4-94A2-E35BA9000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70-4E29-85F8-4072AEF803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0-4E29-85F8-4072AEF80343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70-4E29-85F8-4072AEF803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0.78780000000000006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0.81924999999999992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0-4E29-85F8-4072AEF80343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70-4E29-85F8-4072AEF803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0.78</c:v>
                </c:pt>
                <c:pt idx="1">
                  <c:v>0.78390000000000004</c:v>
                </c:pt>
                <c:pt idx="2">
                  <c:v>0.76700000000000002</c:v>
                </c:pt>
                <c:pt idx="3">
                  <c:v>0.97349999999999992</c:v>
                </c:pt>
                <c:pt idx="4">
                  <c:v>0.85439999999999994</c:v>
                </c:pt>
                <c:pt idx="5">
                  <c:v>0.87730000000000008</c:v>
                </c:pt>
                <c:pt idx="6">
                  <c:v>0.9890000000000001</c:v>
                </c:pt>
                <c:pt idx="7">
                  <c:v>1.0501</c:v>
                </c:pt>
                <c:pt idx="8">
                  <c:v>0.81830000000000003</c:v>
                </c:pt>
                <c:pt idx="9">
                  <c:v>0.87129999999999996</c:v>
                </c:pt>
                <c:pt idx="10">
                  <c:v>0.76419999999999999</c:v>
                </c:pt>
                <c:pt idx="11">
                  <c:v>0.76439999999999997</c:v>
                </c:pt>
                <c:pt idx="12">
                  <c:v>0.85778333333333345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70-4E29-85F8-4072AEF80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70-4E29-85F8-4072AEF803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70-4E29-85F8-4072AEF803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70-4E29-85F8-4072AEF803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70-4E29-85F8-4072AEF803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70-4E29-85F8-4072AEF803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70-4E29-85F8-4072AEF803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70-4E29-85F8-4072AEF803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70-4E29-85F8-4072AEF803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70-4E29-85F8-4072AEF803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70-4E29-85F8-4072AEF803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70-4E29-85F8-4072AEF803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70-4E29-85F8-4072AEF803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70-4E29-85F8-4072AEF80343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2.4967148488830748E-2</c:v>
                </c:pt>
                <c:pt idx="1">
                  <c:v>-4.9504950495049549E-3</c:v>
                </c:pt>
                <c:pt idx="2">
                  <c:v>1.6836802333288992E-2</c:v>
                </c:pt>
                <c:pt idx="3">
                  <c:v>0.15207100591715972</c:v>
                </c:pt>
                <c:pt idx="4">
                  <c:v>0.14715359828141761</c:v>
                </c:pt>
                <c:pt idx="5">
                  <c:v>0.25418155825589706</c:v>
                </c:pt>
                <c:pt idx="6">
                  <c:v>5.5947042494127741E-2</c:v>
                </c:pt>
                <c:pt idx="7">
                  <c:v>6.6091370558375662E-2</c:v>
                </c:pt>
                <c:pt idx="8">
                  <c:v>3.9111111111111097E-2</c:v>
                </c:pt>
                <c:pt idx="9">
                  <c:v>-2.0681128470270815E-2</c:v>
                </c:pt>
                <c:pt idx="10">
                  <c:v>-3.424744092000509E-2</c:v>
                </c:pt>
                <c:pt idx="11">
                  <c:v>-9.9116087212728243E-2</c:v>
                </c:pt>
                <c:pt idx="12">
                  <c:v>4.7034889634828936E-2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70-4E29-85F8-4072AEF80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0C-4365-ACC8-F248A335938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C-4365-ACC8-F248A335938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0C-4365-ACC8-F248A33593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0C-4365-ACC8-F248A335938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0C-4365-ACC8-F248A33593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0C-4365-ACC8-F248A33593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">
                  <c:v>749</c:v>
                </c:pt>
                <c:pt idx="2">
                  <c:v>1207</c:v>
                </c:pt>
                <c:pt idx="3">
                  <c:v>1089</c:v>
                </c:pt>
                <c:pt idx="4">
                  <c:v>654</c:v>
                </c:pt>
                <c:pt idx="5">
                  <c:v>708</c:v>
                </c:pt>
                <c:pt idx="6">
                  <c:v>572</c:v>
                </c:pt>
                <c:pt idx="7">
                  <c:v>466</c:v>
                </c:pt>
                <c:pt idx="8">
                  <c:v>595</c:v>
                </c:pt>
                <c:pt idx="9">
                  <c:v>883</c:v>
                </c:pt>
                <c:pt idx="10">
                  <c:v>998</c:v>
                </c:pt>
                <c:pt idx="11">
                  <c:v>998</c:v>
                </c:pt>
                <c:pt idx="12">
                  <c:v>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0C-4365-ACC8-F248A335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0C-4365-ACC8-F248A33593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0C-4365-ACC8-F248A335938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60C-4365-ACC8-F248A335938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681</c:v>
                      </c:pt>
                      <c:pt idx="1">
                        <c:v>493</c:v>
                      </c:pt>
                      <c:pt idx="2">
                        <c:v>1542</c:v>
                      </c:pt>
                      <c:pt idx="3">
                        <c:v>450</c:v>
                      </c:pt>
                      <c:pt idx="4">
                        <c:v>288</c:v>
                      </c:pt>
                      <c:pt idx="5">
                        <c:v>179</c:v>
                      </c:pt>
                      <c:pt idx="6">
                        <c:v>235</c:v>
                      </c:pt>
                      <c:pt idx="7">
                        <c:v>365</c:v>
                      </c:pt>
                      <c:pt idx="8">
                        <c:v>409</c:v>
                      </c:pt>
                      <c:pt idx="9">
                        <c:v>495</c:v>
                      </c:pt>
                      <c:pt idx="10">
                        <c:v>972</c:v>
                      </c:pt>
                      <c:pt idx="11">
                        <c:v>835</c:v>
                      </c:pt>
                      <c:pt idx="12">
                        <c:v>6944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60C-4365-ACC8-F248A33593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0C-4365-ACC8-F248A33593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0C-4365-ACC8-F248A33593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0C-4365-ACC8-F248A33593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0C-4365-ACC8-F248A33593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0C-4365-ACC8-F248A33593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0C-4365-ACC8-F248A33593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0C-4365-ACC8-F248A33593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0C-4365-ACC8-F248A33593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0C-4365-ACC8-F248A33593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0C-4365-ACC8-F248A33593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0C-4365-ACC8-F248A33593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0C-4365-ACC8-F248A33593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0C-4365-ACC8-F248A335938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">
                  <c:v>3.7396121883656486E-2</c:v>
                </c:pt>
                <c:pt idx="2">
                  <c:v>0.11862835959221507</c:v>
                </c:pt>
                <c:pt idx="3">
                  <c:v>0.83642495784148396</c:v>
                </c:pt>
                <c:pt idx="4">
                  <c:v>0.17414721723518856</c:v>
                </c:pt>
                <c:pt idx="5">
                  <c:v>0.41317365269461082</c:v>
                </c:pt>
                <c:pt idx="6">
                  <c:v>8.9523809523809561E-2</c:v>
                </c:pt>
                <c:pt idx="7">
                  <c:v>-0.18956521739130439</c:v>
                </c:pt>
                <c:pt idx="8">
                  <c:v>0.22427983539094654</c:v>
                </c:pt>
                <c:pt idx="9">
                  <c:v>0.2046384720327421</c:v>
                </c:pt>
                <c:pt idx="10">
                  <c:v>0</c:v>
                </c:pt>
                <c:pt idx="11">
                  <c:v>0.2961038961038962</c:v>
                </c:pt>
                <c:pt idx="12">
                  <c:v>0.15511977454203851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0C-4365-ACC8-F248A335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99-43AA-9A23-A269BEFA061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9-43AA-9A23-A269BEFA0612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99-43AA-9A23-A269BEFA061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99-43AA-9A23-A269BEFA0612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99-43AA-9A23-A269BEFA061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99-43AA-9A23-A269BEFA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99-43AA-9A23-A269BEFA06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99-43AA-9A23-A269BEFA06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99-43AA-9A23-A269BEFA06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99-43AA-9A23-A269BEFA06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99-43AA-9A23-A269BEFA06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99-43AA-9A23-A269BEFA06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99-43AA-9A23-A269BEFA06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99-43AA-9A23-A269BEFA06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99-43AA-9A23-A269BEFA06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99-43AA-9A23-A269BEFA06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99-43AA-9A23-A269BEFA06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99-43AA-9A23-A269BEFA06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99-43AA-9A23-A269BEFA061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99-43AA-9A23-A269BEFA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52-42CF-891F-FD05B428B2D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2-42CF-891F-FD05B428B2D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52-42CF-891F-FD05B428B2D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0.81950000000000001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52-42CF-891F-FD05B428B2D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52-42CF-891F-FD05B428B2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52-42CF-891F-FD05B428B2D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  <c:pt idx="1">
                  <c:v>0.86180000000000012</c:v>
                </c:pt>
                <c:pt idx="2">
                  <c:v>0.74360000000000004</c:v>
                </c:pt>
                <c:pt idx="3">
                  <c:v>0.86569999999999991</c:v>
                </c:pt>
                <c:pt idx="4">
                  <c:v>0.74970000000000003</c:v>
                </c:pt>
                <c:pt idx="5">
                  <c:v>0.87650000000000006</c:v>
                </c:pt>
                <c:pt idx="6">
                  <c:v>0.92290000000000005</c:v>
                </c:pt>
                <c:pt idx="7">
                  <c:v>0.95069999999999988</c:v>
                </c:pt>
                <c:pt idx="8">
                  <c:v>0.76060000000000005</c:v>
                </c:pt>
                <c:pt idx="9">
                  <c:v>0.81900000000000006</c:v>
                </c:pt>
                <c:pt idx="10">
                  <c:v>0.65700000000000003</c:v>
                </c:pt>
                <c:pt idx="11">
                  <c:v>0.75139999999999996</c:v>
                </c:pt>
                <c:pt idx="12">
                  <c:v>0.80922861036063509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52-42CF-891F-FD05B428B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52-42CF-891F-FD05B428B2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0.63275535008939532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52-42CF-891F-FD05B428B2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52-42CF-891F-FD05B428B2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52-42CF-891F-FD05B428B2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52-42CF-891F-FD05B428B2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52-42CF-891F-FD05B428B2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52-42CF-891F-FD05B428B2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52-42CF-891F-FD05B428B2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52-42CF-891F-FD05B428B2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52-42CF-891F-FD05B428B2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52-42CF-891F-FD05B428B2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52-42CF-891F-FD05B428B2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52-42CF-891F-FD05B428B2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52-42CF-891F-FD05B428B2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52-42CF-891F-FD05B428B2D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  <c:pt idx="1">
                  <c:v>5.1616839536302805E-2</c:v>
                </c:pt>
                <c:pt idx="2">
                  <c:v>-0.11455108359133126</c:v>
                </c:pt>
                <c:pt idx="3">
                  <c:v>0.1213730569948186</c:v>
                </c:pt>
                <c:pt idx="4">
                  <c:v>-6.8116842759477936E-2</c:v>
                </c:pt>
                <c:pt idx="5">
                  <c:v>-3.2667475996026929E-2</c:v>
                </c:pt>
                <c:pt idx="6">
                  <c:v>-7.9544233043103985E-3</c:v>
                </c:pt>
                <c:pt idx="7">
                  <c:v>-6.445581578429449E-2</c:v>
                </c:pt>
                <c:pt idx="8">
                  <c:v>-0.1359763716914687</c:v>
                </c:pt>
                <c:pt idx="9">
                  <c:v>-2.3139312977099258E-2</c:v>
                </c:pt>
                <c:pt idx="10">
                  <c:v>-0.13037723362011899</c:v>
                </c:pt>
                <c:pt idx="11">
                  <c:v>0.22178861788617876</c:v>
                </c:pt>
                <c:pt idx="12">
                  <c:v>-2.4486296956229392E-2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52-42CF-891F-FD05B428B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9F-4F1B-A50B-0086AA54E327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F-4F1B-A50B-0086AA54E327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9F-4F1B-A50B-0086AA54E32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F-4F1B-A50B-0086AA54E327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9F-4F1B-A50B-0086AA54E3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9F-4F1B-A50B-0086AA54E32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9F-4F1B-A50B-0086AA54E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9F-4F1B-A50B-0086AA54E3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9F-4F1B-A50B-0086AA54E3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9F-4F1B-A50B-0086AA54E3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9F-4F1B-A50B-0086AA54E3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9F-4F1B-A50B-0086AA54E3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9F-4F1B-A50B-0086AA54E3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9F-4F1B-A50B-0086AA54E3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9F-4F1B-A50B-0086AA54E3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9F-4F1B-A50B-0086AA54E3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9F-4F1B-A50B-0086AA54E3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9F-4F1B-A50B-0086AA54E3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9F-4F1B-A50B-0086AA54E3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9F-4F1B-A50B-0086AA54E3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9F-4F1B-A50B-0086AA54E3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9F-4F1B-A50B-0086AA54E32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9F-4F1B-A50B-0086AA54E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33708</c:v>
                </c:pt>
                <c:pt idx="1">
                  <c:v>8530</c:v>
                </c:pt>
                <c:pt idx="2">
                  <c:v>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F-4B5C-8AA8-ABE836F37D3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31636</c:v>
                </c:pt>
                <c:pt idx="1">
                  <c:v>16425</c:v>
                </c:pt>
                <c:pt idx="2">
                  <c:v>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F-4B5C-8AA8-ABE836F37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30F-4B5C-8AA8-ABE836F37D3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30F-4B5C-8AA8-ABE836F37D3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30F-4B5C-8AA8-ABE836F37D3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F-4B5C-8AA8-ABE836F37D3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F-4B5C-8AA8-ABE836F37D3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0F-4B5C-8AA8-ABE836F37D3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0F-4B5C-8AA8-ABE836F37D3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F-4B5C-8AA8-ABE836F37D3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0F-4B5C-8AA8-ABE836F37D3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0.60696059245616052</c:v>
                </c:pt>
                <c:pt idx="1">
                  <c:v>0.31512605042016806</c:v>
                </c:pt>
                <c:pt idx="2">
                  <c:v>7.7913357123671381E-2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0F-4B5C-8AA8-ABE836F37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0F-4B5C-8AA8-ABE836F37D3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0F-4B5C-8AA8-ABE836F37D3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0F-4B5C-8AA8-ABE836F37D3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0F-4B5C-8AA8-ABE836F37D3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0F-4B5C-8AA8-ABE836F37D3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0F-4B5C-8AA8-ABE836F37D3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0F-4B5C-8AA8-ABE836F37D3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0F-4B5C-8AA8-ABE836F37D3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0F-4B5C-8AA8-ABE836F37D3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0F-4B5C-8AA8-ABE836F37D3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0F-4B5C-8AA8-ABE836F37D3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0F-4B5C-8AA8-ABE836F37D3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-6.146908745698354E-2</c:v>
                </c:pt>
                <c:pt idx="1">
                  <c:v>0.92555685814771405</c:v>
                </c:pt>
                <c:pt idx="2">
                  <c:v>-0.46346941471792835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0F-4B5C-8AA8-ABE836F37D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E1-427F-8B6A-EF070EE930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E1-427F-8B6A-EF070EE930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E1-427F-8B6A-EF070EE930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E1-427F-8B6A-EF070EE930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E1-427F-8B6A-EF070EE930E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E1-427F-8B6A-EF070EE930E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1-427F-8B6A-EF070EE930E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1-427F-8B6A-EF070EE930E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E1-427F-8B6A-EF070EE930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E1-427F-8B6A-EF070EE930E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E1-427F-8B6A-EF070EE93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31636</c:v>
                </c:pt>
                <c:pt idx="1">
                  <c:v>16425</c:v>
                </c:pt>
                <c:pt idx="2">
                  <c:v>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E1-427F-8B6A-EF070EE93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00-4DCD-837C-7F8B7B47804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0-4DCD-837C-7F8B7B47804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0-4DCD-837C-7F8B7B47804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0-4DCD-837C-7F8B7B47804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0-4DCD-837C-7F8B7B47804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0-4DCD-837C-7F8B7B47804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0-4DCD-837C-7F8B7B47804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0-4DCD-837C-7F8B7B47804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00-4DCD-837C-7F8B7B47804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0-4DCD-837C-7F8B7B478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300-4DCD-837C-7F8B7B47804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0-4DCD-837C-7F8B7B47804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0-4DCD-837C-7F8B7B47804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0-4DCD-837C-7F8B7B47804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0-4DCD-837C-7F8B7B478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300-4DCD-837C-7F8B7B47804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300-4DCD-837C-7F8B7B47804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0-4DCD-837C-7F8B7B47804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0-4DCD-837C-7F8B7B47804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00-4DCD-837C-7F8B7B47804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0-4DCD-837C-7F8B7B47804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0-4DCD-837C-7F8B7B47804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00-4DCD-837C-7F8B7B47804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00-4DCD-837C-7F8B7B47804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00-4DCD-837C-7F8B7B47804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00-4DCD-837C-7F8B7B47804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00-4DCD-837C-7F8B7B47804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00-4DCD-837C-7F8B7B47804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00-4DCD-837C-7F8B7B47804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00-4DCD-837C-7F8B7B47804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00-4DCD-837C-7F8B7B47804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00-4DCD-837C-7F8B7B47804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00-4DCD-837C-7F8B7B4780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300-4DCD-837C-7F8B7B47804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300-4DCD-837C-7F8B7B4780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300-4DCD-837C-7F8B7B4780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300-4DCD-837C-7F8B7B4780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300-4DCD-837C-7F8B7B4780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300-4DCD-837C-7F8B7B4780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300-4DCD-837C-7F8B7B4780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300-4DCD-837C-7F8B7B4780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300-4DCD-837C-7F8B7B4780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300-4DCD-837C-7F8B7B4780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300-4DCD-837C-7F8B7B4780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300-4DCD-837C-7F8B7B4780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300-4DCD-837C-7F8B7B47804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300-4DCD-837C-7F8B7B47804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300-4DCD-837C-7F8B7B47804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300-4DCD-837C-7F8B7B47804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300-4DCD-837C-7F8B7B47804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00-4DCD-837C-7F8B7B47804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00-4DCD-837C-7F8B7B47804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00-4DCD-837C-7F8B7B47804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00-4DCD-837C-7F8B7B47804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00-4DCD-837C-7F8B7B47804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00-4DCD-837C-7F8B7B47804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00-4DCD-837C-7F8B7B47804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300-4DCD-837C-7F8B7B47804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300-4DCD-837C-7F8B7B47804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300-4DCD-837C-7F8B7B47804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300-4DCD-837C-7F8B7B47804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300-4DCD-837C-7F8B7B47804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300-4DCD-837C-7F8B7B47804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300-4DCD-837C-7F8B7B47804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300-4DCD-837C-7F8B7B47804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300-4DCD-837C-7F8B7B4780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300-4DCD-837C-7F8B7B47804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300-4DCD-837C-7F8B7B47804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300-4DCD-837C-7F8B7B47804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300-4DCD-837C-7F8B7B47804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300-4DCD-837C-7F8B7B47804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300-4DCD-837C-7F8B7B47804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300-4DCD-837C-7F8B7B47804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300-4DCD-837C-7F8B7B47804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300-4DCD-837C-7F8B7B47804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300-4DCD-837C-7F8B7B47804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300-4DCD-837C-7F8B7B47804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300-4DCD-837C-7F8B7B47804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300-4DCD-837C-7F8B7B47804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300-4DCD-837C-7F8B7B47804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300-4DCD-837C-7F8B7B47804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300-4DCD-837C-7F8B7B47804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300-4DCD-837C-7F8B7B4780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300-4DCD-837C-7F8B7B478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71-4242-A9E4-988EEA7BBF7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71-4242-A9E4-988EEA7BBF7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1-4242-A9E4-988EEA7BBF7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71-4242-A9E4-988EEA7BBF7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71-4242-A9E4-988EEA7BB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48543</c:v>
                </c:pt>
                <c:pt idx="1">
                  <c:v>0</c:v>
                </c:pt>
                <c:pt idx="2">
                  <c:v>0</c:v>
                </c:pt>
                <c:pt idx="3">
                  <c:v>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4-4D60-82E2-B8862D89CCC7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43479</c:v>
                </c:pt>
                <c:pt idx="1">
                  <c:v>0</c:v>
                </c:pt>
                <c:pt idx="2">
                  <c:v>0</c:v>
                </c:pt>
                <c:pt idx="3">
                  <c:v>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4-4D60-82E2-B8862D89CCC7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46333</c:v>
                </c:pt>
                <c:pt idx="1">
                  <c:v>0</c:v>
                </c:pt>
                <c:pt idx="2">
                  <c:v>0</c:v>
                </c:pt>
                <c:pt idx="3">
                  <c:v>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04-4D60-82E2-B8862D89C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6.5640884104970265E-2</c:v>
                </c:pt>
                <c:pt idx="1">
                  <c:v>0</c:v>
                </c:pt>
                <c:pt idx="2">
                  <c:v>0</c:v>
                </c:pt>
                <c:pt idx="3">
                  <c:v>-8.5176991150442527E-2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04-4D60-82E2-B8862D89CCC7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0.88893365565404248</c:v>
                </c:pt>
                <c:pt idx="1">
                  <c:v>0</c:v>
                </c:pt>
                <c:pt idx="2">
                  <c:v>0</c:v>
                </c:pt>
                <c:pt idx="3">
                  <c:v>0.11106634434595757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04-4D60-82E2-B8862D89C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E8-4799-9C84-1B5824E3A3B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E8-4799-9C84-1B5824E3A3B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8-4799-9C84-1B5824E3A3B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8-4799-9C84-1B5824E3A3B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8-4799-9C84-1B5824E3A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33983</c:v>
                </c:pt>
                <c:pt idx="1">
                  <c:v>0</c:v>
                </c:pt>
                <c:pt idx="2">
                  <c:v>0</c:v>
                </c:pt>
                <c:pt idx="3">
                  <c:v>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0-4282-8268-7B31704AF552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31271</c:v>
                </c:pt>
                <c:pt idx="1">
                  <c:v>0</c:v>
                </c:pt>
                <c:pt idx="2">
                  <c:v>0</c:v>
                </c:pt>
                <c:pt idx="3">
                  <c:v>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00-4282-8268-7B31704AF552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29159</c:v>
                </c:pt>
                <c:pt idx="1">
                  <c:v>0</c:v>
                </c:pt>
                <c:pt idx="2">
                  <c:v>0</c:v>
                </c:pt>
                <c:pt idx="3">
                  <c:v>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00-4282-8268-7B31704AF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-6.7538614051357526E-2</c:v>
                </c:pt>
                <c:pt idx="1">
                  <c:v>0</c:v>
                </c:pt>
                <c:pt idx="2">
                  <c:v>0</c:v>
                </c:pt>
                <c:pt idx="3">
                  <c:v>1.6413623307345082E-2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00-4282-8268-7B31704AF552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0.9217031230244026</c:v>
                </c:pt>
                <c:pt idx="1">
                  <c:v>0</c:v>
                </c:pt>
                <c:pt idx="2">
                  <c:v>0</c:v>
                </c:pt>
                <c:pt idx="3">
                  <c:v>7.8296876975597424E-2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00-4282-8268-7B31704AF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2F-443B-9146-64F802FEC1A6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F-443B-9146-64F802FEC1A6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2F-443B-9146-64F802FEC1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2F-443B-9146-64F802FEC1A6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2F-443B-9146-64F802FEC1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2F-443B-9146-64F802FEC1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">
                  <c:v>1544</c:v>
                </c:pt>
                <c:pt idx="2">
                  <c:v>1332</c:v>
                </c:pt>
                <c:pt idx="3">
                  <c:v>1529</c:v>
                </c:pt>
                <c:pt idx="4">
                  <c:v>1412</c:v>
                </c:pt>
                <c:pt idx="5">
                  <c:v>1007</c:v>
                </c:pt>
                <c:pt idx="6">
                  <c:v>1396</c:v>
                </c:pt>
                <c:pt idx="7">
                  <c:v>1378</c:v>
                </c:pt>
                <c:pt idx="8">
                  <c:v>1156</c:v>
                </c:pt>
                <c:pt idx="9">
                  <c:v>1410</c:v>
                </c:pt>
                <c:pt idx="10">
                  <c:v>1106</c:v>
                </c:pt>
                <c:pt idx="11">
                  <c:v>1180</c:v>
                </c:pt>
                <c:pt idx="12">
                  <c:v>15602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2F-443B-9146-64F802FEC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2F-443B-9146-64F802FEC1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2F-443B-9146-64F802FEC1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2F-443B-9146-64F802FEC1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2F-443B-9146-64F802FEC1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2F-443B-9146-64F802FEC1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2F-443B-9146-64F802FEC1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2F-443B-9146-64F802FEC1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2F-443B-9146-64F802FEC1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2F-443B-9146-64F802FEC1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2F-443B-9146-64F802FEC1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2F-443B-9146-64F802FEC1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2F-443B-9146-64F802FEC1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2F-443B-9146-64F802FEC1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2F-443B-9146-64F802FEC1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2F-443B-9146-64F802FEC1A6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">
                  <c:v>0.30958439355385914</c:v>
                </c:pt>
                <c:pt idx="2">
                  <c:v>0.6608478802992519</c:v>
                </c:pt>
                <c:pt idx="3">
                  <c:v>0.13427299703264084</c:v>
                </c:pt>
                <c:pt idx="4">
                  <c:v>0.1756869275603663</c:v>
                </c:pt>
                <c:pt idx="5">
                  <c:v>6.1116965226554187E-2</c:v>
                </c:pt>
                <c:pt idx="6">
                  <c:v>0.11948676824378501</c:v>
                </c:pt>
                <c:pt idx="7">
                  <c:v>-0.15718654434250767</c:v>
                </c:pt>
                <c:pt idx="8">
                  <c:v>-0.10038910505836574</c:v>
                </c:pt>
                <c:pt idx="9">
                  <c:v>-0.16121356335514569</c:v>
                </c:pt>
                <c:pt idx="10">
                  <c:v>-1.8050541516245744E-3</c:v>
                </c:pt>
                <c:pt idx="11">
                  <c:v>0.15121951219512186</c:v>
                </c:pt>
                <c:pt idx="12">
                  <c:v>9.5261495261495188E-2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2F-443B-9146-64F802FEC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8FF-40E3-92ED-54BB788BDBF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F-40E3-92ED-54BB788BDBF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FF-40E3-92ED-54BB788BDBF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F-40E3-92ED-54BB788BDBF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FF-40E3-92ED-54BB788BD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14560</c:v>
                </c:pt>
                <c:pt idx="1">
                  <c:v>0</c:v>
                </c:pt>
                <c:pt idx="2">
                  <c:v>0</c:v>
                </c:pt>
                <c:pt idx="3">
                  <c:v>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0-46C7-854D-6447FB14ED94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12208</c:v>
                </c:pt>
                <c:pt idx="1">
                  <c:v>0</c:v>
                </c:pt>
                <c:pt idx="2">
                  <c:v>0</c:v>
                </c:pt>
                <c:pt idx="3">
                  <c:v>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0-46C7-854D-6447FB14ED94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17174</c:v>
                </c:pt>
                <c:pt idx="1">
                  <c:v>0</c:v>
                </c:pt>
                <c:pt idx="2">
                  <c:v>0</c:v>
                </c:pt>
                <c:pt idx="3">
                  <c:v>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A0-46C7-854D-6447FB14E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0.40678243774574052</c:v>
                </c:pt>
                <c:pt idx="1">
                  <c:v>0</c:v>
                </c:pt>
                <c:pt idx="2">
                  <c:v>0</c:v>
                </c:pt>
                <c:pt idx="3">
                  <c:v>-0.148804934464148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A0-46C7-854D-6447FB14ED94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0.8383286146636727</c:v>
                </c:pt>
                <c:pt idx="1">
                  <c:v>0</c:v>
                </c:pt>
                <c:pt idx="2">
                  <c:v>0</c:v>
                </c:pt>
                <c:pt idx="3">
                  <c:v>0.16167138533632724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A0-46C7-854D-6447FB14E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F9-4434-A7FC-908FFA996B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F9-4434-A7FC-908FFA996B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F9-4434-A7FC-908FFA996B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CF9-4434-A7FC-908FFA996BE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CF9-4434-A7FC-908FFA996BE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CF9-4434-A7FC-908FFA996BE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CF9-4434-A7FC-908FFA996BE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CF9-4434-A7FC-908FFA996BE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CF9-4434-A7FC-908FFA996BE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CF9-4434-A7FC-908FFA996BE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9-4434-A7FC-908FFA996BE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9-4434-A7FC-908FFA996BE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F9-4434-A7FC-908FFA996BE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F9-4434-A7FC-908FFA996BE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F9-4434-A7FC-908FFA996BE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F9-4434-A7FC-908FFA996BE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F9-4434-A7FC-908FFA996BE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F9-4434-A7FC-908FFA996BE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F9-4434-A7FC-908FFA996BE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CF9-4434-A7FC-908FFA996BE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CF9-4434-A7FC-908FFA996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9F-4BB9-B544-703521998CB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9F-4BB9-B544-703521998CB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F-4BB9-B544-703521998CB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F-4BB9-B544-703521998CB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9F-4BB9-B544-703521998CB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F-4BB9-B544-703521998CB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9F-4BB9-B544-703521998CB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F-4BB9-B544-703521998CB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9F-4BB9-B544-703521998CB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9F-4BB9-B544-703521998C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09F-4BB9-B544-703521998CB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9F-4BB9-B544-703521998CB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9F-4BB9-B544-703521998CB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9F-4BB9-B544-703521998CB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9F-4BB9-B544-703521998C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09F-4BB9-B544-703521998CB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09F-4BB9-B544-703521998CB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9F-4BB9-B544-703521998CB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9F-4BB9-B544-703521998CB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9F-4BB9-B544-703521998CB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9F-4BB9-B544-703521998CB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9F-4BB9-B544-703521998CB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9F-4BB9-B544-703521998CB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9F-4BB9-B544-703521998CB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9F-4BB9-B544-703521998CB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9F-4BB9-B544-703521998CB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9F-4BB9-B544-703521998CB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9F-4BB9-B544-703521998CB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9F-4BB9-B544-703521998CB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9F-4BB9-B544-703521998CB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9F-4BB9-B544-703521998CB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9F-4BB9-B544-703521998CB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9F-4BB9-B544-703521998CB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09F-4BB9-B544-703521998CB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9F-4BB9-B544-703521998C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09F-4BB9-B544-703521998C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09F-4BB9-B544-703521998C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09F-4BB9-B544-703521998C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09F-4BB9-B544-703521998C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09F-4BB9-B544-703521998C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09F-4BB9-B544-703521998C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09F-4BB9-B544-703521998C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09F-4BB9-B544-703521998C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09F-4BB9-B544-703521998C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09F-4BB9-B544-703521998C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09F-4BB9-B544-703521998CB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09F-4BB9-B544-703521998CB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09F-4BB9-B544-703521998CB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09F-4BB9-B544-703521998CB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09F-4BB9-B544-703521998CB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9F-4BB9-B544-703521998CB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9F-4BB9-B544-703521998CB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9F-4BB9-B544-703521998CB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9F-4BB9-B544-703521998CB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9F-4BB9-B544-703521998CB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9F-4BB9-B544-703521998CB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9F-4BB9-B544-703521998CB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9F-4BB9-B544-703521998CB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9F-4BB9-B544-703521998CB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9F-4BB9-B544-703521998CB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9F-4BB9-B544-703521998CB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09F-4BB9-B544-703521998CB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9F-4BB9-B544-703521998CB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09F-4BB9-B544-703521998CB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9F-4BB9-B544-703521998CB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09F-4BB9-B544-703521998CB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09F-4BB9-B544-703521998CB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09F-4BB9-B544-703521998CB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9F-4BB9-B544-703521998CB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09F-4BB9-B544-703521998CB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9F-4BB9-B544-703521998CB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09F-4BB9-B544-703521998CB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9F-4BB9-B544-703521998CB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09F-4BB9-B544-703521998CB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09F-4BB9-B544-703521998CB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09F-4BB9-B544-703521998CB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09F-4BB9-B544-703521998CB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09F-4BB9-B544-703521998CB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09F-4BB9-B544-703521998CB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09F-4BB9-B544-703521998CB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09F-4BB9-B544-703521998CB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09F-4BB9-B544-703521998CB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09F-4BB9-B544-703521998CB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09F-4BB9-B544-70352199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181700</c:v>
                </c:pt>
                <c:pt idx="1">
                  <c:v>119487</c:v>
                </c:pt>
                <c:pt idx="2">
                  <c:v>20295</c:v>
                </c:pt>
                <c:pt idx="3">
                  <c:v>343297</c:v>
                </c:pt>
                <c:pt idx="4">
                  <c:v>55684</c:v>
                </c:pt>
                <c:pt idx="5">
                  <c:v>147214</c:v>
                </c:pt>
                <c:pt idx="6">
                  <c:v>37722</c:v>
                </c:pt>
                <c:pt idx="7">
                  <c:v>33671</c:v>
                </c:pt>
                <c:pt idx="8">
                  <c:v>43847</c:v>
                </c:pt>
                <c:pt idx="9">
                  <c:v>59804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4-4A25-B8AE-845FB3AE33E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161848</c:v>
                </c:pt>
                <c:pt idx="1">
                  <c:v>114632</c:v>
                </c:pt>
                <c:pt idx="2">
                  <c:v>11990</c:v>
                </c:pt>
                <c:pt idx="3">
                  <c:v>382439</c:v>
                </c:pt>
                <c:pt idx="4">
                  <c:v>49807</c:v>
                </c:pt>
                <c:pt idx="5">
                  <c:v>155988</c:v>
                </c:pt>
                <c:pt idx="6">
                  <c:v>35821</c:v>
                </c:pt>
                <c:pt idx="7">
                  <c:v>29209</c:v>
                </c:pt>
                <c:pt idx="8">
                  <c:v>61312</c:v>
                </c:pt>
                <c:pt idx="9">
                  <c:v>55988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4-4A25-B8AE-845FB3AE33E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14-4A25-B8AE-845FB3AE3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-8.5839800306460434E-2</c:v>
                </c:pt>
                <c:pt idx="1">
                  <c:v>3.1622932514481228E-2</c:v>
                </c:pt>
                <c:pt idx="2">
                  <c:v>-0.16105087572977483</c:v>
                </c:pt>
                <c:pt idx="3">
                  <c:v>4.1787056236419318E-2</c:v>
                </c:pt>
                <c:pt idx="4">
                  <c:v>4.647941052462512E-2</c:v>
                </c:pt>
                <c:pt idx="5">
                  <c:v>0.14369695104751656</c:v>
                </c:pt>
                <c:pt idx="6">
                  <c:v>-7.146645822282971E-3</c:v>
                </c:pt>
                <c:pt idx="7">
                  <c:v>0.12944640350576875</c:v>
                </c:pt>
                <c:pt idx="8">
                  <c:v>-0.29943567327766174</c:v>
                </c:pt>
                <c:pt idx="9">
                  <c:v>-7.689147674501684E-2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14-4A25-B8AE-845FB3AE33E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0.13848187067288029</c:v>
                </c:pt>
                <c:pt idx="1">
                  <c:v>0.11068534743782098</c:v>
                </c:pt>
                <c:pt idx="2">
                  <c:v>9.4149514183265361E-3</c:v>
                </c:pt>
                <c:pt idx="3">
                  <c:v>0.372910323500314</c:v>
                </c:pt>
                <c:pt idx="4">
                  <c:v>4.8784779583061509E-2</c:v>
                </c:pt>
                <c:pt idx="5">
                  <c:v>0.16698037358422399</c:v>
                </c:pt>
                <c:pt idx="6">
                  <c:v>3.3287876249406829E-2</c:v>
                </c:pt>
                <c:pt idx="7">
                  <c:v>3.0877746027497013E-2</c:v>
                </c:pt>
                <c:pt idx="8">
                  <c:v>4.0202844047259143E-2</c:v>
                </c:pt>
                <c:pt idx="9">
                  <c:v>4.8373887479209704E-2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14-4A25-B8AE-845FB3AE3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E-4C58-8232-87CA1FC63A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CE-4C58-8232-87CA1FC63A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CE-4C58-8232-87CA1FC63A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CE-4C58-8232-87CA1FC63AE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CE-4C58-8232-87CA1FC63A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CE-4C58-8232-87CA1FC63A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CE-4C58-8232-87CA1FC63A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CE-4C58-8232-87CA1FC63AE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CE-4C58-8232-87CA1FC63AE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CE-4C58-8232-87CA1FC63AE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CE-4C58-8232-87CA1FC63AE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E-4C58-8232-87CA1FC63AE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E-4C58-8232-87CA1FC63AE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E-4C58-8232-87CA1FC63AE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E-4C58-8232-87CA1FC63AE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E-4C58-8232-87CA1FC63AE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CE-4C58-8232-87CA1FC63AE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CE-4C58-8232-87CA1FC63AE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CE-4C58-8232-87CA1FC63AE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6CE-4C58-8232-87CA1FC63AE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CE-4C58-8232-87CA1FC63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13-4DC3-88B7-FAE6FC58E28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13-4DC3-88B7-FAE6FC58E28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3-4DC3-88B7-FAE6FC58E28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3-4DC3-88B7-FAE6FC58E28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13-4DC3-88B7-FAE6FC58E28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3-4DC3-88B7-FAE6FC58E28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3-4DC3-88B7-FAE6FC58E28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3-4DC3-88B7-FAE6FC58E28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3-4DC3-88B7-FAE6FC58E28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3-4DC3-88B7-FAE6FC58E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213-4DC3-88B7-FAE6FC58E28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3-4DC3-88B7-FAE6FC58E28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3-4DC3-88B7-FAE6FC58E28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13-4DC3-88B7-FAE6FC58E28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3-4DC3-88B7-FAE6FC58E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213-4DC3-88B7-FAE6FC58E28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213-4DC3-88B7-FAE6FC58E28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13-4DC3-88B7-FAE6FC58E28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3-4DC3-88B7-FAE6FC58E28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13-4DC3-88B7-FAE6FC58E28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13-4DC3-88B7-FAE6FC58E28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3-4DC3-88B7-FAE6FC58E28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3-4DC3-88B7-FAE6FC58E28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3-4DC3-88B7-FAE6FC58E28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13-4DC3-88B7-FAE6FC58E28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13-4DC3-88B7-FAE6FC58E28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13-4DC3-88B7-FAE6FC58E28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13-4DC3-88B7-FAE6FC58E28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13-4DC3-88B7-FAE6FC58E28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13-4DC3-88B7-FAE6FC58E28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13-4DC3-88B7-FAE6FC58E28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13-4DC3-88B7-FAE6FC58E28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13-4DC3-88B7-FAE6FC58E2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213-4DC3-88B7-FAE6FC58E28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13-4DC3-88B7-FAE6FC58E2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213-4DC3-88B7-FAE6FC58E2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13-4DC3-88B7-FAE6FC58E2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13-4DC3-88B7-FAE6FC58E2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13-4DC3-88B7-FAE6FC58E2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213-4DC3-88B7-FAE6FC58E2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213-4DC3-88B7-FAE6FC58E2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213-4DC3-88B7-FAE6FC58E2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213-4DC3-88B7-FAE6FC58E2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213-4DC3-88B7-FAE6FC58E2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213-4DC3-88B7-FAE6FC58E2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213-4DC3-88B7-FAE6FC58E2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213-4DC3-88B7-FAE6FC58E2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213-4DC3-88B7-FAE6FC58E2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213-4DC3-88B7-FAE6FC58E28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213-4DC3-88B7-FAE6FC58E28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13-4DC3-88B7-FAE6FC58E28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13-4DC3-88B7-FAE6FC58E28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13-4DC3-88B7-FAE6FC58E28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13-4DC3-88B7-FAE6FC58E28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13-4DC3-88B7-FAE6FC58E28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13-4DC3-88B7-FAE6FC58E28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13-4DC3-88B7-FAE6FC58E28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13-4DC3-88B7-FAE6FC58E28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13-4DC3-88B7-FAE6FC58E28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13-4DC3-88B7-FAE6FC58E28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213-4DC3-88B7-FAE6FC58E28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213-4DC3-88B7-FAE6FC58E28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213-4DC3-88B7-FAE6FC58E28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213-4DC3-88B7-FAE6FC58E28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213-4DC3-88B7-FAE6FC58E28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213-4DC3-88B7-FAE6FC58E2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213-4DC3-88B7-FAE6FC58E28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213-4DC3-88B7-FAE6FC58E28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213-4DC3-88B7-FAE6FC58E28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213-4DC3-88B7-FAE6FC58E28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213-4DC3-88B7-FAE6FC58E28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213-4DC3-88B7-FAE6FC58E28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213-4DC3-88B7-FAE6FC58E28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213-4DC3-88B7-FAE6FC58E28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213-4DC3-88B7-FAE6FC58E28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213-4DC3-88B7-FAE6FC58E28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213-4DC3-88B7-FAE6FC58E28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213-4DC3-88B7-FAE6FC58E28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213-4DC3-88B7-FAE6FC58E28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213-4DC3-88B7-FAE6FC58E28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213-4DC3-88B7-FAE6FC58E28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213-4DC3-88B7-FAE6FC58E28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213-4DC3-88B7-FAE6FC58E2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213-4DC3-88B7-FAE6FC58E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106339</c:v>
                </c:pt>
                <c:pt idx="1">
                  <c:v>66877</c:v>
                </c:pt>
                <c:pt idx="2">
                  <c:v>5439</c:v>
                </c:pt>
                <c:pt idx="3">
                  <c:v>250432</c:v>
                </c:pt>
                <c:pt idx="4">
                  <c:v>36164</c:v>
                </c:pt>
                <c:pt idx="5">
                  <c:v>80189</c:v>
                </c:pt>
                <c:pt idx="6">
                  <c:v>25698</c:v>
                </c:pt>
                <c:pt idx="7">
                  <c:v>11319</c:v>
                </c:pt>
                <c:pt idx="8">
                  <c:v>14448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7-492C-A7CD-3F5CAFBE033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101169</c:v>
                </c:pt>
                <c:pt idx="1">
                  <c:v>64410</c:v>
                </c:pt>
                <c:pt idx="2">
                  <c:v>4225</c:v>
                </c:pt>
                <c:pt idx="3">
                  <c:v>276037</c:v>
                </c:pt>
                <c:pt idx="4">
                  <c:v>33708</c:v>
                </c:pt>
                <c:pt idx="5">
                  <c:v>80800</c:v>
                </c:pt>
                <c:pt idx="6">
                  <c:v>23944</c:v>
                </c:pt>
                <c:pt idx="7">
                  <c:v>10833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7-492C-A7CD-3F5CAFBE033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7-492C-A7CD-3F5CAFBE0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-0.2039458727475808</c:v>
                </c:pt>
                <c:pt idx="1">
                  <c:v>3.7866790870982658E-2</c:v>
                </c:pt>
                <c:pt idx="2">
                  <c:v>-1.7514792899408271E-2</c:v>
                </c:pt>
                <c:pt idx="3">
                  <c:v>6.6415009582048823E-2</c:v>
                </c:pt>
                <c:pt idx="4">
                  <c:v>-6.146908745698354E-2</c:v>
                </c:pt>
                <c:pt idx="5">
                  <c:v>5.1250000000000018E-2</c:v>
                </c:pt>
                <c:pt idx="6">
                  <c:v>-8.6284664216505158E-2</c:v>
                </c:pt>
                <c:pt idx="7">
                  <c:v>0.23548416874365374</c:v>
                </c:pt>
                <c:pt idx="8">
                  <c:v>0.11385263157894743</c:v>
                </c:pt>
                <c:pt idx="9">
                  <c:v>0.10554759016212634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7-492C-A7CD-3F5CAFBE033E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0.12500795502346149</c:v>
                </c:pt>
                <c:pt idx="1">
                  <c:v>0.10376299773223624</c:v>
                </c:pt>
                <c:pt idx="2">
                  <c:v>6.4431809538888036E-3</c:v>
                </c:pt>
                <c:pt idx="3">
                  <c:v>0.45692102563147363</c:v>
                </c:pt>
                <c:pt idx="4">
                  <c:v>4.910538970301763E-2</c:v>
                </c:pt>
                <c:pt idx="5">
                  <c:v>0.13184539470110065</c:v>
                </c:pt>
                <c:pt idx="6">
                  <c:v>3.3959025032324557E-2</c:v>
                </c:pt>
                <c:pt idx="7">
                  <c:v>2.0774640782184474E-2</c:v>
                </c:pt>
                <c:pt idx="8">
                  <c:v>4.1061890858630309E-2</c:v>
                </c:pt>
                <c:pt idx="9">
                  <c:v>3.1118499581682182E-2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7-492C-A7CD-3F5CAFBE0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61-46FB-82CC-3590C19849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61-46FB-82CC-3590C19849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61-46FB-82CC-3590C19849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161-46FB-82CC-3590C198499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161-46FB-82CC-3590C198499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161-46FB-82CC-3590C198499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61-46FB-82CC-3590C198499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61-46FB-82CC-3590C198499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61-46FB-82CC-3590C198499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161-46FB-82CC-3590C198499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61-46FB-82CC-3590C198499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61-46FB-82CC-3590C198499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61-46FB-82CC-3590C198499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61-46FB-82CC-3590C198499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61-46FB-82CC-3590C198499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61-46FB-82CC-3590C198499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61-46FB-82CC-3590C198499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61-46FB-82CC-3590C198499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61-46FB-82CC-3590C198499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161-46FB-82CC-3590C198499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161-46FB-82CC-3590C198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4-4BC6-9721-A8C0708FA5C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4-4BC6-9721-A8C0708FA5C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4-4BC6-9721-A8C0708FA5C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4-4BC6-9721-A8C0708FA5C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4-4BC6-9721-A8C0708FA5C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4-4BC6-9721-A8C0708FA5C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4-4BC6-9721-A8C0708FA5C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B4-4BC6-9721-A8C0708FA5C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B4-4BC6-9721-A8C0708FA5C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4-4BC6-9721-A8C0708FA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EB4-4BC6-9721-A8C0708FA5C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B4-4BC6-9721-A8C0708FA5C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4-4BC6-9721-A8C0708FA5C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4-4BC6-9721-A8C0708FA5C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B4-4BC6-9721-A8C0708FA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EB4-4BC6-9721-A8C0708FA5C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EB4-4BC6-9721-A8C0708FA5C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B4-4BC6-9721-A8C0708FA5C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B4-4BC6-9721-A8C0708FA5C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B4-4BC6-9721-A8C0708FA5C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B4-4BC6-9721-A8C0708FA5C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B4-4BC6-9721-A8C0708FA5C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B4-4BC6-9721-A8C0708FA5C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B4-4BC6-9721-A8C0708FA5C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B4-4BC6-9721-A8C0708FA5C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B4-4BC6-9721-A8C0708FA5C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B4-4BC6-9721-A8C0708FA5C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B4-4BC6-9721-A8C0708FA5C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B4-4BC6-9721-A8C0708FA5C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B4-4BC6-9721-A8C0708FA5C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B4-4BC6-9721-A8C0708FA5C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B4-4BC6-9721-A8C0708FA5C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B4-4BC6-9721-A8C0708FA5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EB4-4BC6-9721-A8C0708FA5C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B4-4BC6-9721-A8C0708FA5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B4-4BC6-9721-A8C0708FA5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B4-4BC6-9721-A8C0708FA5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B4-4BC6-9721-A8C0708FA5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B4-4BC6-9721-A8C0708FA5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EB4-4BC6-9721-A8C0708FA5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EB4-4BC6-9721-A8C0708FA5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EB4-4BC6-9721-A8C0708FA5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EB4-4BC6-9721-A8C0708FA5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EB4-4BC6-9721-A8C0708FA5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EB4-4BC6-9721-A8C0708FA5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EB4-4BC6-9721-A8C0708FA5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EB4-4BC6-9721-A8C0708FA5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EB4-4BC6-9721-A8C0708FA5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EB4-4BC6-9721-A8C0708FA5C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EB4-4BC6-9721-A8C0708FA5C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B4-4BC6-9721-A8C0708FA5C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B4-4BC6-9721-A8C0708FA5C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B4-4BC6-9721-A8C0708FA5C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B4-4BC6-9721-A8C0708FA5C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B4-4BC6-9721-A8C0708FA5C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B4-4BC6-9721-A8C0708FA5C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B4-4BC6-9721-A8C0708FA5C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B4-4BC6-9721-A8C0708FA5C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B4-4BC6-9721-A8C0708FA5C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B4-4BC6-9721-A8C0708FA5C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B4-4BC6-9721-A8C0708FA5C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B4-4BC6-9721-A8C0708FA5C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B4-4BC6-9721-A8C0708FA5C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B4-4BC6-9721-A8C0708FA5C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B4-4BC6-9721-A8C0708FA5C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B4-4BC6-9721-A8C0708FA5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EB4-4BC6-9721-A8C0708FA5C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B4-4BC6-9721-A8C0708FA5C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EB4-4BC6-9721-A8C0708FA5C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B4-4BC6-9721-A8C0708FA5C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B4-4BC6-9721-A8C0708FA5C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B4-4BC6-9721-A8C0708FA5C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B4-4BC6-9721-A8C0708FA5C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B4-4BC6-9721-A8C0708FA5C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B4-4BC6-9721-A8C0708FA5C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B4-4BC6-9721-A8C0708FA5C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B4-4BC6-9721-A8C0708FA5C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B4-4BC6-9721-A8C0708FA5C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B4-4BC6-9721-A8C0708FA5C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B4-4BC6-9721-A8C0708FA5C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B4-4BC6-9721-A8C0708FA5C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B4-4BC6-9721-A8C0708FA5C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B4-4BC6-9721-A8C0708FA5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EB4-4BC6-9721-A8C0708FA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51-410F-A01A-7BF115456D0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1-410F-A01A-7BF115456D0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51-410F-A01A-7BF115456D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51-410F-A01A-7BF115456D0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51-410F-A01A-7BF115456D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51-410F-A01A-7BF115456D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6">
                  <c:v>536</c:v>
                </c:pt>
                <c:pt idx="7">
                  <c:v>366</c:v>
                </c:pt>
                <c:pt idx="8">
                  <c:v>264</c:v>
                </c:pt>
                <c:pt idx="9">
                  <c:v>439</c:v>
                </c:pt>
                <c:pt idx="10">
                  <c:v>383</c:v>
                </c:pt>
                <c:pt idx="11">
                  <c:v>361</c:v>
                </c:pt>
                <c:pt idx="12">
                  <c:v>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51-410F-A01A-7BF115456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51-410F-A01A-7BF115456D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51-410F-A01A-7BF115456D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51-410F-A01A-7BF115456D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51-410F-A01A-7BF115456D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51-410F-A01A-7BF115456D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1-410F-A01A-7BF115456D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1-410F-A01A-7BF115456D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1-410F-A01A-7BF115456D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1-410F-A01A-7BF115456D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1-410F-A01A-7BF115456D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1-410F-A01A-7BF115456D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1-410F-A01A-7BF115456D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1-410F-A01A-7BF115456D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1-410F-A01A-7BF115456D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1-410F-A01A-7BF115456D0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6">
                  <c:v>0.63914373088685017</c:v>
                </c:pt>
                <c:pt idx="7">
                  <c:v>0.302491103202847</c:v>
                </c:pt>
                <c:pt idx="8">
                  <c:v>-0.26666666666666672</c:v>
                </c:pt>
                <c:pt idx="9">
                  <c:v>-0.27796052631578949</c:v>
                </c:pt>
                <c:pt idx="10">
                  <c:v>-0.29981718464351004</c:v>
                </c:pt>
                <c:pt idx="11">
                  <c:v>-5.2493438320210029E-2</c:v>
                </c:pt>
                <c:pt idx="12">
                  <c:v>-6.1795569374271331E-2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51-410F-A01A-7BF115456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75361</c:v>
                </c:pt>
                <c:pt idx="1">
                  <c:v>52610</c:v>
                </c:pt>
                <c:pt idx="2">
                  <c:v>14856</c:v>
                </c:pt>
                <c:pt idx="3">
                  <c:v>92865</c:v>
                </c:pt>
                <c:pt idx="4">
                  <c:v>19520</c:v>
                </c:pt>
                <c:pt idx="5">
                  <c:v>67025</c:v>
                </c:pt>
                <c:pt idx="6">
                  <c:v>12024</c:v>
                </c:pt>
                <c:pt idx="7">
                  <c:v>22352</c:v>
                </c:pt>
                <c:pt idx="8">
                  <c:v>29399</c:v>
                </c:pt>
                <c:pt idx="9">
                  <c:v>44307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8-40E1-9A0D-990DD3A0B7C6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60679</c:v>
                </c:pt>
                <c:pt idx="1">
                  <c:v>50222</c:v>
                </c:pt>
                <c:pt idx="2">
                  <c:v>7765</c:v>
                </c:pt>
                <c:pt idx="3">
                  <c:v>106402</c:v>
                </c:pt>
                <c:pt idx="4">
                  <c:v>16099</c:v>
                </c:pt>
                <c:pt idx="5">
                  <c:v>75188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8-40E1-9A0D-990DD3A0B7C6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8-40E1-9A0D-990DD3A0B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0.11107631964930209</c:v>
                </c:pt>
                <c:pt idx="1">
                  <c:v>2.3615148739596137E-2</c:v>
                </c:pt>
                <c:pt idx="2">
                  <c:v>-0.23915003219575015</c:v>
                </c:pt>
                <c:pt idx="3">
                  <c:v>-2.2104847653239612E-2</c:v>
                </c:pt>
                <c:pt idx="4">
                  <c:v>0.2725013976023356</c:v>
                </c:pt>
                <c:pt idx="5">
                  <c:v>0.24304410278235888</c:v>
                </c:pt>
                <c:pt idx="6">
                  <c:v>0.15239538604024583</c:v>
                </c:pt>
                <c:pt idx="7">
                  <c:v>6.693513278188945E-2</c:v>
                </c:pt>
                <c:pt idx="8">
                  <c:v>-0.56075288855758476</c:v>
                </c:pt>
                <c:pt idx="9">
                  <c:v>-0.16428911079410369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F8-40E1-9A0D-990DD3A0B7C6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0.15894709543568464</c:v>
                </c:pt>
                <c:pt idx="1">
                  <c:v>0.12119954734062618</c:v>
                </c:pt>
                <c:pt idx="2">
                  <c:v>1.3928706148623161E-2</c:v>
                </c:pt>
                <c:pt idx="3">
                  <c:v>0.2453083741984157</c:v>
                </c:pt>
                <c:pt idx="4">
                  <c:v>4.8297812146359864E-2</c:v>
                </c:pt>
                <c:pt idx="5">
                  <c:v>0.22034609581290079</c:v>
                </c:pt>
                <c:pt idx="6">
                  <c:v>3.2268483591097699E-2</c:v>
                </c:pt>
                <c:pt idx="7">
                  <c:v>4.6223123349679367E-2</c:v>
                </c:pt>
                <c:pt idx="8">
                  <c:v>3.8898057336854017E-2</c:v>
                </c:pt>
                <c:pt idx="9">
                  <c:v>7.4582704639758579E-2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F8-40E1-9A0D-990DD3A0B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6-4476-9B1B-0F6EC79A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6-4476-9B1B-0F6EC79A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1-47C8-AA8D-1ED68BAC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1-47C8-AA8D-1ED68BAC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8-45A2-BE68-FAC7D3D36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48-45A2-BE68-FAC7D3D36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70.xml"/><Relationship Id="rId7" Type="http://schemas.openxmlformats.org/officeDocument/2006/relationships/chart" Target="../charts/chart71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image" Target="../media/image2.png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2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3.png"/><Relationship Id="rId7" Type="http://schemas.openxmlformats.org/officeDocument/2006/relationships/chart" Target="../charts/chart6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E815E6-A009-41DC-850C-0B9B13087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F8FCBA5-0DCD-448A-AF11-7B77DDCAEB4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5419201-3561-3AED-CD38-14B38CBA87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AD1D061-25BC-7283-B2C7-5E2B7A06B16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A7617A-B730-4188-A3A2-B38D244A1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D01AC7F5-F126-4643-9E7C-5F3D69600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1CFB0393-20D0-4982-9352-FD4FB2806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5E5CC2-FFCA-4244-AE3A-CBDDDC2B6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D82E233-EFDC-49B3-A23E-FAC4919E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CC5B69-52C3-4C17-A169-770254080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12371F-6572-4F86-A097-0A564C70A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9FF5720-FEB5-49F0-887B-6B8347E0081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AD8912A-F6D2-8F02-221A-874FD8D61A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E245EDA-E636-3D6A-FCA1-04EF5176975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49E559-7260-4202-ABD3-7523FB5B3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83F550-906D-4BEA-B439-F9970463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130DCA-8A63-4792-9A4E-55F7F0844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38B65A-BB4E-4212-A992-F9889990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1039CE-AEFC-4642-B909-B2E2C4F26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7E202C-CBBC-4B63-A177-858069D1B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DA3B59-406C-44BF-B03B-49F862CA0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3F78A1-004F-4999-97B2-0C6676B85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63A5AEE-9F87-42E9-8482-F5456347AA9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A89F681-675C-169A-F6E6-128A2594C6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00AC207-9E98-83A1-F31A-4156B817FD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1BB7BB-10E6-4B35-8C95-D4718D79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D978AD-911D-418D-9EDA-6DFF161BB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80E289-0EB8-4D31-BD68-FD2BC2CEC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E03BF14-C890-4851-A2AD-F2DB98C7D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E2F4CA6-D52C-4565-96AB-EDF9B038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27,3%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20.486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39,3%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20.486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39,3%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1CBA157-3A80-4780-85BD-A3EB9B076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6BD245-569D-4184-8805-02CDE5950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5B64F4A-07B5-4113-A910-CE686343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85D8DCD-C1A2-42DD-AB39-6DACD1D6E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46.333 viajeros 
cuota: 88,9%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5.789 viajeros
cuota: 11,1%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757620F-8FB3-4701-8E9F-540C8B832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84579D-5F03-4A1C-ACBB-169692B1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560CD48-FA20-4A84-83AE-0A077CE0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3D3683-7118-44F2-9DBB-AD26D7E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29.159 viajeros 
cuota: 92,2%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2.477 viajeros
cuota: 7,8%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41AC1B9-A07A-4EEB-88ED-A865E75AF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768969-F218-43A4-B9FC-CA9B2D85E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C11390E-363D-477D-877E-37A2200A5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D6072E-659B-47B3-80FF-638BC95FE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17.174 viajeros 
cuota: 83,8%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3.312 viajeros
cuota: 16,2%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B9DEA32-3763-401B-9939-B84586287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9C3E5A-CE38-4FF6-A6D3-CCDFA6F41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F021978-48AA-46EF-80B8-4812B9A2D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C38AA4C-2BD3-410B-90E9-D70A8E497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A87640-B3E3-4275-A056-4F9A95AD8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44CF0FE-2FB8-4DF8-8A4B-3DC113C0D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437180-B41B-4FA3-ABC9-8CBACAE90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781A1B1-3702-4989-810B-15EEF143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F2D92C7-1DCA-4952-92C1-31F5993E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0B826C3-2AD7-4CF6-817F-66D631970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8ABFFB5-E79F-4647-9211-11F3647BC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E49050-C0E2-4766-9622-8E92FC77D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DB8E4BF-0EAE-421D-94D1-9CF7D283D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787367-AEF2-4AF8-ABB4-05B98119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A2301E-5724-4135-ADA7-EF1214F0E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41AEBB-1879-4DA7-9E69-2FD4BD500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E558C4-BACB-4CA7-9010-23C18BAC4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16DD7A-2F78-43E7-A156-B6696A94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1201B6-2EBE-4163-A828-901F6B009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3A91C1-4341-405C-9D01-6FDCAF5CF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DFE710-95A9-48DB-BD9D-8D98E4093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B2D681-C0E5-4C5B-BC32-EFC5BF6E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5106F3-301A-4673-9E25-3BB3C8F85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BB3516-779D-4BB5-B51D-B7A0C7C8C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9F16DB-C2DF-4A8E-AA5C-D117F5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20FE75-EC9C-4092-BAB5-0AD2A142C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07EDA5-B04C-4ECE-A4AD-95415887A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866614-F883-4A25-8DB7-2FFB98A5A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72AC74-A58E-40A2-8F07-A3AAD7CB7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4CE7BD-9836-4130-97B5-CC00093CC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6D74F3-435D-4DAC-B4C9-B09278C95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6EC86B-59E8-4290-9B27-48420AF86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7EA635F-6E04-497B-8003-EB9B4B2BE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5A054D-C313-4034-9AD9-EA419FA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1090428-AAAA-4C2A-9C89-FF23C7134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D305DA-45F5-4916-BFBC-DC4EB4266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163CB6-2576-404D-848C-2C0AFECE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C0CB18-C808-4D3C-912F-DFA637875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4ADB93-FB20-485E-972F-4F5781239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E15D15-09C1-4324-A2F0-715938D99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57D58E-F00C-4563-BD8B-5363B2698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AF1680-1468-488A-B062-D18E2CE6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275E65-762C-4EC4-9A64-42E3F2BB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6B7C61-A633-488C-80DD-7FE716A1A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D7CA7C-F1CB-4AD4-BFE8-D609C2AEF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DAB2B3-C1F7-4E19-9701-A8A04699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E4A74D6-53C0-4EF8-BB21-41AD49FF2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12F056-14EB-420A-9097-D2171ED98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38A1909-2D22-484E-8617-4091D7510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462047-3AD4-4AE2-8AA5-49F73ABA7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BC06A-E235-4E9F-A6CD-ADB185895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4A7A4D-8265-4494-83CC-EA1DA7418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6AD3789-3BB7-4E22-822F-6A9B6CBCE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BAB317B-B3B8-42D3-A73A-01E20F6D508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1E2D87B-0C39-BED3-3EC4-3DEE6A9BF3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C6692EF-B77A-1350-ED9F-3AFB86FFA2F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CD1C05-1D3B-43F8-9D8C-D9887C3FB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337D4C-9139-4D71-B459-CB2BE7D5E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7175726-67C1-4FE2-94E8-D54B2C67C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530F48-8E93-4BDC-AC45-0AD608FA0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D17BE2-E19C-4A7E-823F-4963CD53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235E2F5-57B5-4FB9-8354-FEC563BF5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89AD73-86C8-496E-B50D-13B9E84F6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24E97A-AB63-4D37-B772-57B0E0209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004A86-06F2-468E-9D6C-F21323C69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63601B-47CE-442E-9D31-B5BB26FC9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8F7535B-AF4A-42D6-8BBD-DB873DE5219A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00DF4EE-1FAA-D7B2-63DF-25B113C649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AA9087D-680B-E311-1E2C-384966191D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9BF1FB-B8EA-4CA5-8E0C-4FBF19DBA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7061D1-35CE-4BE5-BCFD-3059182BF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D3DD5B0-295D-4625-94B4-71892DE3C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0DF259-A240-4A4B-8D9E-5ADBA6F8A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4DBFC0-CFE0-4ACE-B3C1-7E16F6A3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A3F3944-650E-4EB4-B8BF-77BFA83C9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5F5F97-878F-41A9-9C27-E26B57019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8BAA66-DEEC-44EC-BF0C-65A115D4E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154006-C687-4F92-9753-11D0EEE36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FFC753-32FF-4049-98B2-BAC728791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493E5B-CDEA-4A93-9EDB-31E05C019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7950E78-50C0-458F-8C26-2D39E44D2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aloj lugar resid año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87AD16-43C8-4E86-80C1-2C907EAF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B7994A-5EC4-4B2F-A49E-72F7DE1FB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C30CA2-A621-427E-84C6-B61A7156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149F4E3-C4DE-4EB6-B37C-3A6E404CC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2E1F8B-5873-461D-9F25-166613E6D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San Miguel de Abona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4, 5 estrellas de San Miguel de Abona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F081DA5-EF67-4940-889E-600B4C062146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3DF42FA-248B-2729-B72E-5DCC0C5BB6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7C819F8-B0FA-5CD7-A3DF-59C74DF86FD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69D10D-D9D8-4950-8F10-7F5CF1DF0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0E4FEA-A730-4767-B176-177DDC87B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C08ED12-E2E0-48E9-B787-BDE07F387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5B3F0DF-3183-434E-893E-DE10F3CB6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08A57A-6982-4B60-A899-AF63E564F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208C085-E4C7-4B42-B4C7-889F35D37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24092CC-BE92-4451-ADBA-4C7C07296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827B620-BD6F-40CE-AE43-91F65FB92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38D3A72-D931-4C31-8567-5F346B94C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1AB6646-E11D-46CF-82BE-9DE72101F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5B86A17-CB43-46C2-8DD4-9FA8B668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06360DE-7CE2-4D0E-9935-8B1B85702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BB0045A-F92D-493A-B4C3-B2745DF9F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74040F6-EF79-49B9-AB29-92F2B734A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02D5FA-262C-4545-9DC0-776B9DF1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BA541A-B7B0-4EC4-A9F7-617A6EC9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42AF85-181B-487C-9779-FEFE514C5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9B03186-F1E1-408A-8118-2879F54B75B7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E2BBAC-41D5-0D2D-3115-1072D42705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E853A8A-85C1-DFF9-57B4-18D6F3ABA8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F37DF4-34BA-4F5D-9E23-CA99EC2E7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FAB891-DB70-4A1B-954C-90F675DEB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B4FA32-7BE5-4F84-A68D-3D0859AC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A47417-4943-4C96-B9F0-08FA2AFF7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2B8A2D-4C04-47BE-BDC4-E8AFAD740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FCAB7D-86E3-4665-9E1E-5F3856CD5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C42F0E-94A0-4561-8F74-E2845311F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Miguel de Abona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A39CE3-87FF-4E49-AE5A-85FA0B3A2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5A5014-8DAF-46F8-8C66-76460DE6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2A2843-8E63-4A95-B8D7-F5FBBF60C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80C95C-04C8-41A9-8512-FFE12F08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69F447-EFF2-4C23-A4E4-6701A8582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354D98-A6A2-431E-AD60-EB3E8DAA7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0780C6-3299-4E71-BEDA-16C50212E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AB69EF-44A8-45F0-99DA-212D1B73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9B9670-4315-4F21-9DA2-06F61F9EA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2B59C5-711E-4E95-B784-78E0D5CC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623BB5B-36C5-4557-BB95-5310E8A4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D84EDE-EEE7-4553-B5E0-1470CA66C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D907FE2-5E02-4889-80B8-07187C3AF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22A9C05-6C0D-4819-B521-323FC0215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6AFCBD2-E6F1-40D0-AC88-130051510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0ABADCD-DCEB-47AF-AA90-901FC0B44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41DCEB8-2999-4463-B6B2-4807A8E4D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2F48F82-3FDB-43B6-9BF4-63C7E7DA8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3EE8459-6A41-49B8-8422-F1CCA6E09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3FD0D91-0B90-4D70-980B-8102FB3BA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2B4EA46-4E42-4452-998C-0A68C109E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5519280-4193-4290-926E-D8184418B9CB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3A204A5-F7B7-ACE4-F3B4-51AD3CEDCE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CBAA36F-B567-99CD-9AD5-BC630F82A67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85266E6-6F46-43D5-A332-D3DB24EE5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3F8233-D0B9-41E1-BAF5-76C55AAD1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F0ED68-AF02-4CFE-9749-AE82770D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69D268-4F05-4578-A4D8-211A20E5B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D35253-5997-46B4-8042-F3A048013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467F507-3B45-4EE2-8D6D-745D2425B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919642C-2314-4016-9759-2441019A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7C43F37-7E5E-4DA9-B1A6-3DD2E9BCB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43CB0A3-725F-450C-AA54-BE2BE103F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D850D0D-D1CF-4E28-9366-A32C7E701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FF2758D-B5D9-43E2-BA12-72C4A6A72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A3766EC-A086-4E0E-999F-DFBAA1EAF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89287A1-9F6E-4E81-8629-5437348D6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E912D9A-9C8E-4ACC-987C-B9BDF234F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76CE7E3-EF98-4D8C-88C7-6A0B7BBD5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2D414D-B5DB-44D9-8A8E-CF861AA71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7B3CFB-B660-4F88-9144-4C1814892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392EEC-39E2-4BE8-9464-355618052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2152341-B3C8-4A69-8F14-D1F81D8E7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44FA0B-E28A-4D3F-B821-E82F35EC9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C8FA010-BCCD-402C-99B1-083D43EAA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3E91DAE-E6F0-4464-BC5E-0B6EECCA7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FE5A3-28AA-452C-8D71-E5202EF77158}">
  <dimension ref="B1:B58"/>
  <sheetViews>
    <sheetView showGridLines="0" tabSelected="1" workbookViewId="0">
      <selection activeCell="I11" sqref="I11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2" x14ac:dyDescent="0.25">
      <c r="B1" s="1" t="s">
        <v>0</v>
      </c>
    </row>
    <row r="2" spans="2:2" ht="36" x14ac:dyDescent="0.55000000000000004">
      <c r="B2" s="2" t="s">
        <v>1</v>
      </c>
    </row>
    <row r="3" spans="2:2" ht="36" x14ac:dyDescent="0.55000000000000004">
      <c r="B3" s="2" t="s">
        <v>53</v>
      </c>
    </row>
    <row r="4" spans="2:2" ht="23.25" x14ac:dyDescent="0.35">
      <c r="B4" s="3" t="s">
        <v>215</v>
      </c>
    </row>
    <row r="5" spans="2:2" x14ac:dyDescent="0.25">
      <c r="B5" s="4"/>
    </row>
    <row r="6" spans="2:2" ht="21.75" thickBot="1" x14ac:dyDescent="0.4">
      <c r="B6" s="5" t="s">
        <v>2</v>
      </c>
    </row>
    <row r="7" spans="2:2" ht="15.75" thickTop="1" x14ac:dyDescent="0.25"/>
    <row r="8" spans="2:2" ht="15.75" x14ac:dyDescent="0.25">
      <c r="B8" s="6" t="s">
        <v>216</v>
      </c>
    </row>
    <row r="9" spans="2:2" ht="15.75" x14ac:dyDescent="0.25">
      <c r="B9" s="6" t="s">
        <v>3</v>
      </c>
    </row>
    <row r="10" spans="2:2" ht="15.75" x14ac:dyDescent="0.25">
      <c r="B10" s="6"/>
    </row>
    <row r="11" spans="2:2" ht="19.5" thickBot="1" x14ac:dyDescent="0.35">
      <c r="B11" s="7" t="s">
        <v>4</v>
      </c>
    </row>
    <row r="12" spans="2:2" ht="18.75" x14ac:dyDescent="0.3">
      <c r="B12" s="8"/>
    </row>
    <row r="13" spans="2:2" ht="15.75" x14ac:dyDescent="0.25">
      <c r="B13" s="6" t="s">
        <v>5</v>
      </c>
    </row>
    <row r="14" spans="2:2" ht="15.75" x14ac:dyDescent="0.25">
      <c r="B14" s="6" t="s">
        <v>6</v>
      </c>
    </row>
    <row r="15" spans="2:2" x14ac:dyDescent="0.25">
      <c r="B15" s="9"/>
    </row>
    <row r="16" spans="2:2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217</v>
      </c>
    </row>
    <row r="20" spans="2:2" ht="15.75" x14ac:dyDescent="0.25">
      <c r="B20" s="6" t="s">
        <v>218</v>
      </c>
    </row>
    <row r="21" spans="2:2" ht="15.75" x14ac:dyDescent="0.25">
      <c r="B21" s="6" t="s">
        <v>219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6" t="s">
        <v>21</v>
      </c>
    </row>
    <row r="35" spans="2:2" ht="15.75" x14ac:dyDescent="0.25">
      <c r="B35" s="6" t="s">
        <v>220</v>
      </c>
    </row>
    <row r="36" spans="2:2" ht="15.75" x14ac:dyDescent="0.25">
      <c r="B36" s="10" t="s">
        <v>22</v>
      </c>
    </row>
    <row r="37" spans="2:2" ht="15.75" x14ac:dyDescent="0.25">
      <c r="B37" s="6" t="s">
        <v>221</v>
      </c>
    </row>
    <row r="38" spans="2:2" ht="15.75" x14ac:dyDescent="0.25">
      <c r="B38" s="6" t="s">
        <v>222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0" spans="2:2" ht="15.75" x14ac:dyDescent="0.25">
      <c r="B40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1" spans="2:2" ht="15.75" x14ac:dyDescent="0.25">
      <c r="B41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2" spans="2:2" ht="15.75" x14ac:dyDescent="0.25">
      <c r="B42" s="10" t="s">
        <v>23</v>
      </c>
    </row>
    <row r="43" spans="2:2" ht="15.75" x14ac:dyDescent="0.25">
      <c r="B43" s="6" t="s">
        <v>223</v>
      </c>
    </row>
    <row r="44" spans="2:2" ht="15.75" x14ac:dyDescent="0.25">
      <c r="B44" s="6" t="s">
        <v>224</v>
      </c>
    </row>
    <row r="45" spans="2:2" ht="15.75" x14ac:dyDescent="0.25">
      <c r="B45" s="10" t="s">
        <v>24</v>
      </c>
    </row>
    <row r="46" spans="2:2" ht="15.75" x14ac:dyDescent="0.25">
      <c r="B46" s="6" t="s">
        <v>225</v>
      </c>
    </row>
    <row r="47" spans="2:2" ht="15.75" x14ac:dyDescent="0.25">
      <c r="B47" s="10" t="s">
        <v>25</v>
      </c>
    </row>
    <row r="48" spans="2:2" ht="31.5" x14ac:dyDescent="0.25">
      <c r="B48" s="11" t="s">
        <v>26</v>
      </c>
    </row>
    <row r="49" spans="2:2" ht="15.75" x14ac:dyDescent="0.25">
      <c r="B49" s="11" t="s">
        <v>27</v>
      </c>
    </row>
    <row r="50" spans="2:2" ht="15.75" x14ac:dyDescent="0.25">
      <c r="B50" s="11" t="s">
        <v>28</v>
      </c>
    </row>
    <row r="51" spans="2:2" ht="15.75" x14ac:dyDescent="0.25">
      <c r="B51" s="10" t="s">
        <v>29</v>
      </c>
    </row>
    <row r="52" spans="2:2" ht="15.75" x14ac:dyDescent="0.25">
      <c r="B52" s="6" t="s">
        <v>226</v>
      </c>
    </row>
    <row r="53" spans="2:2" ht="15.75" x14ac:dyDescent="0.25">
      <c r="B53" s="6" t="s">
        <v>227</v>
      </c>
    </row>
    <row r="54" spans="2:2" ht="15.75" x14ac:dyDescent="0.25">
      <c r="B54" s="6" t="s">
        <v>228</v>
      </c>
    </row>
    <row r="55" spans="2:2" ht="15.75" x14ac:dyDescent="0.25">
      <c r="B55" s="6" t="s">
        <v>229</v>
      </c>
    </row>
    <row r="56" spans="2:2" ht="15.75" x14ac:dyDescent="0.25">
      <c r="B56" s="6" t="s">
        <v>30</v>
      </c>
    </row>
    <row r="57" spans="2:2" ht="15.75" x14ac:dyDescent="0.25">
      <c r="B57" s="6" t="s">
        <v>31</v>
      </c>
    </row>
    <row r="58" spans="2:2" ht="15.75" x14ac:dyDescent="0.25">
      <c r="B58" s="6" t="s">
        <v>32</v>
      </c>
    </row>
  </sheetData>
  <hyperlinks>
    <hyperlink ref="B13" location="'Plazas aloj islas cat y tipolog'!A1" tooltip="Plazas alojativas Canarias e islas" display="Plazas alojativas Canarias e islas" xr:uid="{5E0ACCD0-C07B-48DB-B266-9BD555476D41}"/>
    <hyperlink ref="B19" location="'Viajeros entr evol mensu TF'!A1" tooltip="Evolución mensual de viajeros entrentrados en Tenerife según lugar de residencia" display="Evolución mensual de viajeros entrados en Tenerife según lugar de residencia" xr:uid="{5CE742ED-36BC-469A-894B-203C467CE46F}"/>
    <hyperlink ref="B14" location="'Establecim aloj islas cat y tip'!A1" tooltip="Establecimientos alojativos Canarias e islas" display="Establecimientos alojativos Canarias e islas" xr:uid="{01A5A810-6BA7-4779-81EF-57EBDB89C409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E6C081B7-C63A-4A3B-AD9F-31C373FFFD9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7484950-0022-4CCC-8FED-47606682406D}"/>
    <hyperlink ref="B39" location="'Pernoctaciones lugar reside'!A1" tooltip="Pernoctaciones registradas en establecimientos alojativos de Canarias e islas según tipología y categoría" display="'Pernoctaciones lugar reside'!A1" xr:uid="{9EE21FFF-F8CA-4768-AE36-E13759578607}"/>
    <hyperlink ref="B8" location="'Resumen indicadores (aloj)'!A1" tooltip="Resumen indicadores Tenerife" display="'Resumen indicadores (aloj)'!A1" xr:uid="{0ED5EDFC-9219-40F2-B035-5AD8C9CAEFC6}"/>
    <hyperlink ref="B9" location="'Resumen indicadores municipios '!A1" tooltip="Resumen indicadores municipios Tenerife" display="Resumen indicadores municipios Tenerife" xr:uid="{CADC83AD-E210-4C38-A54C-CE5F649C1766}"/>
    <hyperlink ref="B20" location="'Viajeros entr evol mensu TF cat'!A1" tooltip="Evolución mensual de viajeros entrentrados en Tenerife según lugar de residencia" display="'Viajeros entr evol mensu TF cat'!A1" xr:uid="{499B3EDC-478B-4E76-86F0-9305DC1862A5}"/>
    <hyperlink ref="B21" location="'Viajeros entr evol anual TF cat'!A1" tooltip="Evolución mensual de viajeros entrentrados en Tenerife según lugar de residencia" display="'Viajeros entr evol anual TF cat'!A1" xr:uid="{096A2D13-77EC-4C82-9BF2-171960DEC34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4493731-9099-4797-B3B0-280C5AF9B70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2A2F88D-E608-4A1F-9F65-EC4D24589598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5F85869B-0797-4086-8C23-24B09E8434A7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3C56D340-0912-429E-976E-CF40E7C7EE53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0E3EDAC-0DDB-4A6B-955D-3D4114780DB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F3B6D75-D91F-4436-B9A0-869E3FA0830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C99019C-A556-411E-B105-47A5CAD0B9F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2E45ED9-3AA7-4617-BF66-C58B2C774C9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2AEC618-0FDC-459D-AACD-A32B22ECFFE0}"/>
    <hyperlink ref="B52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473BBED-A8F1-46C9-BFC3-B2C8C36C7C64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7D1BB1C7-5FBF-419A-8D00-AF316CF351AA}"/>
    <hyperlink ref="B55" location="'distribución canarias x munici'!A1" tooltip="=CONCATENAR(&quot;Viajeros canarios entrados en los hoteles y apartamentos de &quot;;Actualizaciones!$B$3;&quot; por tipología y categoría de alojamiento&quot;)" display="'distribución canarias x munici'!A1" xr:uid="{31C02898-D074-46F8-9A23-DF8A48BF43B3}"/>
    <hyperlink ref="B37" location="'Pernoctaciones evol mensu TF'!A1" tooltip="Evolución mensual de pernoctaciones en Tenerife según lugar de residencia" display="'Pernoctaciones evol mensu TF'!A1" xr:uid="{2F4209AA-E2B8-47F7-8BA0-1776F24DB0FF}"/>
    <hyperlink ref="B38" location="'Pernocta evol mensu TF cat'!A1" tooltip="Evolución mensual de pernoctaciones en Tenerife según lugar de residencia" display="'Pernocta evol mensu TF cat'!A1" xr:uid="{DE612D1B-6B78-4649-8850-AD7FF782AEB9}"/>
    <hyperlink ref="B40" location="'Pernoctaciones lugar residen ac'!A1" tooltip="Pernoctaciones registradas en establecimientos alojativos de Canarias e islas según tipología y categoría" display="'Pernoctaciones lugar residen ac'!A1" xr:uid="{E35A7346-FCDC-4192-B0CF-BD759EB1607C}"/>
    <hyperlink ref="B41" location="'Pernoctaciones lugar reside año'!A1" tooltip="Pernoctaciones registradas en establecimientos alojativos de Canarias e islas según tipología y categoría" display="'Pernoctaciones lugar reside año'!A1" xr:uid="{174A1C72-5E57-483F-BACE-0C6809AE6424}"/>
    <hyperlink ref="B4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701699A-0ADA-44D6-836F-A8B532B1AE90}"/>
    <hyperlink ref="B43" location="'EM evol menusual lugar resd'!A1" tooltip="Evolución mensual de estancia media en Tenerife según lugar de residencia" display="'EM evol menusual lugar resd'!A1" xr:uid="{896B5AC5-F9C6-4618-AF03-A6FBA7FBB520}"/>
    <hyperlink ref="B44" location="'EM evol mensu TF cat '!A1" tooltip="Evolución mensual de estancia media en Tenerife según lugar de residencia" display="'EM evol mensu TF cat '!A1" xr:uid="{BE511A34-9B23-4318-9DE3-373B92429370}"/>
    <hyperlink ref="B46" location="'tasa de ocupación evol mens'!A1" tooltip="Evolución mensual de estancia media en Tenerife según lugar de residencia" display="'tasa de ocupación evol mens'!A1" xr:uid="{542852A2-0D6F-47B8-A709-F81985E1BC68}"/>
    <hyperlink ref="B54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B3CA0F08-AE0A-4AB1-A4EA-3FC5D6615AE5}"/>
    <hyperlink ref="B53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712B905-F546-464A-902B-D8E8D50F410E}"/>
    <hyperlink ref="B56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9325073E-ED1F-46D9-A324-A33012BEAC7E}"/>
    <hyperlink ref="B57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5547CDA3-44B3-4DA6-8365-095B2DDC1279}"/>
    <hyperlink ref="B58" location="'evolución anual viaj ent canari'!A1" tooltip="Viajeros canarios entrados en los hoteles y apartamentos de Tenerife por municipio de alojamiento" display="Viajeros canarios entrados en los hoteles y apartamentos de Tenerife por municipio de alojamiento" xr:uid="{2D3AC567-55BD-4BD4-844A-4E6037A67F96}"/>
    <hyperlink ref="B49" location="'ADR municipios'!A1" display="Tarifa media diaria (ADR) Tenerife y municipios" xr:uid="{F920B317-2C6D-47F0-82F0-15834435E689}"/>
    <hyperlink ref="B50" location="'RevPAR  municipios'!A1" display="Ingresos medios por habitación (RevPar) Tenerife y municipios" xr:uid="{F376CF3E-6D8A-435D-9981-57E97594DA13}"/>
    <hyperlink ref="B34" location="'viaj aloj lugar resid año'!A1" tooltip="Viajeros alojados en los establecimientos alojativos de Tenerife según lugar de residencia y municipio de alojamiento" display="Viajeros alojados en los establecimientos alojativos de Tenerife según lugar de residencia y municipio de alojamiento - año" xr:uid="{59C241CC-E9D0-42D1-A5A7-218E89B6E138}"/>
    <hyperlink ref="B35" location="'Viajeros aloj evol anual TF'!A1" tooltip="Evolución mensual de viajeros entrentrados en Tenerife según lugar de residencia" display="'Viajeros aloj evol anual TF'!A1" xr:uid="{CB29F19D-4A6F-435F-BD30-843FB95E38B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9C20D-632B-4F27-9429-72501BA1D41C}">
  <sheetPr>
    <tabColor theme="7" tint="0.79998168889431442"/>
  </sheetPr>
  <dimension ref="A4:O114"/>
  <sheetViews>
    <sheetView showGridLines="0" topLeftCell="J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14599</v>
      </c>
      <c r="D9" s="121">
        <v>0.23605113876894412</v>
      </c>
      <c r="E9" s="120">
        <v>2476</v>
      </c>
      <c r="F9" s="121">
        <f t="shared" ref="F9:L21" si="3">IFERROR(E9/C9-1,"-")</f>
        <v>-0.83039934242071378</v>
      </c>
      <c r="G9" s="120">
        <v>11584</v>
      </c>
      <c r="H9" s="121">
        <f t="shared" si="3"/>
        <v>3.6785137318255252</v>
      </c>
      <c r="I9" s="120">
        <v>15634</v>
      </c>
      <c r="J9" s="121">
        <f t="shared" si="3"/>
        <v>0.34962016574585641</v>
      </c>
      <c r="K9" s="120">
        <v>17228</v>
      </c>
      <c r="L9" s="121">
        <f t="shared" si="3"/>
        <v>0.10195727261097609</v>
      </c>
      <c r="M9" s="120">
        <v>20420</v>
      </c>
      <c r="N9" s="121">
        <f t="shared" ref="N9" si="4">IFERROR(M9/K9-1,"-")</f>
        <v>0.18527977710703514</v>
      </c>
    </row>
    <row r="10" spans="1:15" x14ac:dyDescent="0.25">
      <c r="A10" s="1" t="s">
        <v>75</v>
      </c>
      <c r="B10" s="119" t="s">
        <v>76</v>
      </c>
      <c r="C10" s="120">
        <v>15480</v>
      </c>
      <c r="D10" s="121">
        <v>0.28571428571428581</v>
      </c>
      <c r="E10" s="120">
        <v>1925</v>
      </c>
      <c r="F10" s="121">
        <f t="shared" si="3"/>
        <v>-0.87564599483204131</v>
      </c>
      <c r="G10" s="120">
        <v>14671</v>
      </c>
      <c r="H10" s="121">
        <f t="shared" si="3"/>
        <v>6.6212987012987012</v>
      </c>
      <c r="I10" s="120">
        <v>20512</v>
      </c>
      <c r="J10" s="121">
        <f t="shared" si="3"/>
        <v>0.3981323699815964</v>
      </c>
      <c r="K10" s="120">
        <v>17964</v>
      </c>
      <c r="L10" s="121">
        <f t="shared" si="3"/>
        <v>-0.12421996879875197</v>
      </c>
      <c r="M10" s="120">
        <v>19437</v>
      </c>
      <c r="N10" s="121">
        <f>IFERROR(M10/K10-1,"-")</f>
        <v>8.199732798931203E-2</v>
      </c>
    </row>
    <row r="11" spans="1:15" x14ac:dyDescent="0.25">
      <c r="A11" s="1" t="s">
        <v>77</v>
      </c>
      <c r="B11" s="119" t="s">
        <v>78</v>
      </c>
      <c r="C11" s="120">
        <v>5930</v>
      </c>
      <c r="D11" s="121">
        <v>-0.52335021300538542</v>
      </c>
      <c r="E11" s="120">
        <v>3083</v>
      </c>
      <c r="F11" s="121">
        <f t="shared" si="3"/>
        <v>-0.48010118043844852</v>
      </c>
      <c r="G11" s="120">
        <v>19941</v>
      </c>
      <c r="H11" s="121">
        <f t="shared" si="3"/>
        <v>5.4680506000648723</v>
      </c>
      <c r="I11" s="120">
        <v>21527</v>
      </c>
      <c r="J11" s="121">
        <f t="shared" si="3"/>
        <v>7.953462715009274E-2</v>
      </c>
      <c r="K11" s="120">
        <v>21188</v>
      </c>
      <c r="L11" s="121">
        <f t="shared" si="3"/>
        <v>-1.5747665722116388E-2</v>
      </c>
      <c r="M11" s="120">
        <v>20505</v>
      </c>
      <c r="N11" s="121">
        <f>IFERROR(M11/K11-1,"-")</f>
        <v>-3.2235227487256934E-2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5874</v>
      </c>
      <c r="F12" s="121" t="str">
        <f t="shared" si="3"/>
        <v>-</v>
      </c>
      <c r="G12" s="120">
        <v>16329</v>
      </c>
      <c r="H12" s="121">
        <f t="shared" si="3"/>
        <v>1.7798774259448416</v>
      </c>
      <c r="I12" s="120">
        <v>26292</v>
      </c>
      <c r="J12" s="121">
        <f t="shared" si="3"/>
        <v>0.61014146610325182</v>
      </c>
      <c r="K12" s="120">
        <v>20460</v>
      </c>
      <c r="L12" s="121">
        <f t="shared" si="3"/>
        <v>-0.221816522136011</v>
      </c>
      <c r="M12" s="120">
        <v>24747</v>
      </c>
      <c r="N12" s="121">
        <f>IFERROR(M12/K12-1,"-")</f>
        <v>0.20953079178885625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6562</v>
      </c>
      <c r="F13" s="121" t="str">
        <f t="shared" si="3"/>
        <v>-</v>
      </c>
      <c r="G13" s="120">
        <v>15949</v>
      </c>
      <c r="H13" s="121">
        <f t="shared" si="3"/>
        <v>1.4305089911612314</v>
      </c>
      <c r="I13" s="120">
        <v>20694</v>
      </c>
      <c r="J13" s="121">
        <f t="shared" si="3"/>
        <v>0.29751081572512383</v>
      </c>
      <c r="K13" s="120">
        <v>21715</v>
      </c>
      <c r="L13" s="121">
        <f t="shared" si="3"/>
        <v>4.9337972359137838E-2</v>
      </c>
      <c r="M13" s="120">
        <v>23114</v>
      </c>
      <c r="N13" s="121">
        <f>IFERROR(M13/K13-1,"-")</f>
        <v>6.4425512318673661E-2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12758</v>
      </c>
      <c r="F14" s="121" t="str">
        <f t="shared" si="3"/>
        <v>-</v>
      </c>
      <c r="G14" s="120">
        <v>13606</v>
      </c>
      <c r="H14" s="121">
        <f t="shared" si="3"/>
        <v>6.6468098448032586E-2</v>
      </c>
      <c r="I14" s="120">
        <v>22097</v>
      </c>
      <c r="J14" s="121">
        <f t="shared" si="3"/>
        <v>0.62406291342054976</v>
      </c>
      <c r="K14" s="120">
        <v>19721</v>
      </c>
      <c r="L14" s="121">
        <f t="shared" si="3"/>
        <v>-0.10752590849436572</v>
      </c>
      <c r="M14" s="120">
        <v>20354</v>
      </c>
      <c r="N14" s="121">
        <f t="shared" ref="N14:N20" si="5">IFERROR(M14/K14-1,"-")</f>
        <v>3.2097763805080781E-2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10658</v>
      </c>
      <c r="F15" s="121" t="str">
        <f t="shared" si="3"/>
        <v>-</v>
      </c>
      <c r="G15" s="120">
        <v>15515</v>
      </c>
      <c r="H15" s="121">
        <f t="shared" si="3"/>
        <v>0.45571401763933195</v>
      </c>
      <c r="I15" s="120">
        <v>21748</v>
      </c>
      <c r="J15" s="121">
        <f t="shared" si="3"/>
        <v>0.4017402513696422</v>
      </c>
      <c r="K15" s="120">
        <v>20589</v>
      </c>
      <c r="L15" s="121">
        <f t="shared" si="3"/>
        <v>-5.3292256759242207E-2</v>
      </c>
      <c r="M15" s="120">
        <v>22582</v>
      </c>
      <c r="N15" s="121">
        <f t="shared" si="5"/>
        <v>9.6799261741706832E-2</v>
      </c>
    </row>
    <row r="16" spans="1:15" x14ac:dyDescent="0.25">
      <c r="A16" s="1" t="s">
        <v>87</v>
      </c>
      <c r="B16" s="119" t="s">
        <v>88</v>
      </c>
      <c r="C16" s="120">
        <v>12002</v>
      </c>
      <c r="D16" s="121">
        <v>-0.12661912385387863</v>
      </c>
      <c r="E16" s="120">
        <v>13469</v>
      </c>
      <c r="F16" s="121">
        <f t="shared" si="3"/>
        <v>0.12222962839526752</v>
      </c>
      <c r="G16" s="120">
        <v>21074</v>
      </c>
      <c r="H16" s="121">
        <f t="shared" si="3"/>
        <v>0.56462989086049453</v>
      </c>
      <c r="I16" s="120">
        <v>20367</v>
      </c>
      <c r="J16" s="121">
        <f t="shared" si="3"/>
        <v>-3.3548448324950186E-2</v>
      </c>
      <c r="K16" s="120">
        <v>22021</v>
      </c>
      <c r="L16" s="121">
        <f t="shared" si="3"/>
        <v>8.1209800166936796E-2</v>
      </c>
      <c r="M16" s="120">
        <v>22682</v>
      </c>
      <c r="N16" s="121">
        <f t="shared" si="5"/>
        <v>3.0016802143408627E-2</v>
      </c>
    </row>
    <row r="17" spans="1:15" x14ac:dyDescent="0.25">
      <c r="A17" s="1" t="s">
        <v>89</v>
      </c>
      <c r="B17" s="119" t="s">
        <v>90</v>
      </c>
      <c r="C17" s="120">
        <v>11710</v>
      </c>
      <c r="D17" s="121">
        <v>2.1547587891476816E-2</v>
      </c>
      <c r="E17" s="120">
        <v>13048</v>
      </c>
      <c r="F17" s="121">
        <f t="shared" si="3"/>
        <v>0.11426131511528603</v>
      </c>
      <c r="G17" s="120">
        <v>17425</v>
      </c>
      <c r="H17" s="121">
        <f t="shared" si="3"/>
        <v>0.33545370938074792</v>
      </c>
      <c r="I17" s="120">
        <v>18863</v>
      </c>
      <c r="J17" s="121">
        <f t="shared" si="3"/>
        <v>8.2525107604017212E-2</v>
      </c>
      <c r="K17" s="120">
        <v>20469</v>
      </c>
      <c r="L17" s="121">
        <f t="shared" si="3"/>
        <v>8.5140221597836963E-2</v>
      </c>
      <c r="M17" s="120">
        <v>18177</v>
      </c>
      <c r="N17" s="121">
        <f t="shared" si="5"/>
        <v>-0.11197420489520737</v>
      </c>
    </row>
    <row r="18" spans="1:15" x14ac:dyDescent="0.25">
      <c r="A18" s="1" t="s">
        <v>91</v>
      </c>
      <c r="B18" s="119" t="s">
        <v>92</v>
      </c>
      <c r="C18" s="120">
        <v>4520</v>
      </c>
      <c r="D18" s="121">
        <v>-0.62067807989258139</v>
      </c>
      <c r="E18" s="120">
        <v>13324</v>
      </c>
      <c r="F18" s="121">
        <f t="shared" si="3"/>
        <v>1.9477876106194691</v>
      </c>
      <c r="G18" s="120">
        <v>20050</v>
      </c>
      <c r="H18" s="121">
        <f t="shared" si="3"/>
        <v>0.50480336235364764</v>
      </c>
      <c r="I18" s="120">
        <v>26095</v>
      </c>
      <c r="J18" s="121"/>
      <c r="K18" s="120">
        <v>21212</v>
      </c>
      <c r="L18" s="121">
        <f t="shared" si="3"/>
        <v>-0.18712397010921633</v>
      </c>
      <c r="M18" s="120">
        <v>20345</v>
      </c>
      <c r="N18" s="121">
        <f t="shared" si="5"/>
        <v>-4.0873090703375414E-2</v>
      </c>
    </row>
    <row r="19" spans="1:15" x14ac:dyDescent="0.25">
      <c r="A19" s="1" t="s">
        <v>93</v>
      </c>
      <c r="B19" s="119" t="s">
        <v>94</v>
      </c>
      <c r="C19" s="120">
        <v>5547</v>
      </c>
      <c r="D19" s="121">
        <v>-0.5380964276792406</v>
      </c>
      <c r="E19" s="120">
        <v>10944</v>
      </c>
      <c r="F19" s="121">
        <f t="shared" si="3"/>
        <v>0.97295835586803681</v>
      </c>
      <c r="G19" s="120">
        <v>14824</v>
      </c>
      <c r="H19" s="121">
        <f t="shared" si="3"/>
        <v>0.35453216374269014</v>
      </c>
      <c r="I19" s="120">
        <v>18426</v>
      </c>
      <c r="J19" s="121">
        <f t="shared" si="3"/>
        <v>0.24298434970318405</v>
      </c>
      <c r="K19" s="120">
        <v>18264</v>
      </c>
      <c r="L19" s="121">
        <f t="shared" si="3"/>
        <v>-8.7919244545751063E-3</v>
      </c>
      <c r="M19" s="120">
        <v>17280</v>
      </c>
      <c r="N19" s="121">
        <f t="shared" si="5"/>
        <v>-5.3876478318002574E-2</v>
      </c>
    </row>
    <row r="20" spans="1:15" x14ac:dyDescent="0.25">
      <c r="A20" s="1" t="s">
        <v>95</v>
      </c>
      <c r="B20" s="119" t="s">
        <v>96</v>
      </c>
      <c r="C20" s="120">
        <v>6293</v>
      </c>
      <c r="D20" s="121">
        <v>-0.46250427058421595</v>
      </c>
      <c r="E20" s="120">
        <v>13338</v>
      </c>
      <c r="F20" s="121">
        <f t="shared" si="3"/>
        <v>1.1194978547592562</v>
      </c>
      <c r="G20" s="120">
        <v>17905</v>
      </c>
      <c r="H20" s="121">
        <f t="shared" si="3"/>
        <v>0.34240515819463191</v>
      </c>
      <c r="I20" s="120">
        <v>20333</v>
      </c>
      <c r="J20" s="121">
        <f t="shared" si="3"/>
        <v>0.13560457972633344</v>
      </c>
      <c r="K20" s="120">
        <v>18315</v>
      </c>
      <c r="L20" s="121">
        <f t="shared" si="3"/>
        <v>-9.9247528648010674E-2</v>
      </c>
      <c r="M20" s="120">
        <v>21025</v>
      </c>
      <c r="N20" s="121">
        <f t="shared" si="5"/>
        <v>0.14796614796614804</v>
      </c>
    </row>
    <row r="21" spans="1:15" ht="15.75" x14ac:dyDescent="0.25">
      <c r="A21" s="1" t="s">
        <v>0</v>
      </c>
      <c r="B21" s="122" t="s">
        <v>33</v>
      </c>
      <c r="C21" s="123">
        <v>77467</v>
      </c>
      <c r="D21" s="124">
        <v>-0.45789742549037449</v>
      </c>
      <c r="E21" s="123">
        <v>107459</v>
      </c>
      <c r="F21" s="124">
        <f t="shared" si="3"/>
        <v>0.38715840293286163</v>
      </c>
      <c r="G21" s="123">
        <v>198873</v>
      </c>
      <c r="H21" s="124">
        <f t="shared" si="3"/>
        <v>0.85068723885388842</v>
      </c>
      <c r="I21" s="123">
        <v>252588</v>
      </c>
      <c r="J21" s="124">
        <f t="shared" si="3"/>
        <v>0.27009699657570407</v>
      </c>
      <c r="K21" s="123">
        <v>239146</v>
      </c>
      <c r="L21" s="124">
        <f t="shared" si="3"/>
        <v>-5.3217096615832848E-2</v>
      </c>
      <c r="M21" s="123">
        <v>250668</v>
      </c>
      <c r="N21" s="124">
        <v>4.8179773025682993E-2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256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9284</v>
      </c>
      <c r="D31" s="121">
        <v>0.34142464961710739</v>
      </c>
      <c r="E31" s="120">
        <v>2470</v>
      </c>
      <c r="F31" s="121">
        <f t="shared" ref="F31:L43" si="9">IFERROR(E31/C31-1,"-")</f>
        <v>-0.73395088323998281</v>
      </c>
      <c r="G31" s="120">
        <v>9886</v>
      </c>
      <c r="H31" s="121">
        <f t="shared" si="9"/>
        <v>3.002429149797571</v>
      </c>
      <c r="I31" s="120">
        <v>13452</v>
      </c>
      <c r="J31" s="121">
        <f t="shared" si="9"/>
        <v>0.36071211814687443</v>
      </c>
      <c r="K31" s="120">
        <v>15230</v>
      </c>
      <c r="L31" s="121">
        <f t="shared" si="9"/>
        <v>0.13217365447517104</v>
      </c>
      <c r="M31" s="120">
        <v>18184</v>
      </c>
      <c r="N31" s="121">
        <f t="shared" ref="N31:N42" si="10">IFERROR(M31/K31-1,"-")</f>
        <v>0.19395929087327635</v>
      </c>
    </row>
    <row r="32" spans="1:15" x14ac:dyDescent="0.25">
      <c r="B32" s="119" t="s">
        <v>76</v>
      </c>
      <c r="C32" s="120">
        <v>9655</v>
      </c>
      <c r="D32" s="121">
        <v>0.42173464879988209</v>
      </c>
      <c r="E32" s="120">
        <v>0</v>
      </c>
      <c r="F32" s="121">
        <f t="shared" si="9"/>
        <v>-1</v>
      </c>
      <c r="G32" s="120">
        <v>12864</v>
      </c>
      <c r="H32" s="121" t="str">
        <f t="shared" si="9"/>
        <v>-</v>
      </c>
      <c r="I32" s="120">
        <v>18634</v>
      </c>
      <c r="J32" s="121">
        <f t="shared" si="9"/>
        <v>0.44853855721393043</v>
      </c>
      <c r="K32" s="120">
        <v>15773</v>
      </c>
      <c r="L32" s="121">
        <f t="shared" si="9"/>
        <v>-0.15353654609852962</v>
      </c>
      <c r="M32" s="120">
        <v>17286</v>
      </c>
      <c r="N32" s="121">
        <f t="shared" si="10"/>
        <v>9.5923413428009807E-2</v>
      </c>
    </row>
    <row r="33" spans="2:15" x14ac:dyDescent="0.25">
      <c r="B33" s="119" t="s">
        <v>78</v>
      </c>
      <c r="C33" s="120">
        <v>3688</v>
      </c>
      <c r="D33" s="121">
        <v>-0.50918285866382751</v>
      </c>
      <c r="E33" s="120">
        <v>3083</v>
      </c>
      <c r="F33" s="121">
        <f t="shared" si="9"/>
        <v>-0.1640455531453362</v>
      </c>
      <c r="G33" s="120">
        <v>17909</v>
      </c>
      <c r="H33" s="121">
        <f t="shared" si="9"/>
        <v>4.8089523191696397</v>
      </c>
      <c r="I33" s="120">
        <v>19058</v>
      </c>
      <c r="J33" s="121">
        <f t="shared" si="9"/>
        <v>6.4157686079624687E-2</v>
      </c>
      <c r="K33" s="120">
        <v>18718</v>
      </c>
      <c r="L33" s="121">
        <f t="shared" si="9"/>
        <v>-1.7840277049008257E-2</v>
      </c>
      <c r="M33" s="120">
        <v>18027</v>
      </c>
      <c r="N33" s="121">
        <f t="shared" si="10"/>
        <v>-3.6916337215514461E-2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5855</v>
      </c>
      <c r="F34" s="121" t="str">
        <f t="shared" si="9"/>
        <v>-</v>
      </c>
      <c r="G34" s="120">
        <v>13700</v>
      </c>
      <c r="H34" s="121">
        <f t="shared" si="9"/>
        <v>1.3398804440649017</v>
      </c>
      <c r="I34" s="120">
        <v>23480</v>
      </c>
      <c r="J34" s="121">
        <f t="shared" si="9"/>
        <v>0.71386861313868621</v>
      </c>
      <c r="K34" s="120">
        <v>17736</v>
      </c>
      <c r="L34" s="121">
        <f t="shared" si="9"/>
        <v>-0.24463373083475293</v>
      </c>
      <c r="M34" s="120">
        <v>21495</v>
      </c>
      <c r="N34" s="121">
        <f t="shared" si="10"/>
        <v>0.21194181326116368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6553</v>
      </c>
      <c r="F35" s="121" t="str">
        <f t="shared" si="9"/>
        <v>-</v>
      </c>
      <c r="G35" s="120">
        <v>13928</v>
      </c>
      <c r="H35" s="121">
        <f t="shared" si="9"/>
        <v>1.1254387303525104</v>
      </c>
      <c r="I35" s="120">
        <v>18104</v>
      </c>
      <c r="J35" s="121">
        <f t="shared" si="9"/>
        <v>0.29982768523836878</v>
      </c>
      <c r="K35" s="120">
        <v>19179</v>
      </c>
      <c r="L35" s="121">
        <f t="shared" si="9"/>
        <v>5.937914273088829E-2</v>
      </c>
      <c r="M35" s="120">
        <v>20267</v>
      </c>
      <c r="N35" s="121">
        <f t="shared" si="10"/>
        <v>5.672871369727317E-2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12413</v>
      </c>
      <c r="F36" s="121" t="str">
        <f t="shared" si="9"/>
        <v>-</v>
      </c>
      <c r="G36" s="120">
        <v>11319</v>
      </c>
      <c r="H36" s="121">
        <f t="shared" si="9"/>
        <v>-8.8133408523322299E-2</v>
      </c>
      <c r="I36" s="120">
        <v>19134</v>
      </c>
      <c r="J36" s="121">
        <f t="shared" si="9"/>
        <v>0.69043201696262924</v>
      </c>
      <c r="K36" s="120">
        <v>17089</v>
      </c>
      <c r="L36" s="121">
        <f t="shared" si="9"/>
        <v>-0.10687780913557021</v>
      </c>
      <c r="M36" s="120">
        <v>17337</v>
      </c>
      <c r="N36" s="121">
        <f t="shared" si="10"/>
        <v>1.4512259348118617E-2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9745</v>
      </c>
      <c r="F37" s="121" t="str">
        <f t="shared" si="9"/>
        <v>-</v>
      </c>
      <c r="G37" s="120">
        <v>12286</v>
      </c>
      <c r="H37" s="121">
        <f t="shared" si="9"/>
        <v>0.26074910210364299</v>
      </c>
      <c r="I37" s="120">
        <v>18317</v>
      </c>
      <c r="J37" s="121">
        <f t="shared" si="9"/>
        <v>0.49088393293179222</v>
      </c>
      <c r="K37" s="120">
        <v>17239</v>
      </c>
      <c r="L37" s="121">
        <f t="shared" si="9"/>
        <v>-5.8852432166839552E-2</v>
      </c>
      <c r="M37" s="120">
        <v>19276</v>
      </c>
      <c r="N37" s="121">
        <f t="shared" si="10"/>
        <v>0.11816230639828307</v>
      </c>
    </row>
    <row r="38" spans="2:15" x14ac:dyDescent="0.25">
      <c r="B38" s="119" t="s">
        <v>88</v>
      </c>
      <c r="C38" s="120">
        <v>11626</v>
      </c>
      <c r="D38" s="121">
        <v>0.4793230690927599</v>
      </c>
      <c r="E38" s="120">
        <v>11133</v>
      </c>
      <c r="F38" s="121">
        <f t="shared" si="9"/>
        <v>-4.2404954412523677E-2</v>
      </c>
      <c r="G38" s="120">
        <v>17921</v>
      </c>
      <c r="H38" s="121">
        <f t="shared" si="9"/>
        <v>0.60971885385789992</v>
      </c>
      <c r="I38" s="120">
        <v>17179</v>
      </c>
      <c r="J38" s="121">
        <f t="shared" si="9"/>
        <v>-4.1403939512304033E-2</v>
      </c>
      <c r="K38" s="120">
        <v>18498</v>
      </c>
      <c r="L38" s="121">
        <f t="shared" si="9"/>
        <v>7.6779789277606314E-2</v>
      </c>
      <c r="M38" s="120">
        <v>19206</v>
      </c>
      <c r="N38" s="121">
        <f t="shared" si="10"/>
        <v>3.8274408044112862E-2</v>
      </c>
    </row>
    <row r="39" spans="2:15" x14ac:dyDescent="0.25">
      <c r="B39" s="119" t="s">
        <v>90</v>
      </c>
      <c r="C39" s="120">
        <v>11710</v>
      </c>
      <c r="D39" s="121">
        <v>0.90437469507236945</v>
      </c>
      <c r="E39" s="120">
        <v>11302</v>
      </c>
      <c r="F39" s="121">
        <f t="shared" si="9"/>
        <v>-3.4842015371477353E-2</v>
      </c>
      <c r="G39" s="120">
        <v>14794</v>
      </c>
      <c r="H39" s="121">
        <f t="shared" si="9"/>
        <v>0.3089718633870111</v>
      </c>
      <c r="I39" s="120">
        <v>16071</v>
      </c>
      <c r="J39" s="121">
        <f t="shared" si="9"/>
        <v>8.6318777882925524E-2</v>
      </c>
      <c r="K39" s="120">
        <v>17837</v>
      </c>
      <c r="L39" s="121">
        <f t="shared" si="9"/>
        <v>0.10988737477443844</v>
      </c>
      <c r="M39" s="120">
        <v>15779</v>
      </c>
      <c r="N39" s="121">
        <f t="shared" si="10"/>
        <v>-0.11537814654930767</v>
      </c>
    </row>
    <row r="40" spans="2:15" x14ac:dyDescent="0.25">
      <c r="B40" s="119" t="s">
        <v>92</v>
      </c>
      <c r="C40" s="120">
        <v>4520</v>
      </c>
      <c r="D40" s="121">
        <v>-0.31317428962163807</v>
      </c>
      <c r="E40" s="120">
        <v>11284</v>
      </c>
      <c r="F40" s="121">
        <f t="shared" si="9"/>
        <v>1.4964601769911505</v>
      </c>
      <c r="G40" s="120">
        <v>17422</v>
      </c>
      <c r="H40" s="121">
        <f t="shared" si="9"/>
        <v>0.54395604395604402</v>
      </c>
      <c r="I40" s="120">
        <v>23469</v>
      </c>
      <c r="J40" s="121">
        <f t="shared" si="9"/>
        <v>0.34708988635059113</v>
      </c>
      <c r="K40" s="120">
        <v>18252</v>
      </c>
      <c r="L40" s="121">
        <f t="shared" si="9"/>
        <v>-0.22229323788827815</v>
      </c>
      <c r="M40" s="120">
        <v>17456</v>
      </c>
      <c r="N40" s="121">
        <f t="shared" si="10"/>
        <v>-4.3611658996274394E-2</v>
      </c>
    </row>
    <row r="41" spans="2:15" x14ac:dyDescent="0.25">
      <c r="B41" s="119" t="s">
        <v>94</v>
      </c>
      <c r="C41" s="120">
        <v>5541</v>
      </c>
      <c r="D41" s="121">
        <v>-0.1289105486558717</v>
      </c>
      <c r="E41" s="120">
        <v>9098</v>
      </c>
      <c r="F41" s="121">
        <f t="shared" si="9"/>
        <v>0.64194188774589422</v>
      </c>
      <c r="G41" s="120">
        <v>12627</v>
      </c>
      <c r="H41" s="121">
        <f t="shared" si="9"/>
        <v>0.38788744779072326</v>
      </c>
      <c r="I41" s="120">
        <v>16350</v>
      </c>
      <c r="J41" s="121">
        <f t="shared" si="9"/>
        <v>0.29484438108814448</v>
      </c>
      <c r="K41" s="120">
        <v>16167</v>
      </c>
      <c r="L41" s="121">
        <f t="shared" si="9"/>
        <v>-1.1192660550458755E-2</v>
      </c>
      <c r="M41" s="120">
        <v>15283</v>
      </c>
      <c r="N41" s="121">
        <f t="shared" si="10"/>
        <v>-5.4679284963196628E-2</v>
      </c>
    </row>
    <row r="42" spans="2:15" x14ac:dyDescent="0.25">
      <c r="B42" s="119" t="s">
        <v>96</v>
      </c>
      <c r="C42" s="120">
        <v>6274</v>
      </c>
      <c r="D42" s="121">
        <v>3.3607907742998266E-2</v>
      </c>
      <c r="E42" s="120">
        <v>11136</v>
      </c>
      <c r="F42" s="121">
        <f t="shared" si="9"/>
        <v>0.77494421421740523</v>
      </c>
      <c r="G42" s="120">
        <v>15138</v>
      </c>
      <c r="H42" s="121">
        <f t="shared" si="9"/>
        <v>0.359375</v>
      </c>
      <c r="I42" s="120">
        <v>17513</v>
      </c>
      <c r="J42" s="121">
        <f t="shared" si="9"/>
        <v>0.15688994583168192</v>
      </c>
      <c r="K42" s="120">
        <v>15560</v>
      </c>
      <c r="L42" s="121">
        <f t="shared" si="9"/>
        <v>-0.11151715868212186</v>
      </c>
      <c r="M42" s="120">
        <v>18388</v>
      </c>
      <c r="N42" s="121">
        <f t="shared" si="10"/>
        <v>0.18174807197943443</v>
      </c>
    </row>
    <row r="43" spans="2:15" ht="15.75" x14ac:dyDescent="0.25">
      <c r="B43" s="122" t="s">
        <v>33</v>
      </c>
      <c r="C43" s="123">
        <v>63499</v>
      </c>
      <c r="D43" s="124">
        <v>-0.23119112768481975</v>
      </c>
      <c r="E43" s="123">
        <v>95997</v>
      </c>
      <c r="F43" s="124">
        <f t="shared" si="9"/>
        <v>0.51178758720609774</v>
      </c>
      <c r="G43" s="123">
        <v>169794</v>
      </c>
      <c r="H43" s="124">
        <f t="shared" si="9"/>
        <v>0.76874277321166296</v>
      </c>
      <c r="I43" s="123">
        <v>220761</v>
      </c>
      <c r="J43" s="124">
        <f t="shared" si="9"/>
        <v>0.3001696173009647</v>
      </c>
      <c r="K43" s="123">
        <v>207278</v>
      </c>
      <c r="L43" s="124">
        <f t="shared" si="9"/>
        <v>-6.1075099315549441E-2</v>
      </c>
      <c r="M43" s="123">
        <v>217984</v>
      </c>
      <c r="N43" s="124">
        <v>5.1650440471251224E-2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9284</v>
      </c>
      <c r="D53" s="121">
        <v>0.34142464961710739</v>
      </c>
      <c r="E53" s="120">
        <v>0</v>
      </c>
      <c r="F53" s="121">
        <f t="shared" ref="F53:L65" si="14">IFERROR(E53/C53-1,"-")</f>
        <v>-1</v>
      </c>
      <c r="G53" s="120">
        <v>0</v>
      </c>
      <c r="H53" s="121" t="str">
        <f t="shared" si="14"/>
        <v>-</v>
      </c>
      <c r="I53" s="120">
        <v>0</v>
      </c>
      <c r="J53" s="121" t="str">
        <f t="shared" si="14"/>
        <v>-</v>
      </c>
      <c r="K53" s="120">
        <v>0</v>
      </c>
      <c r="L53" s="121" t="str">
        <f t="shared" si="14"/>
        <v>-</v>
      </c>
      <c r="M53" s="120">
        <v>0</v>
      </c>
      <c r="N53" s="121" t="str">
        <f t="shared" ref="N53:N64" si="15">IFERROR(M53/K53-1,"-")</f>
        <v>-</v>
      </c>
    </row>
    <row r="54" spans="1:15" x14ac:dyDescent="0.25">
      <c r="A54" s="1">
        <v>2</v>
      </c>
      <c r="B54" s="119" t="s">
        <v>76</v>
      </c>
      <c r="C54" s="120">
        <v>9655</v>
      </c>
      <c r="D54" s="121">
        <v>0.42173464879988209</v>
      </c>
      <c r="E54" s="120">
        <v>0</v>
      </c>
      <c r="F54" s="121">
        <f t="shared" si="14"/>
        <v>-1</v>
      </c>
      <c r="G54" s="120">
        <v>0</v>
      </c>
      <c r="H54" s="121" t="str">
        <f t="shared" si="14"/>
        <v>-</v>
      </c>
      <c r="I54" s="120">
        <v>0</v>
      </c>
      <c r="J54" s="121" t="str">
        <f t="shared" si="14"/>
        <v>-</v>
      </c>
      <c r="K54" s="120">
        <v>0</v>
      </c>
      <c r="L54" s="121" t="str">
        <f t="shared" si="14"/>
        <v>-</v>
      </c>
      <c r="M54" s="120">
        <v>0</v>
      </c>
      <c r="N54" s="121" t="str">
        <f t="shared" si="15"/>
        <v>-</v>
      </c>
    </row>
    <row r="55" spans="1:15" x14ac:dyDescent="0.25">
      <c r="A55" s="1">
        <v>3</v>
      </c>
      <c r="B55" s="119" t="s">
        <v>78</v>
      </c>
      <c r="C55" s="120">
        <v>3688</v>
      </c>
      <c r="D55" s="121">
        <v>-0.50918285866382751</v>
      </c>
      <c r="E55" s="120">
        <v>0</v>
      </c>
      <c r="F55" s="121">
        <f t="shared" si="14"/>
        <v>-1</v>
      </c>
      <c r="G55" s="120">
        <v>0</v>
      </c>
      <c r="H55" s="121" t="str">
        <f t="shared" si="14"/>
        <v>-</v>
      </c>
      <c r="I55" s="120">
        <v>0</v>
      </c>
      <c r="J55" s="121" t="str">
        <f t="shared" si="14"/>
        <v>-</v>
      </c>
      <c r="K55" s="120">
        <v>0</v>
      </c>
      <c r="L55" s="121" t="str">
        <f t="shared" si="14"/>
        <v>-</v>
      </c>
      <c r="M55" s="120">
        <v>0</v>
      </c>
      <c r="N55" s="121" t="str">
        <f t="shared" si="15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0</v>
      </c>
      <c r="F56" s="121" t="str">
        <f t="shared" si="14"/>
        <v>-</v>
      </c>
      <c r="G56" s="120">
        <v>0</v>
      </c>
      <c r="H56" s="121" t="str">
        <f t="shared" si="14"/>
        <v>-</v>
      </c>
      <c r="I56" s="120">
        <v>0</v>
      </c>
      <c r="J56" s="121" t="str">
        <f t="shared" si="14"/>
        <v>-</v>
      </c>
      <c r="K56" s="120">
        <v>0</v>
      </c>
      <c r="L56" s="121" t="str">
        <f t="shared" si="14"/>
        <v>-</v>
      </c>
      <c r="M56" s="120">
        <v>0</v>
      </c>
      <c r="N56" s="121" t="str">
        <f t="shared" si="15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0</v>
      </c>
      <c r="F57" s="121" t="str">
        <f t="shared" si="14"/>
        <v>-</v>
      </c>
      <c r="G57" s="120">
        <v>0</v>
      </c>
      <c r="H57" s="121" t="str">
        <f t="shared" si="14"/>
        <v>-</v>
      </c>
      <c r="I57" s="120">
        <v>0</v>
      </c>
      <c r="J57" s="121" t="str">
        <f t="shared" si="14"/>
        <v>-</v>
      </c>
      <c r="K57" s="120">
        <v>0</v>
      </c>
      <c r="L57" s="121" t="str">
        <f t="shared" si="14"/>
        <v>-</v>
      </c>
      <c r="M57" s="120">
        <v>0</v>
      </c>
      <c r="N57" s="121" t="str">
        <f t="shared" si="15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0</v>
      </c>
      <c r="F58" s="121" t="str">
        <f t="shared" si="14"/>
        <v>-</v>
      </c>
      <c r="G58" s="120">
        <v>0</v>
      </c>
      <c r="H58" s="121" t="str">
        <f t="shared" si="14"/>
        <v>-</v>
      </c>
      <c r="I58" s="120">
        <v>0</v>
      </c>
      <c r="J58" s="121" t="str">
        <f t="shared" si="14"/>
        <v>-</v>
      </c>
      <c r="K58" s="120">
        <v>0</v>
      </c>
      <c r="L58" s="121" t="str">
        <f t="shared" si="14"/>
        <v>-</v>
      </c>
      <c r="M58" s="120">
        <v>0</v>
      </c>
      <c r="N58" s="121" t="str">
        <f t="shared" si="15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0</v>
      </c>
      <c r="F59" s="121" t="str">
        <f t="shared" si="14"/>
        <v>-</v>
      </c>
      <c r="G59" s="120">
        <v>0</v>
      </c>
      <c r="H59" s="121" t="str">
        <f t="shared" si="14"/>
        <v>-</v>
      </c>
      <c r="I59" s="120">
        <v>0</v>
      </c>
      <c r="J59" s="121" t="str">
        <f t="shared" si="14"/>
        <v>-</v>
      </c>
      <c r="K59" s="120">
        <v>0</v>
      </c>
      <c r="L59" s="121" t="str">
        <f t="shared" si="14"/>
        <v>-</v>
      </c>
      <c r="M59" s="120">
        <v>0</v>
      </c>
      <c r="N59" s="121" t="str">
        <f t="shared" si="15"/>
        <v>-</v>
      </c>
    </row>
    <row r="60" spans="1:15" x14ac:dyDescent="0.25">
      <c r="A60" s="1">
        <v>8</v>
      </c>
      <c r="B60" s="119" t="s">
        <v>88</v>
      </c>
      <c r="C60" s="120">
        <v>0</v>
      </c>
      <c r="D60" s="121">
        <v>-1</v>
      </c>
      <c r="E60" s="120">
        <v>0</v>
      </c>
      <c r="F60" s="121" t="str">
        <f t="shared" si="14"/>
        <v>-</v>
      </c>
      <c r="G60" s="120">
        <v>0</v>
      </c>
      <c r="H60" s="121" t="str">
        <f t="shared" si="14"/>
        <v>-</v>
      </c>
      <c r="I60" s="120">
        <v>0</v>
      </c>
      <c r="J60" s="121" t="str">
        <f t="shared" si="14"/>
        <v>-</v>
      </c>
      <c r="K60" s="120">
        <v>0</v>
      </c>
      <c r="L60" s="121" t="str">
        <f t="shared" si="14"/>
        <v>-</v>
      </c>
      <c r="M60" s="120">
        <v>0</v>
      </c>
      <c r="N60" s="121" t="str">
        <f t="shared" si="15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>
        <v>-1</v>
      </c>
      <c r="E61" s="120">
        <v>0</v>
      </c>
      <c r="F61" s="121" t="str">
        <f t="shared" si="14"/>
        <v>-</v>
      </c>
      <c r="G61" s="120">
        <v>0</v>
      </c>
      <c r="H61" s="121" t="str">
        <f t="shared" si="14"/>
        <v>-</v>
      </c>
      <c r="I61" s="120">
        <v>0</v>
      </c>
      <c r="J61" s="121" t="str">
        <f t="shared" si="14"/>
        <v>-</v>
      </c>
      <c r="K61" s="120">
        <v>0</v>
      </c>
      <c r="L61" s="121" t="str">
        <f t="shared" si="14"/>
        <v>-</v>
      </c>
      <c r="M61" s="120">
        <v>0</v>
      </c>
      <c r="N61" s="121" t="str">
        <f t="shared" si="15"/>
        <v>-</v>
      </c>
    </row>
    <row r="62" spans="1:15" x14ac:dyDescent="0.25">
      <c r="A62" s="1">
        <v>10</v>
      </c>
      <c r="B62" s="119" t="s">
        <v>92</v>
      </c>
      <c r="C62" s="120">
        <v>0</v>
      </c>
      <c r="D62" s="121">
        <v>-1</v>
      </c>
      <c r="E62" s="120">
        <v>0</v>
      </c>
      <c r="F62" s="121" t="str">
        <f t="shared" si="14"/>
        <v>-</v>
      </c>
      <c r="G62" s="120">
        <v>0</v>
      </c>
      <c r="H62" s="121" t="str">
        <f t="shared" si="14"/>
        <v>-</v>
      </c>
      <c r="I62" s="120">
        <v>0</v>
      </c>
      <c r="J62" s="121" t="str">
        <f t="shared" si="14"/>
        <v>-</v>
      </c>
      <c r="K62" s="120">
        <v>0</v>
      </c>
      <c r="L62" s="121" t="str">
        <f t="shared" si="14"/>
        <v>-</v>
      </c>
      <c r="M62" s="120">
        <v>0</v>
      </c>
      <c r="N62" s="121" t="str">
        <f t="shared" si="15"/>
        <v>-</v>
      </c>
    </row>
    <row r="63" spans="1:15" x14ac:dyDescent="0.25">
      <c r="A63" s="1">
        <v>11</v>
      </c>
      <c r="B63" s="119" t="s">
        <v>94</v>
      </c>
      <c r="C63" s="120">
        <v>0</v>
      </c>
      <c r="D63" s="121">
        <v>-1</v>
      </c>
      <c r="E63" s="120">
        <v>0</v>
      </c>
      <c r="F63" s="121" t="str">
        <f t="shared" si="14"/>
        <v>-</v>
      </c>
      <c r="G63" s="120">
        <v>0</v>
      </c>
      <c r="H63" s="121" t="str">
        <f t="shared" si="14"/>
        <v>-</v>
      </c>
      <c r="I63" s="120">
        <v>0</v>
      </c>
      <c r="J63" s="121" t="str">
        <f t="shared" si="14"/>
        <v>-</v>
      </c>
      <c r="K63" s="120">
        <v>0</v>
      </c>
      <c r="L63" s="121" t="str">
        <f t="shared" si="14"/>
        <v>-</v>
      </c>
      <c r="M63" s="120">
        <v>0</v>
      </c>
      <c r="N63" s="121" t="str">
        <f t="shared" si="15"/>
        <v>-</v>
      </c>
    </row>
    <row r="64" spans="1:15" x14ac:dyDescent="0.25">
      <c r="A64" s="1">
        <v>12</v>
      </c>
      <c r="B64" s="119" t="s">
        <v>96</v>
      </c>
      <c r="C64" s="120">
        <v>0</v>
      </c>
      <c r="D64" s="121">
        <v>-1</v>
      </c>
      <c r="E64" s="120">
        <v>0</v>
      </c>
      <c r="F64" s="121" t="str">
        <f t="shared" si="14"/>
        <v>-</v>
      </c>
      <c r="G64" s="120">
        <v>0</v>
      </c>
      <c r="H64" s="121" t="str">
        <f t="shared" si="14"/>
        <v>-</v>
      </c>
      <c r="I64" s="120">
        <v>0</v>
      </c>
      <c r="J64" s="121" t="str">
        <f t="shared" si="14"/>
        <v>-</v>
      </c>
      <c r="K64" s="120">
        <v>0</v>
      </c>
      <c r="L64" s="121" t="str">
        <f t="shared" si="14"/>
        <v>-</v>
      </c>
      <c r="M64" s="120">
        <v>0</v>
      </c>
      <c r="N64" s="121" t="str">
        <f t="shared" si="15"/>
        <v>-</v>
      </c>
    </row>
    <row r="65" spans="1:15" ht="15.75" x14ac:dyDescent="0.25">
      <c r="B65" s="122" t="s">
        <v>33</v>
      </c>
      <c r="C65" s="123">
        <v>0</v>
      </c>
      <c r="D65" s="124">
        <v>-1</v>
      </c>
      <c r="E65" s="123">
        <v>0</v>
      </c>
      <c r="F65" s="124" t="str">
        <f t="shared" si="14"/>
        <v>-</v>
      </c>
      <c r="G65" s="123">
        <v>0</v>
      </c>
      <c r="H65" s="124" t="str">
        <f t="shared" si="14"/>
        <v>-</v>
      </c>
      <c r="I65" s="123">
        <v>0</v>
      </c>
      <c r="J65" s="124" t="str">
        <f t="shared" si="14"/>
        <v>-</v>
      </c>
      <c r="K65" s="123">
        <v>0</v>
      </c>
      <c r="L65" s="124" t="str">
        <f t="shared" si="14"/>
        <v>-</v>
      </c>
      <c r="M65" s="123">
        <v>0</v>
      </c>
      <c r="N65" s="124" t="s">
        <v>258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0</v>
      </c>
      <c r="D75" s="121" t="s">
        <v>258</v>
      </c>
      <c r="E75" s="120">
        <v>0</v>
      </c>
      <c r="F75" s="121" t="str">
        <f t="shared" ref="F75:L87" si="19">IFERROR(E75/C75-1,"-")</f>
        <v>-</v>
      </c>
      <c r="G75" s="120">
        <v>0</v>
      </c>
      <c r="H75" s="121" t="str">
        <f t="shared" si="19"/>
        <v>-</v>
      </c>
      <c r="I75" s="120">
        <v>0</v>
      </c>
      <c r="J75" s="121" t="str">
        <f t="shared" si="19"/>
        <v>-</v>
      </c>
      <c r="K75" s="120">
        <v>0</v>
      </c>
      <c r="L75" s="121" t="str">
        <f t="shared" si="19"/>
        <v>-</v>
      </c>
      <c r="M75" s="120">
        <v>0</v>
      </c>
      <c r="N75" s="121" t="str">
        <f t="shared" ref="N75:N86" si="20">IFERROR(M75/K75-1,"-")</f>
        <v>-</v>
      </c>
    </row>
    <row r="76" spans="1:15" x14ac:dyDescent="0.25">
      <c r="A76" s="1">
        <v>2</v>
      </c>
      <c r="B76" s="119" t="s">
        <v>76</v>
      </c>
      <c r="C76" s="120">
        <v>0</v>
      </c>
      <c r="D76" s="121" t="s">
        <v>258</v>
      </c>
      <c r="E76" s="120">
        <v>0</v>
      </c>
      <c r="F76" s="121" t="str">
        <f t="shared" si="19"/>
        <v>-</v>
      </c>
      <c r="G76" s="120">
        <v>0</v>
      </c>
      <c r="H76" s="121" t="str">
        <f t="shared" si="19"/>
        <v>-</v>
      </c>
      <c r="I76" s="120">
        <v>0</v>
      </c>
      <c r="J76" s="121" t="str">
        <f t="shared" si="19"/>
        <v>-</v>
      </c>
      <c r="K76" s="120">
        <v>0</v>
      </c>
      <c r="L76" s="121" t="str">
        <f t="shared" si="19"/>
        <v>-</v>
      </c>
      <c r="M76" s="120">
        <v>0</v>
      </c>
      <c r="N76" s="121" t="str">
        <f t="shared" si="20"/>
        <v>-</v>
      </c>
    </row>
    <row r="77" spans="1:15" x14ac:dyDescent="0.25">
      <c r="A77" s="1">
        <v>3</v>
      </c>
      <c r="B77" s="119" t="s">
        <v>78</v>
      </c>
      <c r="C77" s="120">
        <v>0</v>
      </c>
      <c r="D77" s="121" t="s">
        <v>258</v>
      </c>
      <c r="E77" s="120">
        <v>0</v>
      </c>
      <c r="F77" s="121" t="str">
        <f t="shared" si="19"/>
        <v>-</v>
      </c>
      <c r="G77" s="120">
        <v>0</v>
      </c>
      <c r="H77" s="121" t="str">
        <f t="shared" si="19"/>
        <v>-</v>
      </c>
      <c r="I77" s="120">
        <v>0</v>
      </c>
      <c r="J77" s="121" t="str">
        <f t="shared" si="19"/>
        <v>-</v>
      </c>
      <c r="K77" s="120">
        <v>0</v>
      </c>
      <c r="L77" s="121" t="str">
        <f t="shared" si="19"/>
        <v>-</v>
      </c>
      <c r="M77" s="120">
        <v>0</v>
      </c>
      <c r="N77" s="121" t="str">
        <f t="shared" si="2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 t="s">
        <v>258</v>
      </c>
      <c r="E78" s="120">
        <v>0</v>
      </c>
      <c r="F78" s="121" t="str">
        <f t="shared" si="19"/>
        <v>-</v>
      </c>
      <c r="G78" s="120">
        <v>0</v>
      </c>
      <c r="H78" s="121" t="str">
        <f t="shared" si="19"/>
        <v>-</v>
      </c>
      <c r="I78" s="120">
        <v>0</v>
      </c>
      <c r="J78" s="121" t="str">
        <f t="shared" si="19"/>
        <v>-</v>
      </c>
      <c r="K78" s="120">
        <v>0</v>
      </c>
      <c r="L78" s="121" t="str">
        <f t="shared" si="19"/>
        <v>-</v>
      </c>
      <c r="M78" s="120">
        <v>0</v>
      </c>
      <c r="N78" s="121" t="str">
        <f t="shared" si="2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 t="s">
        <v>258</v>
      </c>
      <c r="E79" s="120">
        <v>0</v>
      </c>
      <c r="F79" s="121" t="str">
        <f t="shared" si="19"/>
        <v>-</v>
      </c>
      <c r="G79" s="120">
        <v>0</v>
      </c>
      <c r="H79" s="121" t="str">
        <f t="shared" si="19"/>
        <v>-</v>
      </c>
      <c r="I79" s="120">
        <v>0</v>
      </c>
      <c r="J79" s="121" t="str">
        <f t="shared" si="19"/>
        <v>-</v>
      </c>
      <c r="K79" s="120">
        <v>0</v>
      </c>
      <c r="L79" s="121" t="str">
        <f t="shared" si="19"/>
        <v>-</v>
      </c>
      <c r="M79" s="120">
        <v>0</v>
      </c>
      <c r="N79" s="121" t="str">
        <f t="shared" si="2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 t="s">
        <v>258</v>
      </c>
      <c r="E80" s="120">
        <v>0</v>
      </c>
      <c r="F80" s="121" t="str">
        <f t="shared" si="19"/>
        <v>-</v>
      </c>
      <c r="G80" s="120">
        <v>0</v>
      </c>
      <c r="H80" s="121" t="str">
        <f t="shared" si="19"/>
        <v>-</v>
      </c>
      <c r="I80" s="120">
        <v>0</v>
      </c>
      <c r="J80" s="121" t="str">
        <f t="shared" si="19"/>
        <v>-</v>
      </c>
      <c r="K80" s="120">
        <v>0</v>
      </c>
      <c r="L80" s="121" t="str">
        <f t="shared" si="19"/>
        <v>-</v>
      </c>
      <c r="M80" s="120">
        <v>0</v>
      </c>
      <c r="N80" s="121" t="str">
        <f t="shared" si="2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 t="s">
        <v>258</v>
      </c>
      <c r="E81" s="120">
        <v>0</v>
      </c>
      <c r="F81" s="121" t="str">
        <f t="shared" si="19"/>
        <v>-</v>
      </c>
      <c r="G81" s="120">
        <v>0</v>
      </c>
      <c r="H81" s="121" t="str">
        <f t="shared" si="19"/>
        <v>-</v>
      </c>
      <c r="I81" s="120">
        <v>0</v>
      </c>
      <c r="J81" s="121" t="str">
        <f t="shared" si="19"/>
        <v>-</v>
      </c>
      <c r="K81" s="120">
        <v>0</v>
      </c>
      <c r="L81" s="121" t="str">
        <f t="shared" si="19"/>
        <v>-</v>
      </c>
      <c r="M81" s="120">
        <v>0</v>
      </c>
      <c r="N81" s="121" t="str">
        <f t="shared" si="20"/>
        <v>-</v>
      </c>
    </row>
    <row r="82" spans="1:15" x14ac:dyDescent="0.25">
      <c r="A82" s="1">
        <v>8</v>
      </c>
      <c r="B82" s="119" t="s">
        <v>88</v>
      </c>
      <c r="C82" s="120">
        <v>0</v>
      </c>
      <c r="D82" s="121" t="s">
        <v>258</v>
      </c>
      <c r="E82" s="120">
        <v>0</v>
      </c>
      <c r="F82" s="121" t="str">
        <f t="shared" si="19"/>
        <v>-</v>
      </c>
      <c r="G82" s="120">
        <v>0</v>
      </c>
      <c r="H82" s="121" t="str">
        <f t="shared" si="19"/>
        <v>-</v>
      </c>
      <c r="I82" s="120">
        <v>0</v>
      </c>
      <c r="J82" s="121" t="str">
        <f t="shared" si="19"/>
        <v>-</v>
      </c>
      <c r="K82" s="120">
        <v>0</v>
      </c>
      <c r="L82" s="121" t="str">
        <f t="shared" si="19"/>
        <v>-</v>
      </c>
      <c r="M82" s="120">
        <v>0</v>
      </c>
      <c r="N82" s="121" t="str">
        <f t="shared" si="20"/>
        <v>-</v>
      </c>
    </row>
    <row r="83" spans="1:15" x14ac:dyDescent="0.25">
      <c r="A83" s="1">
        <v>9</v>
      </c>
      <c r="B83" s="119" t="s">
        <v>90</v>
      </c>
      <c r="C83" s="120">
        <v>0</v>
      </c>
      <c r="D83" s="121" t="s">
        <v>258</v>
      </c>
      <c r="E83" s="120">
        <v>0</v>
      </c>
      <c r="F83" s="121" t="str">
        <f t="shared" si="19"/>
        <v>-</v>
      </c>
      <c r="G83" s="120">
        <v>0</v>
      </c>
      <c r="H83" s="121" t="str">
        <f t="shared" si="19"/>
        <v>-</v>
      </c>
      <c r="I83" s="120">
        <v>0</v>
      </c>
      <c r="J83" s="121" t="str">
        <f t="shared" si="19"/>
        <v>-</v>
      </c>
      <c r="K83" s="120">
        <v>0</v>
      </c>
      <c r="L83" s="121" t="str">
        <f t="shared" si="19"/>
        <v>-</v>
      </c>
      <c r="M83" s="120">
        <v>0</v>
      </c>
      <c r="N83" s="121" t="str">
        <f t="shared" si="20"/>
        <v>-</v>
      </c>
    </row>
    <row r="84" spans="1:15" x14ac:dyDescent="0.25">
      <c r="A84" s="1">
        <v>10</v>
      </c>
      <c r="B84" s="119" t="s">
        <v>92</v>
      </c>
      <c r="C84" s="120">
        <v>0</v>
      </c>
      <c r="D84" s="121" t="s">
        <v>258</v>
      </c>
      <c r="E84" s="120">
        <v>0</v>
      </c>
      <c r="F84" s="121" t="str">
        <f t="shared" si="19"/>
        <v>-</v>
      </c>
      <c r="G84" s="120">
        <v>0</v>
      </c>
      <c r="H84" s="121" t="str">
        <f t="shared" si="19"/>
        <v>-</v>
      </c>
      <c r="I84" s="120">
        <v>0</v>
      </c>
      <c r="J84" s="121" t="str">
        <f t="shared" si="19"/>
        <v>-</v>
      </c>
      <c r="K84" s="120">
        <v>0</v>
      </c>
      <c r="L84" s="121" t="str">
        <f t="shared" si="19"/>
        <v>-</v>
      </c>
      <c r="M84" s="120">
        <v>0</v>
      </c>
      <c r="N84" s="121" t="str">
        <f t="shared" si="20"/>
        <v>-</v>
      </c>
    </row>
    <row r="85" spans="1:15" x14ac:dyDescent="0.25">
      <c r="A85" s="1">
        <v>11</v>
      </c>
      <c r="B85" s="119" t="s">
        <v>94</v>
      </c>
      <c r="C85" s="120">
        <v>0</v>
      </c>
      <c r="D85" s="121" t="s">
        <v>258</v>
      </c>
      <c r="E85" s="120">
        <v>0</v>
      </c>
      <c r="F85" s="121" t="str">
        <f t="shared" si="19"/>
        <v>-</v>
      </c>
      <c r="G85" s="120">
        <v>0</v>
      </c>
      <c r="H85" s="121" t="str">
        <f t="shared" si="19"/>
        <v>-</v>
      </c>
      <c r="I85" s="120">
        <v>0</v>
      </c>
      <c r="J85" s="121" t="str">
        <f t="shared" si="19"/>
        <v>-</v>
      </c>
      <c r="K85" s="120">
        <v>0</v>
      </c>
      <c r="L85" s="121" t="str">
        <f t="shared" si="19"/>
        <v>-</v>
      </c>
      <c r="M85" s="120">
        <v>0</v>
      </c>
      <c r="N85" s="121" t="str">
        <f t="shared" si="20"/>
        <v>-</v>
      </c>
    </row>
    <row r="86" spans="1:15" x14ac:dyDescent="0.25">
      <c r="A86" s="1">
        <v>12</v>
      </c>
      <c r="B86" s="119" t="s">
        <v>96</v>
      </c>
      <c r="C86" s="120">
        <v>0</v>
      </c>
      <c r="D86" s="121" t="s">
        <v>258</v>
      </c>
      <c r="E86" s="120">
        <v>0</v>
      </c>
      <c r="F86" s="121" t="str">
        <f t="shared" si="19"/>
        <v>-</v>
      </c>
      <c r="G86" s="120">
        <v>0</v>
      </c>
      <c r="H86" s="121" t="str">
        <f t="shared" si="19"/>
        <v>-</v>
      </c>
      <c r="I86" s="120">
        <v>0</v>
      </c>
      <c r="J86" s="121" t="str">
        <f t="shared" si="19"/>
        <v>-</v>
      </c>
      <c r="K86" s="120">
        <v>0</v>
      </c>
      <c r="L86" s="121" t="str">
        <f t="shared" si="19"/>
        <v>-</v>
      </c>
      <c r="M86" s="120">
        <v>0</v>
      </c>
      <c r="N86" s="121" t="str">
        <f t="shared" si="20"/>
        <v>-</v>
      </c>
    </row>
    <row r="87" spans="1:15" ht="15.75" x14ac:dyDescent="0.25">
      <c r="B87" s="122" t="s">
        <v>33</v>
      </c>
      <c r="C87" s="123">
        <v>0</v>
      </c>
      <c r="D87" s="124" t="s">
        <v>258</v>
      </c>
      <c r="E87" s="123">
        <v>0</v>
      </c>
      <c r="F87" s="124" t="str">
        <f t="shared" si="19"/>
        <v>-</v>
      </c>
      <c r="G87" s="123">
        <v>0</v>
      </c>
      <c r="H87" s="124" t="str">
        <f t="shared" si="19"/>
        <v>-</v>
      </c>
      <c r="I87" s="123">
        <v>0</v>
      </c>
      <c r="J87" s="124" t="str">
        <f t="shared" si="19"/>
        <v>-</v>
      </c>
      <c r="K87" s="123">
        <v>0</v>
      </c>
      <c r="L87" s="124" t="str">
        <f t="shared" si="19"/>
        <v>-</v>
      </c>
      <c r="M87" s="123">
        <v>0</v>
      </c>
      <c r="N87" s="124" t="s">
        <v>258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260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5315</v>
      </c>
      <c r="D97" s="121">
        <v>8.6912065439672892E-2</v>
      </c>
      <c r="E97" s="120">
        <v>6</v>
      </c>
      <c r="F97" s="121">
        <f t="shared" ref="F97:L109" si="24">IFERROR(E97/C97-1,"-")</f>
        <v>-0.99887111947318907</v>
      </c>
      <c r="G97" s="120">
        <v>1698</v>
      </c>
      <c r="H97" s="121">
        <f t="shared" si="24"/>
        <v>282</v>
      </c>
      <c r="I97" s="120">
        <v>2182</v>
      </c>
      <c r="J97" s="121">
        <f t="shared" si="24"/>
        <v>0.28504122497055362</v>
      </c>
      <c r="K97" s="120">
        <v>1998</v>
      </c>
      <c r="L97" s="121">
        <f t="shared" si="24"/>
        <v>-8.4326306141154883E-2</v>
      </c>
      <c r="M97" s="120">
        <v>2236</v>
      </c>
      <c r="N97" s="121">
        <f t="shared" ref="N97:N108" si="25">IFERROR(M97/K97-1,"-")</f>
        <v>0.11911911911911921</v>
      </c>
    </row>
    <row r="98" spans="2:14" x14ac:dyDescent="0.25">
      <c r="B98" s="119" t="s">
        <v>76</v>
      </c>
      <c r="C98" s="120">
        <v>5825</v>
      </c>
      <c r="D98" s="121">
        <v>0.1097351876547914</v>
      </c>
      <c r="E98" s="120">
        <v>0</v>
      </c>
      <c r="F98" s="121">
        <f t="shared" si="24"/>
        <v>-1</v>
      </c>
      <c r="G98" s="120">
        <v>1807</v>
      </c>
      <c r="H98" s="121" t="str">
        <f t="shared" si="24"/>
        <v>-</v>
      </c>
      <c r="I98" s="120">
        <v>1878</v>
      </c>
      <c r="J98" s="121">
        <f t="shared" si="24"/>
        <v>3.9291643608190263E-2</v>
      </c>
      <c r="K98" s="120">
        <v>2191</v>
      </c>
      <c r="L98" s="121">
        <f t="shared" si="24"/>
        <v>0.16666666666666674</v>
      </c>
      <c r="M98" s="120">
        <v>2151</v>
      </c>
      <c r="N98" s="121">
        <f t="shared" si="25"/>
        <v>-1.8256503879507058E-2</v>
      </c>
    </row>
    <row r="99" spans="2:14" x14ac:dyDescent="0.25">
      <c r="B99" s="119" t="s">
        <v>78</v>
      </c>
      <c r="C99" s="120">
        <v>2242</v>
      </c>
      <c r="D99" s="121">
        <v>-0.54495636289831539</v>
      </c>
      <c r="E99" s="120">
        <v>0</v>
      </c>
      <c r="F99" s="121">
        <f t="shared" si="24"/>
        <v>-1</v>
      </c>
      <c r="G99" s="120">
        <v>2032</v>
      </c>
      <c r="H99" s="121" t="str">
        <f t="shared" si="24"/>
        <v>-</v>
      </c>
      <c r="I99" s="120">
        <v>2469</v>
      </c>
      <c r="J99" s="121">
        <f t="shared" si="24"/>
        <v>0.21505905511811019</v>
      </c>
      <c r="K99" s="120">
        <v>2470</v>
      </c>
      <c r="L99" s="121">
        <f t="shared" si="24"/>
        <v>4.0502227622529752E-4</v>
      </c>
      <c r="M99" s="120">
        <v>2478</v>
      </c>
      <c r="N99" s="121">
        <f t="shared" si="25"/>
        <v>3.2388663967610754E-3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19</v>
      </c>
      <c r="F100" s="121" t="str">
        <f t="shared" si="24"/>
        <v>-</v>
      </c>
      <c r="G100" s="120">
        <v>2629</v>
      </c>
      <c r="H100" s="121">
        <f t="shared" si="24"/>
        <v>137.36842105263159</v>
      </c>
      <c r="I100" s="120">
        <v>2812</v>
      </c>
      <c r="J100" s="121">
        <f t="shared" si="24"/>
        <v>6.960821605173062E-2</v>
      </c>
      <c r="K100" s="120">
        <v>2724</v>
      </c>
      <c r="L100" s="121">
        <f t="shared" si="24"/>
        <v>-3.1294452347083945E-2</v>
      </c>
      <c r="M100" s="120">
        <v>3252</v>
      </c>
      <c r="N100" s="121">
        <f t="shared" si="25"/>
        <v>0.19383259911894268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9</v>
      </c>
      <c r="F101" s="121" t="str">
        <f t="shared" si="24"/>
        <v>-</v>
      </c>
      <c r="G101" s="120">
        <v>2021</v>
      </c>
      <c r="H101" s="121">
        <f t="shared" si="24"/>
        <v>223.55555555555554</v>
      </c>
      <c r="I101" s="120">
        <v>2590</v>
      </c>
      <c r="J101" s="121">
        <f t="shared" si="24"/>
        <v>0.2815437902028699</v>
      </c>
      <c r="K101" s="120">
        <v>2536</v>
      </c>
      <c r="L101" s="121">
        <f t="shared" si="24"/>
        <v>-2.0849420849420874E-2</v>
      </c>
      <c r="M101" s="120">
        <v>2847</v>
      </c>
      <c r="N101" s="121">
        <f t="shared" si="25"/>
        <v>0.12263406940063093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345</v>
      </c>
      <c r="F102" s="121" t="str">
        <f t="shared" si="24"/>
        <v>-</v>
      </c>
      <c r="G102" s="120">
        <v>2287</v>
      </c>
      <c r="H102" s="121">
        <f t="shared" si="24"/>
        <v>5.6289855072463766</v>
      </c>
      <c r="I102" s="120">
        <v>2963</v>
      </c>
      <c r="J102" s="121">
        <f t="shared" si="24"/>
        <v>0.29558373414954087</v>
      </c>
      <c r="K102" s="120">
        <v>2632</v>
      </c>
      <c r="L102" s="121">
        <f t="shared" si="24"/>
        <v>-0.11171110361120484</v>
      </c>
      <c r="M102" s="120">
        <v>3017</v>
      </c>
      <c r="N102" s="121">
        <f t="shared" si="25"/>
        <v>0.14627659574468077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913</v>
      </c>
      <c r="F103" s="121" t="str">
        <f t="shared" si="24"/>
        <v>-</v>
      </c>
      <c r="G103" s="120">
        <v>3229</v>
      </c>
      <c r="H103" s="121">
        <f t="shared" si="24"/>
        <v>2.5366922234392115</v>
      </c>
      <c r="I103" s="120">
        <v>3431</v>
      </c>
      <c r="J103" s="121">
        <f t="shared" si="24"/>
        <v>6.2558067513162063E-2</v>
      </c>
      <c r="K103" s="120">
        <v>3350</v>
      </c>
      <c r="L103" s="121">
        <f t="shared" si="24"/>
        <v>-2.3608277470125283E-2</v>
      </c>
      <c r="M103" s="120">
        <v>3306</v>
      </c>
      <c r="N103" s="121">
        <f t="shared" si="25"/>
        <v>-1.3134328358208935E-2</v>
      </c>
    </row>
    <row r="104" spans="2:14" x14ac:dyDescent="0.25">
      <c r="B104" s="119" t="s">
        <v>88</v>
      </c>
      <c r="C104" s="120">
        <v>376</v>
      </c>
      <c r="D104" s="121">
        <v>-0.93608703042665309</v>
      </c>
      <c r="E104" s="120">
        <v>2336</v>
      </c>
      <c r="F104" s="121">
        <f t="shared" si="24"/>
        <v>5.2127659574468082</v>
      </c>
      <c r="G104" s="120">
        <v>3153</v>
      </c>
      <c r="H104" s="121">
        <f t="shared" si="24"/>
        <v>0.34974315068493156</v>
      </c>
      <c r="I104" s="120">
        <v>3188</v>
      </c>
      <c r="J104" s="121">
        <f t="shared" si="24"/>
        <v>1.1100539169045298E-2</v>
      </c>
      <c r="K104" s="120">
        <v>3523</v>
      </c>
      <c r="L104" s="121">
        <f t="shared" si="24"/>
        <v>0.10508155583437895</v>
      </c>
      <c r="M104" s="120">
        <v>3476</v>
      </c>
      <c r="N104" s="121">
        <f t="shared" si="25"/>
        <v>-1.3340902639795593E-2</v>
      </c>
    </row>
    <row r="105" spans="2:14" x14ac:dyDescent="0.25">
      <c r="B105" s="119" t="s">
        <v>90</v>
      </c>
      <c r="C105" s="120">
        <v>0</v>
      </c>
      <c r="D105" s="121">
        <v>-1</v>
      </c>
      <c r="E105" s="120">
        <v>1746</v>
      </c>
      <c r="F105" s="121" t="str">
        <f t="shared" si="24"/>
        <v>-</v>
      </c>
      <c r="G105" s="120">
        <v>2631</v>
      </c>
      <c r="H105" s="121">
        <f t="shared" si="24"/>
        <v>0.50687285223367695</v>
      </c>
      <c r="I105" s="120">
        <v>2792</v>
      </c>
      <c r="J105" s="121">
        <f t="shared" si="24"/>
        <v>6.1193462561763612E-2</v>
      </c>
      <c r="K105" s="120">
        <v>2632</v>
      </c>
      <c r="L105" s="121">
        <f t="shared" si="24"/>
        <v>-5.7306590257879653E-2</v>
      </c>
      <c r="M105" s="120">
        <v>2398</v>
      </c>
      <c r="N105" s="121">
        <f t="shared" si="25"/>
        <v>-8.8905775075987847E-2</v>
      </c>
    </row>
    <row r="106" spans="2:14" x14ac:dyDescent="0.25">
      <c r="B106" s="119" t="s">
        <v>92</v>
      </c>
      <c r="C106" s="120">
        <v>0</v>
      </c>
      <c r="D106" s="121">
        <v>-1</v>
      </c>
      <c r="E106" s="120">
        <v>2040</v>
      </c>
      <c r="F106" s="121" t="str">
        <f t="shared" si="24"/>
        <v>-</v>
      </c>
      <c r="G106" s="120">
        <v>2628</v>
      </c>
      <c r="H106" s="121">
        <f t="shared" si="24"/>
        <v>0.28823529411764715</v>
      </c>
      <c r="I106" s="120">
        <v>2626</v>
      </c>
      <c r="J106" s="121">
        <f t="shared" si="24"/>
        <v>-7.6103500761037779E-4</v>
      </c>
      <c r="K106" s="120">
        <v>2960</v>
      </c>
      <c r="L106" s="121">
        <f t="shared" si="24"/>
        <v>0.12718964204112715</v>
      </c>
      <c r="M106" s="120">
        <v>2889</v>
      </c>
      <c r="N106" s="121">
        <f t="shared" si="25"/>
        <v>-2.3986486486486491E-2</v>
      </c>
    </row>
    <row r="107" spans="2:14" x14ac:dyDescent="0.25">
      <c r="B107" s="119" t="s">
        <v>94</v>
      </c>
      <c r="C107" s="120">
        <v>6</v>
      </c>
      <c r="D107" s="121">
        <v>-0.99893767705382441</v>
      </c>
      <c r="E107" s="120">
        <v>1846</v>
      </c>
      <c r="F107" s="121">
        <f t="shared" si="24"/>
        <v>306.66666666666669</v>
      </c>
      <c r="G107" s="120">
        <v>2197</v>
      </c>
      <c r="H107" s="121">
        <f t="shared" si="24"/>
        <v>0.1901408450704225</v>
      </c>
      <c r="I107" s="120">
        <v>2076</v>
      </c>
      <c r="J107" s="121">
        <f t="shared" si="24"/>
        <v>-5.5075102412380561E-2</v>
      </c>
      <c r="K107" s="120">
        <v>2097</v>
      </c>
      <c r="L107" s="121">
        <f t="shared" si="24"/>
        <v>1.0115606936416111E-2</v>
      </c>
      <c r="M107" s="120">
        <v>1997</v>
      </c>
      <c r="N107" s="121">
        <f t="shared" si="25"/>
        <v>-4.7687172150691515E-2</v>
      </c>
    </row>
    <row r="108" spans="2:14" x14ac:dyDescent="0.25">
      <c r="B108" s="119" t="s">
        <v>96</v>
      </c>
      <c r="C108" s="120">
        <v>19</v>
      </c>
      <c r="D108" s="121">
        <v>-0.99663001064207168</v>
      </c>
      <c r="E108" s="120">
        <v>2202</v>
      </c>
      <c r="F108" s="121">
        <f t="shared" si="24"/>
        <v>114.89473684210526</v>
      </c>
      <c r="G108" s="120">
        <v>2767</v>
      </c>
      <c r="H108" s="121">
        <f t="shared" si="24"/>
        <v>0.25658492279745682</v>
      </c>
      <c r="I108" s="120">
        <v>2820</v>
      </c>
      <c r="J108" s="121">
        <f t="shared" si="24"/>
        <v>1.9154318756776201E-2</v>
      </c>
      <c r="K108" s="120">
        <v>2755</v>
      </c>
      <c r="L108" s="121">
        <f t="shared" si="24"/>
        <v>-2.3049645390070927E-2</v>
      </c>
      <c r="M108" s="120">
        <v>2637</v>
      </c>
      <c r="N108" s="121">
        <f t="shared" si="25"/>
        <v>-4.2831215970961845E-2</v>
      </c>
    </row>
    <row r="109" spans="2:14" ht="15.75" x14ac:dyDescent="0.25">
      <c r="B109" s="122" t="s">
        <v>33</v>
      </c>
      <c r="C109" s="123">
        <v>13968</v>
      </c>
      <c r="D109" s="124">
        <v>-0.76838509625748252</v>
      </c>
      <c r="E109" s="123">
        <v>11462</v>
      </c>
      <c r="F109" s="124">
        <f t="shared" si="24"/>
        <v>-0.17941008018327609</v>
      </c>
      <c r="G109" s="123">
        <v>29079</v>
      </c>
      <c r="H109" s="124">
        <f t="shared" si="24"/>
        <v>1.5369917989879602</v>
      </c>
      <c r="I109" s="123">
        <v>31827</v>
      </c>
      <c r="J109" s="124">
        <f t="shared" si="24"/>
        <v>9.4501186423191941E-2</v>
      </c>
      <c r="K109" s="123">
        <v>31868</v>
      </c>
      <c r="L109" s="124">
        <f t="shared" si="24"/>
        <v>1.2882144091495018E-3</v>
      </c>
      <c r="M109" s="123">
        <v>32684</v>
      </c>
      <c r="N109" s="124">
        <v>2.560562319568227E-2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0DEFB-BE70-49CB-87AA-500707460814}">
  <sheetPr>
    <tabColor theme="7" tint="0.79998168889431442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261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239146</v>
      </c>
      <c r="D8" s="121">
        <f t="shared" ref="D8:D10" si="0">C8/C9-1</f>
        <v>-5.3217096615832848E-2</v>
      </c>
    </row>
    <row r="9" spans="1:5" x14ac:dyDescent="0.25">
      <c r="A9" s="1"/>
      <c r="B9" s="119">
        <v>2023</v>
      </c>
      <c r="C9" s="120">
        <v>252588</v>
      </c>
      <c r="D9" s="121">
        <f t="shared" si="0"/>
        <v>0.27009699657570407</v>
      </c>
    </row>
    <row r="10" spans="1:5" x14ac:dyDescent="0.25">
      <c r="A10" s="1"/>
      <c r="B10" s="119">
        <v>2022</v>
      </c>
      <c r="C10" s="120">
        <v>198873</v>
      </c>
      <c r="D10" s="121">
        <f t="shared" si="0"/>
        <v>0.85068723885388842</v>
      </c>
    </row>
    <row r="11" spans="1:5" x14ac:dyDescent="0.25">
      <c r="A11" s="1"/>
      <c r="B11" s="119">
        <v>2021</v>
      </c>
      <c r="C11" s="120">
        <v>107459</v>
      </c>
      <c r="D11" s="121">
        <f>C11/C12-1</f>
        <v>0.38715840293286163</v>
      </c>
    </row>
    <row r="12" spans="1:5" x14ac:dyDescent="0.25">
      <c r="A12" s="1" t="s">
        <v>75</v>
      </c>
      <c r="B12" s="119">
        <v>2020</v>
      </c>
      <c r="C12" s="120">
        <v>77467</v>
      </c>
      <c r="D12" s="121">
        <f t="shared" ref="D12:D21" si="1">C12/C13-1</f>
        <v>-0.45789742549037449</v>
      </c>
    </row>
    <row r="13" spans="1:5" x14ac:dyDescent="0.25">
      <c r="A13" s="1" t="s">
        <v>77</v>
      </c>
      <c r="B13" s="119">
        <v>2019</v>
      </c>
      <c r="C13" s="120">
        <v>142901</v>
      </c>
      <c r="D13" s="121">
        <f t="shared" si="1"/>
        <v>-2.6540051908417794E-2</v>
      </c>
    </row>
    <row r="14" spans="1:5" x14ac:dyDescent="0.25">
      <c r="A14" s="1" t="s">
        <v>79</v>
      </c>
      <c r="B14" s="119">
        <v>2018</v>
      </c>
      <c r="C14" s="120">
        <v>146797</v>
      </c>
      <c r="D14" s="121">
        <f t="shared" si="1"/>
        <v>-2.1959718307982379E-2</v>
      </c>
    </row>
    <row r="15" spans="1:5" x14ac:dyDescent="0.25">
      <c r="A15" s="1" t="s">
        <v>81</v>
      </c>
      <c r="B15" s="119">
        <v>2017</v>
      </c>
      <c r="C15" s="120">
        <v>150093</v>
      </c>
      <c r="D15" s="121">
        <f>C15/C16-1</f>
        <v>-1.5809421392225742E-2</v>
      </c>
    </row>
    <row r="16" spans="1:5" x14ac:dyDescent="0.25">
      <c r="A16" s="1" t="s">
        <v>83</v>
      </c>
      <c r="B16" s="119">
        <v>2016</v>
      </c>
      <c r="C16" s="120">
        <v>152504</v>
      </c>
      <c r="D16" s="121">
        <f>C16/C17-1</f>
        <v>0.1475698494277351</v>
      </c>
    </row>
    <row r="17" spans="1:5" x14ac:dyDescent="0.25">
      <c r="A17" s="1" t="s">
        <v>85</v>
      </c>
      <c r="B17" s="119">
        <v>2015</v>
      </c>
      <c r="C17" s="120">
        <v>132893</v>
      </c>
      <c r="D17" s="121">
        <f t="shared" si="1"/>
        <v>-2.8410794054642863E-2</v>
      </c>
    </row>
    <row r="18" spans="1:5" x14ac:dyDescent="0.25">
      <c r="A18" s="1" t="s">
        <v>87</v>
      </c>
      <c r="B18" s="119">
        <v>2014</v>
      </c>
      <c r="C18" s="120">
        <v>136779</v>
      </c>
      <c r="D18" s="121">
        <f t="shared" si="1"/>
        <v>-8.9052808532839034E-3</v>
      </c>
    </row>
    <row r="19" spans="1:5" x14ac:dyDescent="0.25">
      <c r="A19" s="1" t="s">
        <v>89</v>
      </c>
      <c r="B19" s="119">
        <v>2013</v>
      </c>
      <c r="C19" s="120">
        <v>138008</v>
      </c>
      <c r="D19" s="121">
        <f t="shared" si="1"/>
        <v>-2.1573757009875849E-2</v>
      </c>
    </row>
    <row r="20" spans="1:5" x14ac:dyDescent="0.25">
      <c r="A20" s="1" t="s">
        <v>91</v>
      </c>
      <c r="B20" s="119">
        <v>2012</v>
      </c>
      <c r="C20" s="120">
        <v>141051</v>
      </c>
      <c r="D20" s="121">
        <f>C20/C21-1</f>
        <v>-7.1825276706631747E-2</v>
      </c>
    </row>
    <row r="21" spans="1:5" x14ac:dyDescent="0.25">
      <c r="A21" s="1" t="s">
        <v>93</v>
      </c>
      <c r="B21" s="119">
        <v>2011</v>
      </c>
      <c r="C21" s="120">
        <v>151966</v>
      </c>
      <c r="D21" s="121">
        <f t="shared" si="1"/>
        <v>0.30301990979712934</v>
      </c>
    </row>
    <row r="22" spans="1:5" x14ac:dyDescent="0.25">
      <c r="A22" s="1" t="s">
        <v>95</v>
      </c>
      <c r="B22" s="119">
        <v>2010</v>
      </c>
      <c r="C22" s="120">
        <v>116626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262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141</v>
      </c>
      <c r="D30" s="117" t="s">
        <v>142</v>
      </c>
    </row>
    <row r="31" spans="1:5" x14ac:dyDescent="0.25">
      <c r="B31" s="119">
        <v>2024</v>
      </c>
      <c r="C31" s="120">
        <v>207278</v>
      </c>
      <c r="D31" s="121">
        <f t="shared" ref="D31:D44" si="2">C31/C32-1</f>
        <v>-6.1075099315549441E-2</v>
      </c>
    </row>
    <row r="32" spans="1:5" x14ac:dyDescent="0.25">
      <c r="B32" s="119">
        <v>2023</v>
      </c>
      <c r="C32" s="120">
        <v>220761</v>
      </c>
      <c r="D32" s="121">
        <f t="shared" si="2"/>
        <v>0.3001696173009647</v>
      </c>
    </row>
    <row r="33" spans="2:4" x14ac:dyDescent="0.25">
      <c r="B33" s="119">
        <v>2022</v>
      </c>
      <c r="C33" s="120">
        <v>169794</v>
      </c>
      <c r="D33" s="121">
        <f t="shared" si="2"/>
        <v>0.76874277321166296</v>
      </c>
    </row>
    <row r="34" spans="2:4" x14ac:dyDescent="0.25">
      <c r="B34" s="119">
        <v>2021</v>
      </c>
      <c r="C34" s="120">
        <v>95997</v>
      </c>
      <c r="D34" s="121">
        <f t="shared" si="2"/>
        <v>0.51178758720609774</v>
      </c>
    </row>
    <row r="35" spans="2:4" x14ac:dyDescent="0.25">
      <c r="B35" s="119">
        <v>2020</v>
      </c>
      <c r="C35" s="120">
        <v>63499</v>
      </c>
      <c r="D35" s="121">
        <f t="shared" si="2"/>
        <v>-0.23119112768481975</v>
      </c>
    </row>
    <row r="36" spans="2:4" x14ac:dyDescent="0.25">
      <c r="B36" s="119">
        <v>2019</v>
      </c>
      <c r="C36" s="120">
        <v>82594</v>
      </c>
      <c r="D36" s="121">
        <f t="shared" si="2"/>
        <v>-3.9492964298174171E-2</v>
      </c>
    </row>
    <row r="37" spans="2:4" x14ac:dyDescent="0.25">
      <c r="B37" s="119">
        <v>2018</v>
      </c>
      <c r="C37" s="120">
        <v>85990</v>
      </c>
      <c r="D37" s="121">
        <f t="shared" si="2"/>
        <v>8.584200424285271E-2</v>
      </c>
    </row>
    <row r="38" spans="2:4" x14ac:dyDescent="0.25">
      <c r="B38" s="119">
        <v>2017</v>
      </c>
      <c r="C38" s="120">
        <v>79192</v>
      </c>
      <c r="D38" s="121">
        <f>C38/C39-1</f>
        <v>-0.11417353661674068</v>
      </c>
    </row>
    <row r="39" spans="2:4" x14ac:dyDescent="0.25">
      <c r="B39" s="119">
        <v>2016</v>
      </c>
      <c r="C39" s="120">
        <v>89399</v>
      </c>
      <c r="D39" s="121">
        <f>C39/C40-1</f>
        <v>0.23348096637553972</v>
      </c>
    </row>
    <row r="40" spans="2:4" x14ac:dyDescent="0.25">
      <c r="B40" s="119">
        <v>2015</v>
      </c>
      <c r="C40" s="120">
        <v>72477</v>
      </c>
      <c r="D40" s="121">
        <f t="shared" si="2"/>
        <v>-5.5514289065248801E-2</v>
      </c>
    </row>
    <row r="41" spans="2:4" x14ac:dyDescent="0.25">
      <c r="B41" s="119">
        <v>2014</v>
      </c>
      <c r="C41" s="120">
        <v>76737</v>
      </c>
      <c r="D41" s="121">
        <f t="shared" si="2"/>
        <v>-3.2039557500914473E-2</v>
      </c>
    </row>
    <row r="42" spans="2:4" x14ac:dyDescent="0.25">
      <c r="B42" s="119">
        <v>2013</v>
      </c>
      <c r="C42" s="120">
        <v>79277</v>
      </c>
      <c r="D42" s="121">
        <f t="shared" si="2"/>
        <v>-1.0039834667399217E-2</v>
      </c>
    </row>
    <row r="43" spans="2:4" x14ac:dyDescent="0.25">
      <c r="B43" s="119">
        <v>2012</v>
      </c>
      <c r="C43" s="120">
        <v>80081</v>
      </c>
      <c r="D43" s="121">
        <f>C43/C44-1</f>
        <v>-0.14801102209739025</v>
      </c>
    </row>
    <row r="44" spans="2:4" x14ac:dyDescent="0.25">
      <c r="B44" s="119">
        <v>2011</v>
      </c>
      <c r="C44" s="120">
        <v>93993</v>
      </c>
      <c r="D44" s="121">
        <f t="shared" si="2"/>
        <v>0.43977758375074671</v>
      </c>
    </row>
    <row r="45" spans="2:4" x14ac:dyDescent="0.25">
      <c r="B45" s="119">
        <v>2010</v>
      </c>
      <c r="C45" s="120">
        <v>65283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263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141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82594</v>
      </c>
      <c r="D59" s="121">
        <f t="shared" si="4"/>
        <v>-3.9492964298174171E-2</v>
      </c>
    </row>
    <row r="60" spans="1:5" x14ac:dyDescent="0.25">
      <c r="A60" s="1">
        <v>4</v>
      </c>
      <c r="B60" s="119">
        <v>2018</v>
      </c>
      <c r="C60" s="120">
        <v>85990</v>
      </c>
      <c r="D60" s="121">
        <f t="shared" si="4"/>
        <v>8.584200424285271E-2</v>
      </c>
    </row>
    <row r="61" spans="1:5" x14ac:dyDescent="0.25">
      <c r="A61" s="1">
        <v>5</v>
      </c>
      <c r="B61" s="119">
        <v>2017</v>
      </c>
      <c r="C61" s="120">
        <v>79192</v>
      </c>
      <c r="D61" s="121">
        <f>C61/C62-1</f>
        <v>-0.11417353661674068</v>
      </c>
    </row>
    <row r="62" spans="1:5" x14ac:dyDescent="0.25">
      <c r="A62" s="1">
        <v>6</v>
      </c>
      <c r="B62" s="119">
        <v>2016</v>
      </c>
      <c r="C62" s="120">
        <v>89399</v>
      </c>
      <c r="D62" s="121">
        <f>C62/C63-1</f>
        <v>0.23348096637553972</v>
      </c>
    </row>
    <row r="63" spans="1:5" x14ac:dyDescent="0.25">
      <c r="A63" s="1">
        <v>7</v>
      </c>
      <c r="B63" s="119">
        <v>2015</v>
      </c>
      <c r="C63" s="120">
        <v>72477</v>
      </c>
      <c r="D63" s="121">
        <f t="shared" si="4"/>
        <v>-5.5514289065248801E-2</v>
      </c>
    </row>
    <row r="64" spans="1:5" x14ac:dyDescent="0.25">
      <c r="A64" s="1">
        <v>8</v>
      </c>
      <c r="B64" s="119">
        <v>2014</v>
      </c>
      <c r="C64" s="120">
        <v>76737</v>
      </c>
      <c r="D64" s="121">
        <f t="shared" si="4"/>
        <v>-3.2039557500914473E-2</v>
      </c>
    </row>
    <row r="65" spans="1:5" x14ac:dyDescent="0.25">
      <c r="A65" s="1">
        <v>9</v>
      </c>
      <c r="B65" s="119">
        <v>2013</v>
      </c>
      <c r="C65" s="120">
        <v>79277</v>
      </c>
      <c r="D65" s="121">
        <f t="shared" si="4"/>
        <v>-1.0039834667399217E-2</v>
      </c>
    </row>
    <row r="66" spans="1:5" x14ac:dyDescent="0.25">
      <c r="A66" s="1">
        <v>10</v>
      </c>
      <c r="B66" s="119">
        <v>2012</v>
      </c>
      <c r="C66" s="120">
        <v>80081</v>
      </c>
      <c r="D66" s="121">
        <f>C66/C67-1</f>
        <v>-0.14801102209739025</v>
      </c>
    </row>
    <row r="67" spans="1:5" x14ac:dyDescent="0.25">
      <c r="A67" s="1">
        <v>11</v>
      </c>
      <c r="B67" s="119">
        <v>2011</v>
      </c>
      <c r="C67" s="120">
        <v>93993</v>
      </c>
      <c r="D67" s="121">
        <f t="shared" si="4"/>
        <v>0.43977758375074671</v>
      </c>
    </row>
    <row r="68" spans="1:5" x14ac:dyDescent="0.25">
      <c r="A68" s="1">
        <v>12</v>
      </c>
      <c r="B68" s="119">
        <v>2010</v>
      </c>
      <c r="C68" s="120">
        <v>65283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144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141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 t="e">
        <f t="shared" ref="D86:D88" si="6">C86/C87-1</f>
        <v>#DIV/0!</v>
      </c>
    </row>
    <row r="87" spans="1:5" x14ac:dyDescent="0.25">
      <c r="A87" s="1">
        <v>8</v>
      </c>
      <c r="B87" s="119">
        <v>2014</v>
      </c>
      <c r="C87" s="120">
        <v>0</v>
      </c>
      <c r="D87" s="121" t="e">
        <f t="shared" si="6"/>
        <v>#DIV/0!</v>
      </c>
    </row>
    <row r="88" spans="1:5" x14ac:dyDescent="0.25">
      <c r="A88" s="1">
        <v>9</v>
      </c>
      <c r="B88" s="119">
        <v>2013</v>
      </c>
      <c r="C88" s="120">
        <v>0</v>
      </c>
      <c r="D88" s="121" t="e">
        <f t="shared" si="6"/>
        <v>#DIV/0!</v>
      </c>
    </row>
    <row r="89" spans="1:5" x14ac:dyDescent="0.25">
      <c r="A89" s="1">
        <v>10</v>
      </c>
      <c r="B89" s="119">
        <v>2012</v>
      </c>
      <c r="C89" s="120">
        <v>0</v>
      </c>
      <c r="D89" s="121" t="e">
        <f>C89/C90-1</f>
        <v>#DIV/0!</v>
      </c>
    </row>
    <row r="90" spans="1:5" x14ac:dyDescent="0.25">
      <c r="A90" s="1">
        <v>11</v>
      </c>
      <c r="B90" s="119">
        <v>2011</v>
      </c>
      <c r="C90" s="120">
        <v>0</v>
      </c>
      <c r="D90" s="121" t="e">
        <f t="shared" ref="D90" si="7">C90/C91-1</f>
        <v>#DIV/0!</v>
      </c>
    </row>
    <row r="91" spans="1:5" x14ac:dyDescent="0.25">
      <c r="A91" s="1">
        <v>12</v>
      </c>
      <c r="B91" s="119">
        <v>2010</v>
      </c>
      <c r="C91" s="120">
        <v>0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264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141</v>
      </c>
      <c r="D99" s="117" t="s">
        <v>142</v>
      </c>
    </row>
    <row r="100" spans="2:5" x14ac:dyDescent="0.25">
      <c r="B100" s="119">
        <v>2024</v>
      </c>
      <c r="C100" s="120">
        <v>31868</v>
      </c>
      <c r="D100" s="121">
        <f t="shared" ref="D100:D113" si="8">C100/C101-1</f>
        <v>1.2882144091495018E-3</v>
      </c>
    </row>
    <row r="101" spans="2:5" x14ac:dyDescent="0.25">
      <c r="B101" s="119">
        <v>2023</v>
      </c>
      <c r="C101" s="120">
        <v>31827</v>
      </c>
      <c r="D101" s="121">
        <f t="shared" si="8"/>
        <v>9.4501186423191941E-2</v>
      </c>
    </row>
    <row r="102" spans="2:5" x14ac:dyDescent="0.25">
      <c r="B102" s="119">
        <v>2022</v>
      </c>
      <c r="C102" s="120">
        <v>29079</v>
      </c>
      <c r="D102" s="121">
        <f t="shared" si="8"/>
        <v>1.5369917989879602</v>
      </c>
    </row>
    <row r="103" spans="2:5" x14ac:dyDescent="0.25">
      <c r="B103" s="119">
        <v>2021</v>
      </c>
      <c r="C103" s="120">
        <v>11462</v>
      </c>
      <c r="D103" s="121">
        <f t="shared" si="8"/>
        <v>-0.17941008018327609</v>
      </c>
    </row>
    <row r="104" spans="2:5" x14ac:dyDescent="0.25">
      <c r="B104" s="119">
        <v>2020</v>
      </c>
      <c r="C104" s="120">
        <v>13968</v>
      </c>
      <c r="D104" s="121">
        <f t="shared" si="8"/>
        <v>-0.76838509625748252</v>
      </c>
    </row>
    <row r="105" spans="2:5" x14ac:dyDescent="0.25">
      <c r="B105" s="119">
        <v>2019</v>
      </c>
      <c r="C105" s="120">
        <v>60307</v>
      </c>
      <c r="D105" s="121">
        <f t="shared" si="8"/>
        <v>-8.2227375137731151E-3</v>
      </c>
    </row>
    <row r="106" spans="2:5" x14ac:dyDescent="0.25">
      <c r="B106" s="119">
        <v>2018</v>
      </c>
      <c r="C106" s="120">
        <v>60807</v>
      </c>
      <c r="D106" s="121">
        <f t="shared" si="8"/>
        <v>-0.14236752655110652</v>
      </c>
    </row>
    <row r="107" spans="2:5" x14ac:dyDescent="0.25">
      <c r="B107" s="119">
        <v>2017</v>
      </c>
      <c r="C107" s="120">
        <v>70901</v>
      </c>
      <c r="D107" s="121">
        <f t="shared" si="8"/>
        <v>0.12354013152682031</v>
      </c>
    </row>
    <row r="108" spans="2:5" x14ac:dyDescent="0.25">
      <c r="B108" s="119">
        <v>2016</v>
      </c>
      <c r="C108" s="120">
        <v>63105</v>
      </c>
      <c r="D108" s="121">
        <f t="shared" si="8"/>
        <v>4.4508077330508433E-2</v>
      </c>
    </row>
    <row r="109" spans="2:5" x14ac:dyDescent="0.25">
      <c r="B109" s="119">
        <v>2015</v>
      </c>
      <c r="C109" s="120">
        <v>60416</v>
      </c>
      <c r="D109" s="121">
        <f t="shared" si="8"/>
        <v>6.2289730521967179E-3</v>
      </c>
    </row>
    <row r="110" spans="2:5" x14ac:dyDescent="0.25">
      <c r="B110" s="119">
        <v>2014</v>
      </c>
      <c r="C110" s="120">
        <v>60042</v>
      </c>
      <c r="D110" s="121">
        <f t="shared" si="8"/>
        <v>2.2322112683250683E-2</v>
      </c>
    </row>
    <row r="111" spans="2:5" x14ac:dyDescent="0.25">
      <c r="B111" s="119">
        <v>2013</v>
      </c>
      <c r="C111" s="120">
        <v>58731</v>
      </c>
      <c r="D111" s="121">
        <f t="shared" si="8"/>
        <v>-3.6722978514023286E-2</v>
      </c>
    </row>
    <row r="112" spans="2:5" x14ac:dyDescent="0.25">
      <c r="B112" s="119">
        <v>2012</v>
      </c>
      <c r="C112" s="120">
        <v>60970</v>
      </c>
      <c r="D112" s="121">
        <f t="shared" si="8"/>
        <v>5.1696479395580752E-2</v>
      </c>
    </row>
    <row r="113" spans="2:4" x14ac:dyDescent="0.25">
      <c r="B113" s="119">
        <v>2011</v>
      </c>
      <c r="C113" s="120">
        <v>57973</v>
      </c>
      <c r="D113" s="121">
        <f t="shared" si="8"/>
        <v>0.12913152717994669</v>
      </c>
    </row>
    <row r="114" spans="2:4" x14ac:dyDescent="0.25">
      <c r="B114" s="119">
        <v>2010</v>
      </c>
      <c r="C114" s="120">
        <v>51343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6DBB1-B480-4097-AC05-5784DF6A632B}">
  <sheetPr>
    <tabColor theme="7" tint="0.79998168889431442"/>
  </sheetPr>
  <dimension ref="A1:V59"/>
  <sheetViews>
    <sheetView showGridLines="0" topLeftCell="A2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265</v>
      </c>
      <c r="D5" s="131" t="s">
        <v>236</v>
      </c>
      <c r="E5" s="131" t="s">
        <v>237</v>
      </c>
      <c r="F5" s="131" t="s">
        <v>238</v>
      </c>
      <c r="G5" s="131" t="s">
        <v>239</v>
      </c>
      <c r="H5" s="131" t="s">
        <v>240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diciembre 2025</v>
      </c>
      <c r="L5" s="14" t="str">
        <f>CONCATENATE("cuota/ total municipio ",RIGHT(H5,2))</f>
        <v>cuota/ total municipio 25</v>
      </c>
      <c r="M5" s="13" t="s">
        <v>266</v>
      </c>
      <c r="N5" s="13" t="s">
        <v>231</v>
      </c>
      <c r="O5" s="13" t="s">
        <v>232</v>
      </c>
      <c r="P5" s="13" t="s">
        <v>233</v>
      </c>
      <c r="Q5" s="13" t="s">
        <v>234</v>
      </c>
      <c r="R5" s="13" t="s">
        <v>235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diciembre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46</v>
      </c>
      <c r="C6" s="135">
        <v>1565030</v>
      </c>
      <c r="D6" s="135">
        <v>2335438</v>
      </c>
      <c r="E6" s="135">
        <v>4757683</v>
      </c>
      <c r="F6" s="135">
        <v>5189113</v>
      </c>
      <c r="G6" s="135">
        <v>5483293</v>
      </c>
      <c r="H6" s="135">
        <v>5451268</v>
      </c>
      <c r="I6" s="136">
        <f>IFERROR(H6/G6-1,"-")</f>
        <v>-5.8404684921998795E-3</v>
      </c>
      <c r="J6" s="135">
        <f>IFERROR(H6-G6,"-")</f>
        <v>-32025</v>
      </c>
      <c r="K6" s="136">
        <f t="shared" ref="K6:K57" si="0">IFERROR(H6/$H$6,"-")</f>
        <v>1</v>
      </c>
      <c r="L6" s="137">
        <f>H6/H6</f>
        <v>1</v>
      </c>
      <c r="M6" s="135">
        <v>86477</v>
      </c>
      <c r="N6" s="135">
        <v>313914</v>
      </c>
      <c r="O6" s="135">
        <v>423458</v>
      </c>
      <c r="P6" s="135">
        <v>434399</v>
      </c>
      <c r="Q6" s="135">
        <v>444661</v>
      </c>
      <c r="R6" s="135">
        <v>439399</v>
      </c>
      <c r="S6" s="136">
        <f>IFERROR(R6/Q6-1,"-")</f>
        <v>-1.1833734013102171E-2</v>
      </c>
      <c r="T6" s="135">
        <f t="shared" ref="T6:T57" si="1">R6-Q6</f>
        <v>-5262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63</v>
      </c>
      <c r="C7" s="139">
        <v>1195819</v>
      </c>
      <c r="D7" s="139">
        <v>1858031</v>
      </c>
      <c r="E7" s="139">
        <v>3776873</v>
      </c>
      <c r="F7" s="139">
        <v>4088864</v>
      </c>
      <c r="G7" s="139">
        <v>4282545</v>
      </c>
      <c r="H7" s="139">
        <v>4198849</v>
      </c>
      <c r="I7" s="140">
        <f t="shared" ref="I7:I57" si="2">IFERROR(H7/G7-1,"-")</f>
        <v>-1.9543519099040396E-2</v>
      </c>
      <c r="J7" s="139">
        <f t="shared" ref="J7:J57" si="3">IFERROR(H7-G7,"-")</f>
        <v>-83696</v>
      </c>
      <c r="K7" s="140">
        <f t="shared" si="0"/>
        <v>0.77025180196607468</v>
      </c>
      <c r="L7" s="140">
        <f>H7/H6</f>
        <v>0.77025180196607468</v>
      </c>
      <c r="M7" s="139">
        <v>67414</v>
      </c>
      <c r="N7" s="139">
        <v>247406</v>
      </c>
      <c r="O7" s="139">
        <v>336260</v>
      </c>
      <c r="P7" s="139">
        <v>337584</v>
      </c>
      <c r="Q7" s="139">
        <v>345861</v>
      </c>
      <c r="R7" s="139">
        <v>339992</v>
      </c>
      <c r="S7" s="140">
        <f t="shared" ref="S7:S57" si="4">IFERROR(R7/Q7-1,"-")</f>
        <v>-1.6969244870048916E-2</v>
      </c>
      <c r="T7" s="139">
        <f t="shared" si="1"/>
        <v>-5869</v>
      </c>
      <c r="U7" s="140">
        <f t="shared" ref="U7:U57" si="5">IFERROR(P7/$P$6,"-")</f>
        <v>0.77712886079387844</v>
      </c>
      <c r="V7" s="140">
        <f>IFERROR(R7/R6,"-")</f>
        <v>0.77376598490210491</v>
      </c>
    </row>
    <row r="8" spans="1:22" x14ac:dyDescent="0.25">
      <c r="B8" s="99" t="s">
        <v>143</v>
      </c>
      <c r="C8" s="54">
        <v>952608</v>
      </c>
      <c r="D8" s="54">
        <v>1525176</v>
      </c>
      <c r="E8" s="54">
        <v>3104390</v>
      </c>
      <c r="F8" s="54">
        <v>3348191</v>
      </c>
      <c r="G8" s="54">
        <v>3522695</v>
      </c>
      <c r="H8" s="54">
        <v>3438737</v>
      </c>
      <c r="I8" s="100">
        <f t="shared" si="2"/>
        <v>-2.3833457054896923E-2</v>
      </c>
      <c r="J8" s="54">
        <f t="shared" si="3"/>
        <v>-83958</v>
      </c>
      <c r="K8" s="100">
        <f t="shared" si="0"/>
        <v>0.63081415186338297</v>
      </c>
      <c r="L8" s="100">
        <f>H8/H6</f>
        <v>0.63081415186338297</v>
      </c>
      <c r="M8" s="54">
        <v>54924</v>
      </c>
      <c r="N8" s="54">
        <v>202213</v>
      </c>
      <c r="O8" s="54">
        <v>274301</v>
      </c>
      <c r="P8" s="54">
        <v>274342</v>
      </c>
      <c r="Q8" s="54">
        <v>280848</v>
      </c>
      <c r="R8" s="54">
        <v>276756</v>
      </c>
      <c r="S8" s="100">
        <f t="shared" si="4"/>
        <v>-1.4570158947188494E-2</v>
      </c>
      <c r="T8" s="54">
        <f t="shared" si="1"/>
        <v>-4092</v>
      </c>
      <c r="U8" s="100">
        <f t="shared" si="5"/>
        <v>0.6315438111045375</v>
      </c>
      <c r="V8" s="100">
        <f>IFERROR(R8/R6,"-")</f>
        <v>0.62985122860998777</v>
      </c>
    </row>
    <row r="9" spans="1:22" x14ac:dyDescent="0.25">
      <c r="B9" s="99" t="s">
        <v>145</v>
      </c>
      <c r="C9" s="54">
        <v>243211</v>
      </c>
      <c r="D9" s="54">
        <v>332855</v>
      </c>
      <c r="E9" s="54">
        <v>672483</v>
      </c>
      <c r="F9" s="54">
        <v>740673</v>
      </c>
      <c r="G9" s="54">
        <v>759850</v>
      </c>
      <c r="H9" s="54">
        <v>760112</v>
      </c>
      <c r="I9" s="100">
        <f t="shared" si="2"/>
        <v>3.4480489570309913E-4</v>
      </c>
      <c r="J9" s="54">
        <f t="shared" si="3"/>
        <v>262</v>
      </c>
      <c r="K9" s="100">
        <f t="shared" si="0"/>
        <v>0.13943765010269171</v>
      </c>
      <c r="L9" s="100">
        <f>H9/H6</f>
        <v>0.13943765010269171</v>
      </c>
      <c r="M9" s="54">
        <v>12490</v>
      </c>
      <c r="N9" s="54">
        <v>45193</v>
      </c>
      <c r="O9" s="54">
        <v>61959</v>
      </c>
      <c r="P9" s="54">
        <v>63242</v>
      </c>
      <c r="Q9" s="54">
        <v>65013</v>
      </c>
      <c r="R9" s="54">
        <v>63236</v>
      </c>
      <c r="S9" s="100">
        <f t="shared" si="4"/>
        <v>-2.7332994939473609E-2</v>
      </c>
      <c r="T9" s="54">
        <f t="shared" si="1"/>
        <v>-1777</v>
      </c>
      <c r="U9" s="100">
        <f t="shared" si="5"/>
        <v>0.14558504968934091</v>
      </c>
      <c r="V9" s="100">
        <f>IFERROR(R9/R6,"-")</f>
        <v>0.1439147562921172</v>
      </c>
    </row>
    <row r="10" spans="1:22" ht="16.5" thickBot="1" x14ac:dyDescent="0.3">
      <c r="B10" s="141" t="s">
        <v>66</v>
      </c>
      <c r="C10" s="142">
        <v>363484</v>
      </c>
      <c r="D10" s="142">
        <v>477407</v>
      </c>
      <c r="E10" s="142">
        <v>980810</v>
      </c>
      <c r="F10" s="142">
        <v>1100249</v>
      </c>
      <c r="G10" s="142">
        <v>1200748</v>
      </c>
      <c r="H10" s="142">
        <v>1252419</v>
      </c>
      <c r="I10" s="143">
        <f t="shared" si="2"/>
        <v>4.3032343172755727E-2</v>
      </c>
      <c r="J10" s="142">
        <f t="shared" si="3"/>
        <v>51671</v>
      </c>
      <c r="K10" s="143">
        <f t="shared" si="0"/>
        <v>0.22974819803392532</v>
      </c>
      <c r="L10" s="143">
        <f>H10/H6</f>
        <v>0.22974819803392532</v>
      </c>
      <c r="M10" s="142">
        <v>19063</v>
      </c>
      <c r="N10" s="142">
        <v>66508</v>
      </c>
      <c r="O10" s="142">
        <v>87198</v>
      </c>
      <c r="P10" s="142">
        <v>96815</v>
      </c>
      <c r="Q10" s="142">
        <v>98800</v>
      </c>
      <c r="R10" s="142">
        <v>99407</v>
      </c>
      <c r="S10" s="143">
        <f t="shared" si="4"/>
        <v>6.1437246963562675E-3</v>
      </c>
      <c r="T10" s="142">
        <f t="shared" si="1"/>
        <v>607</v>
      </c>
      <c r="U10" s="143">
        <f t="shared" si="5"/>
        <v>0.22287113920612156</v>
      </c>
      <c r="V10" s="143">
        <f>IFERROR(R10/R6,"-")</f>
        <v>0.22623401509789509</v>
      </c>
    </row>
    <row r="11" spans="1:22" ht="15.75" x14ac:dyDescent="0.25">
      <c r="A11" s="144">
        <f>G11/$G$11</f>
        <v>1</v>
      </c>
      <c r="B11" s="134" t="s">
        <v>47</v>
      </c>
      <c r="C11" s="135">
        <v>514095</v>
      </c>
      <c r="D11" s="135">
        <v>881045</v>
      </c>
      <c r="E11" s="135">
        <v>1757049</v>
      </c>
      <c r="F11" s="135">
        <v>1888751</v>
      </c>
      <c r="G11" s="135">
        <v>1938929</v>
      </c>
      <c r="H11" s="135">
        <v>1858237</v>
      </c>
      <c r="I11" s="136">
        <f t="shared" si="2"/>
        <v>-4.1616789475014349E-2</v>
      </c>
      <c r="J11" s="135">
        <f t="shared" si="3"/>
        <v>-80692</v>
      </c>
      <c r="K11" s="136">
        <f t="shared" si="0"/>
        <v>0.34088160772869724</v>
      </c>
      <c r="L11" s="137">
        <f>H11/H11</f>
        <v>1</v>
      </c>
      <c r="M11" s="135">
        <v>27724</v>
      </c>
      <c r="N11" s="135">
        <v>114122</v>
      </c>
      <c r="O11" s="135">
        <v>153975</v>
      </c>
      <c r="P11" s="135">
        <v>161770</v>
      </c>
      <c r="Q11" s="135">
        <v>159454</v>
      </c>
      <c r="R11" s="135">
        <v>155221</v>
      </c>
      <c r="S11" s="136">
        <f t="shared" si="4"/>
        <v>-2.6546841095237528E-2</v>
      </c>
      <c r="T11" s="135">
        <f t="shared" si="1"/>
        <v>-4233</v>
      </c>
      <c r="U11" s="136">
        <f t="shared" si="5"/>
        <v>0.37239956813896902</v>
      </c>
      <c r="V11" s="137">
        <f>IFERROR(R11/R11,"-")</f>
        <v>1</v>
      </c>
    </row>
    <row r="12" spans="1:22" ht="15.75" x14ac:dyDescent="0.25">
      <c r="A12" s="144">
        <f>G12/$G$11</f>
        <v>0.81174710368455982</v>
      </c>
      <c r="B12" s="138" t="s">
        <v>63</v>
      </c>
      <c r="C12" s="139">
        <v>414401</v>
      </c>
      <c r="D12" s="139">
        <v>752768</v>
      </c>
      <c r="E12" s="139">
        <v>1490629</v>
      </c>
      <c r="F12" s="139">
        <v>1543522</v>
      </c>
      <c r="G12" s="139">
        <v>1573920</v>
      </c>
      <c r="H12" s="139">
        <v>1478445</v>
      </c>
      <c r="I12" s="140">
        <f t="shared" si="2"/>
        <v>-6.0660643488868571E-2</v>
      </c>
      <c r="J12" s="139">
        <f t="shared" si="3"/>
        <v>-95475</v>
      </c>
      <c r="K12" s="140">
        <f t="shared" si="0"/>
        <v>0.27121121177678292</v>
      </c>
      <c r="L12" s="140">
        <f>H12/H11</f>
        <v>0.79561702839842285</v>
      </c>
      <c r="M12" s="139">
        <v>22293</v>
      </c>
      <c r="N12" s="139">
        <v>98566</v>
      </c>
      <c r="O12" s="139">
        <v>126581</v>
      </c>
      <c r="P12" s="139">
        <v>129836</v>
      </c>
      <c r="Q12" s="139">
        <v>127791</v>
      </c>
      <c r="R12" s="139">
        <v>124215</v>
      </c>
      <c r="S12" s="140">
        <f t="shared" si="4"/>
        <v>-2.7983191304551958E-2</v>
      </c>
      <c r="T12" s="139">
        <f t="shared" si="1"/>
        <v>-3576</v>
      </c>
      <c r="U12" s="140">
        <f t="shared" si="5"/>
        <v>0.29888650756562513</v>
      </c>
      <c r="V12" s="140">
        <f>IFERROR(R12/R11,"-")</f>
        <v>0.80024610072090763</v>
      </c>
    </row>
    <row r="13" spans="1:22" x14ac:dyDescent="0.25">
      <c r="A13" s="144">
        <f>G13/$G$11</f>
        <v>0.73288965196765843</v>
      </c>
      <c r="B13" s="99" t="s">
        <v>143</v>
      </c>
      <c r="C13" s="54">
        <v>373186</v>
      </c>
      <c r="D13" s="54">
        <v>687822</v>
      </c>
      <c r="E13" s="54">
        <v>1325364</v>
      </c>
      <c r="F13" s="54">
        <v>1377896</v>
      </c>
      <c r="G13" s="54">
        <v>1421021</v>
      </c>
      <c r="H13" s="54">
        <v>1317842</v>
      </c>
      <c r="I13" s="100">
        <f t="shared" si="2"/>
        <v>-7.2609060668350378E-2</v>
      </c>
      <c r="J13" s="54">
        <f t="shared" si="3"/>
        <v>-103179</v>
      </c>
      <c r="K13" s="100">
        <f t="shared" si="0"/>
        <v>0.24174962595858432</v>
      </c>
      <c r="L13" s="100">
        <f>H13/H11</f>
        <v>0.7091894091012072</v>
      </c>
      <c r="M13" s="54">
        <v>21712</v>
      </c>
      <c r="N13" s="54">
        <v>87439</v>
      </c>
      <c r="O13" s="54">
        <v>110632</v>
      </c>
      <c r="P13" s="54">
        <v>116159</v>
      </c>
      <c r="Q13" s="54">
        <v>115661</v>
      </c>
      <c r="R13" s="54">
        <v>111415</v>
      </c>
      <c r="S13" s="100">
        <f t="shared" si="4"/>
        <v>-3.6710732226074461E-2</v>
      </c>
      <c r="T13" s="54">
        <f t="shared" si="1"/>
        <v>-4246</v>
      </c>
      <c r="U13" s="100">
        <f t="shared" si="5"/>
        <v>0.26740162845678744</v>
      </c>
      <c r="V13" s="100">
        <f>IFERROR(R13/R11,"-")</f>
        <v>0.71778303193511184</v>
      </c>
    </row>
    <row r="14" spans="1:22" x14ac:dyDescent="0.25">
      <c r="A14" s="144">
        <f>G14/$G$11</f>
        <v>7.885745171690145E-2</v>
      </c>
      <c r="B14" s="99" t="s">
        <v>145</v>
      </c>
      <c r="C14" s="54">
        <v>41215</v>
      </c>
      <c r="D14" s="54">
        <v>64946</v>
      </c>
      <c r="E14" s="54">
        <v>165265</v>
      </c>
      <c r="F14" s="54">
        <v>165626</v>
      </c>
      <c r="G14" s="54">
        <v>152899</v>
      </c>
      <c r="H14" s="54">
        <v>160603</v>
      </c>
      <c r="I14" s="100">
        <f t="shared" si="2"/>
        <v>5.0386202656655721E-2</v>
      </c>
      <c r="J14" s="54">
        <f t="shared" si="3"/>
        <v>7704</v>
      </c>
      <c r="K14" s="100">
        <f t="shared" si="0"/>
        <v>2.9461585818198629E-2</v>
      </c>
      <c r="L14" s="100">
        <f>H14/H11</f>
        <v>8.6427619297215583E-2</v>
      </c>
      <c r="M14" s="54">
        <v>581</v>
      </c>
      <c r="N14" s="54">
        <v>11127</v>
      </c>
      <c r="O14" s="54">
        <v>15949</v>
      </c>
      <c r="P14" s="54">
        <v>13677</v>
      </c>
      <c r="Q14" s="54">
        <v>12130</v>
      </c>
      <c r="R14" s="54">
        <v>12800</v>
      </c>
      <c r="S14" s="100">
        <f t="shared" si="4"/>
        <v>5.5234954657872981E-2</v>
      </c>
      <c r="T14" s="54">
        <f t="shared" si="1"/>
        <v>670</v>
      </c>
      <c r="U14" s="100">
        <f t="shared" si="5"/>
        <v>3.1484879108837731E-2</v>
      </c>
      <c r="V14" s="100">
        <f>IFERROR(R14/R11,"-")</f>
        <v>8.2463068785795735E-2</v>
      </c>
    </row>
    <row r="15" spans="1:22" ht="16.5" thickBot="1" x14ac:dyDescent="0.3">
      <c r="A15" s="144">
        <f>G15/$G$11</f>
        <v>0.18825289631544012</v>
      </c>
      <c r="B15" s="141" t="s">
        <v>66</v>
      </c>
      <c r="C15" s="142">
        <v>99694</v>
      </c>
      <c r="D15" s="142">
        <v>128277</v>
      </c>
      <c r="E15" s="142">
        <v>266420</v>
      </c>
      <c r="F15" s="142">
        <v>345229</v>
      </c>
      <c r="G15" s="142">
        <v>365009</v>
      </c>
      <c r="H15" s="142">
        <v>379792</v>
      </c>
      <c r="I15" s="143">
        <f t="shared" si="2"/>
        <v>4.0500371223723297E-2</v>
      </c>
      <c r="J15" s="142">
        <f t="shared" si="3"/>
        <v>14783</v>
      </c>
      <c r="K15" s="143">
        <f t="shared" si="0"/>
        <v>6.9670395951914307E-2</v>
      </c>
      <c r="L15" s="143">
        <f>H15/H11</f>
        <v>0.2043829716015772</v>
      </c>
      <c r="M15" s="142">
        <v>5431</v>
      </c>
      <c r="N15" s="142">
        <v>15556</v>
      </c>
      <c r="O15" s="142">
        <v>27394</v>
      </c>
      <c r="P15" s="142">
        <v>31934</v>
      </c>
      <c r="Q15" s="142">
        <v>31663</v>
      </c>
      <c r="R15" s="142">
        <v>31006</v>
      </c>
      <c r="S15" s="143">
        <f t="shared" si="4"/>
        <v>-2.0749771026118857E-2</v>
      </c>
      <c r="T15" s="142">
        <f t="shared" si="1"/>
        <v>-657</v>
      </c>
      <c r="U15" s="143">
        <f t="shared" si="5"/>
        <v>7.3513060573343864E-2</v>
      </c>
      <c r="V15" s="143">
        <f>IFERROR(R15/R11,"-")</f>
        <v>0.1997538992790924</v>
      </c>
    </row>
    <row r="16" spans="1:22" ht="15.75" x14ac:dyDescent="0.25">
      <c r="A16" s="81"/>
      <c r="B16" s="134" t="s">
        <v>48</v>
      </c>
      <c r="C16" s="135">
        <v>353830</v>
      </c>
      <c r="D16" s="135">
        <v>492258</v>
      </c>
      <c r="E16" s="135">
        <v>1243535</v>
      </c>
      <c r="F16" s="135">
        <v>1320376</v>
      </c>
      <c r="G16" s="135">
        <v>1387795</v>
      </c>
      <c r="H16" s="135">
        <v>1421549</v>
      </c>
      <c r="I16" s="136">
        <f t="shared" si="2"/>
        <v>2.4322036035581585E-2</v>
      </c>
      <c r="J16" s="135">
        <f t="shared" si="3"/>
        <v>33754</v>
      </c>
      <c r="K16" s="136">
        <f t="shared" si="0"/>
        <v>0.26077400707505116</v>
      </c>
      <c r="L16" s="137">
        <f>H16/H16</f>
        <v>1</v>
      </c>
      <c r="M16" s="135">
        <v>17398</v>
      </c>
      <c r="N16" s="135">
        <v>78855</v>
      </c>
      <c r="O16" s="135">
        <v>108917</v>
      </c>
      <c r="P16" s="135">
        <v>111619</v>
      </c>
      <c r="Q16" s="135">
        <v>115450</v>
      </c>
      <c r="R16" s="135">
        <v>110730</v>
      </c>
      <c r="S16" s="136">
        <f t="shared" si="4"/>
        <v>-4.0883499350368169E-2</v>
      </c>
      <c r="T16" s="135">
        <f t="shared" si="1"/>
        <v>-4720</v>
      </c>
      <c r="U16" s="136">
        <f t="shared" si="5"/>
        <v>0.25695040734439994</v>
      </c>
      <c r="V16" s="137">
        <f>IFERROR(R16/R16,"-")</f>
        <v>1</v>
      </c>
    </row>
    <row r="17" spans="2:22" ht="15.75" x14ac:dyDescent="0.25">
      <c r="B17" s="138" t="s">
        <v>63</v>
      </c>
      <c r="C17" s="139">
        <v>195507</v>
      </c>
      <c r="D17" s="139">
        <v>256749</v>
      </c>
      <c r="E17" s="139">
        <v>752557</v>
      </c>
      <c r="F17" s="139">
        <v>810911</v>
      </c>
      <c r="G17" s="139">
        <v>861439</v>
      </c>
      <c r="H17" s="139">
        <v>876767</v>
      </c>
      <c r="I17" s="140">
        <f t="shared" si="2"/>
        <v>1.7793482765465773E-2</v>
      </c>
      <c r="J17" s="139">
        <f t="shared" si="3"/>
        <v>15328</v>
      </c>
      <c r="K17" s="140">
        <f t="shared" si="0"/>
        <v>0.1608372584140057</v>
      </c>
      <c r="L17" s="140">
        <f>H17/H16</f>
        <v>0.61676875014508825</v>
      </c>
      <c r="M17" s="139">
        <v>8227</v>
      </c>
      <c r="N17" s="139">
        <v>45371</v>
      </c>
      <c r="O17" s="139">
        <v>68554</v>
      </c>
      <c r="P17" s="139">
        <v>67674</v>
      </c>
      <c r="Q17" s="139">
        <v>71887</v>
      </c>
      <c r="R17" s="139">
        <v>66314</v>
      </c>
      <c r="S17" s="140">
        <f t="shared" si="4"/>
        <v>-7.7524448092144649E-2</v>
      </c>
      <c r="T17" s="139">
        <f t="shared" si="1"/>
        <v>-5573</v>
      </c>
      <c r="U17" s="140">
        <f t="shared" si="5"/>
        <v>0.15578765144486981</v>
      </c>
      <c r="V17" s="140">
        <f>IFERROR(R17/R16,"-")</f>
        <v>0.59888015894518198</v>
      </c>
    </row>
    <row r="18" spans="2:22" x14ac:dyDescent="0.25">
      <c r="B18" s="99" t="s">
        <v>143</v>
      </c>
      <c r="C18" s="54">
        <v>144560</v>
      </c>
      <c r="D18" s="54">
        <v>206077</v>
      </c>
      <c r="E18" s="54">
        <v>573367</v>
      </c>
      <c r="F18" s="54">
        <v>609879</v>
      </c>
      <c r="G18" s="54">
        <v>651234</v>
      </c>
      <c r="H18" s="54">
        <v>686791</v>
      </c>
      <c r="I18" s="100">
        <f t="shared" si="2"/>
        <v>5.4599422020348953E-2</v>
      </c>
      <c r="J18" s="54"/>
      <c r="K18" s="100">
        <f t="shared" si="0"/>
        <v>0.12598738495337231</v>
      </c>
      <c r="L18" s="100">
        <f>H18/H16</f>
        <v>0.48312861533439933</v>
      </c>
      <c r="M18" s="54">
        <v>6600</v>
      </c>
      <c r="N18" s="54">
        <v>35773</v>
      </c>
      <c r="O18" s="54">
        <v>52615</v>
      </c>
      <c r="P18" s="54">
        <v>51027</v>
      </c>
      <c r="Q18" s="54">
        <v>53638</v>
      </c>
      <c r="R18" s="54">
        <v>50741</v>
      </c>
      <c r="S18" s="100">
        <f t="shared" si="4"/>
        <v>-5.401021663745853E-2</v>
      </c>
      <c r="T18" s="54">
        <f t="shared" si="1"/>
        <v>-2897</v>
      </c>
      <c r="U18" s="100">
        <f t="shared" si="5"/>
        <v>0.11746574002242179</v>
      </c>
      <c r="V18" s="100">
        <f>IFERROR(R18/R16,"-")</f>
        <v>0.45824076582678586</v>
      </c>
    </row>
    <row r="19" spans="2:22" x14ac:dyDescent="0.25">
      <c r="B19" s="99" t="s">
        <v>145</v>
      </c>
      <c r="C19" s="54">
        <v>50947</v>
      </c>
      <c r="D19" s="54">
        <v>50672</v>
      </c>
      <c r="E19" s="54">
        <v>179190</v>
      </c>
      <c r="F19" s="54">
        <v>201032</v>
      </c>
      <c r="G19" s="54">
        <v>210205</v>
      </c>
      <c r="H19" s="54">
        <v>189976</v>
      </c>
      <c r="I19" s="100">
        <f t="shared" si="2"/>
        <v>-9.6234628101139363E-2</v>
      </c>
      <c r="J19" s="54">
        <f t="shared" si="3"/>
        <v>-20229</v>
      </c>
      <c r="K19" s="100">
        <f t="shared" si="0"/>
        <v>3.4849873460633382E-2</v>
      </c>
      <c r="L19" s="100">
        <f>H19/H16</f>
        <v>0.1336401348106889</v>
      </c>
      <c r="M19" s="54">
        <v>1627</v>
      </c>
      <c r="N19" s="54">
        <v>9598</v>
      </c>
      <c r="O19" s="54">
        <v>15939</v>
      </c>
      <c r="P19" s="54">
        <v>16647</v>
      </c>
      <c r="Q19" s="54">
        <v>18249</v>
      </c>
      <c r="R19" s="54">
        <v>15573</v>
      </c>
      <c r="S19" s="100">
        <f t="shared" si="4"/>
        <v>-0.14663817195462769</v>
      </c>
      <c r="T19" s="54">
        <f t="shared" si="1"/>
        <v>-2676</v>
      </c>
      <c r="U19" s="100">
        <f t="shared" si="5"/>
        <v>3.8321911422448028E-2</v>
      </c>
      <c r="V19" s="100">
        <f>IFERROR(R19/R16,"-")</f>
        <v>0.1406393931183961</v>
      </c>
    </row>
    <row r="20" spans="2:22" ht="16.5" thickBot="1" x14ac:dyDescent="0.3">
      <c r="B20" s="141" t="s">
        <v>66</v>
      </c>
      <c r="C20" s="142">
        <v>158323</v>
      </c>
      <c r="D20" s="142">
        <v>235509</v>
      </c>
      <c r="E20" s="142">
        <v>490978</v>
      </c>
      <c r="F20" s="142">
        <v>509465</v>
      </c>
      <c r="G20" s="142">
        <v>526356</v>
      </c>
      <c r="H20" s="142">
        <v>544782</v>
      </c>
      <c r="I20" s="143">
        <f t="shared" si="2"/>
        <v>3.5006725486172785E-2</v>
      </c>
      <c r="J20" s="142">
        <f t="shared" si="3"/>
        <v>18426</v>
      </c>
      <c r="K20" s="143">
        <f t="shared" si="0"/>
        <v>9.993674866104546E-2</v>
      </c>
      <c r="L20" s="143">
        <f>H20/H16</f>
        <v>0.3832312498549118</v>
      </c>
      <c r="M20" s="142">
        <v>9171</v>
      </c>
      <c r="N20" s="142">
        <v>33484</v>
      </c>
      <c r="O20" s="142">
        <v>40363</v>
      </c>
      <c r="P20" s="142">
        <v>43945</v>
      </c>
      <c r="Q20" s="142">
        <v>43563</v>
      </c>
      <c r="R20" s="142">
        <v>44416</v>
      </c>
      <c r="S20" s="143">
        <f t="shared" si="4"/>
        <v>1.9580836948786873E-2</v>
      </c>
      <c r="T20" s="142">
        <f t="shared" si="1"/>
        <v>853</v>
      </c>
      <c r="U20" s="143">
        <f t="shared" si="5"/>
        <v>0.10116275589953015</v>
      </c>
      <c r="V20" s="143">
        <f>IFERROR(R20/R16,"-")</f>
        <v>0.40111984105481802</v>
      </c>
    </row>
    <row r="21" spans="2:22" ht="15.75" x14ac:dyDescent="0.25">
      <c r="B21" s="134" t="s">
        <v>49</v>
      </c>
      <c r="C21" s="135">
        <v>12549</v>
      </c>
      <c r="D21" s="135">
        <v>20161</v>
      </c>
      <c r="E21" s="135">
        <v>37751</v>
      </c>
      <c r="F21" s="135">
        <v>51211</v>
      </c>
      <c r="G21" s="135">
        <v>45051</v>
      </c>
      <c r="H21" s="135">
        <v>44435</v>
      </c>
      <c r="I21" s="136">
        <f t="shared" si="2"/>
        <v>-1.3673392377527738E-2</v>
      </c>
      <c r="J21" s="135">
        <f t="shared" si="3"/>
        <v>-616</v>
      </c>
      <c r="K21" s="136">
        <f t="shared" si="0"/>
        <v>8.1513145198511619E-3</v>
      </c>
      <c r="L21" s="137">
        <f>H21/H21</f>
        <v>1</v>
      </c>
      <c r="M21" s="135">
        <v>469</v>
      </c>
      <c r="N21" s="135">
        <v>2479</v>
      </c>
      <c r="O21" s="135">
        <v>4675</v>
      </c>
      <c r="P21" s="135">
        <v>5492</v>
      </c>
      <c r="Q21" s="135">
        <v>4480</v>
      </c>
      <c r="R21" s="135">
        <v>3504</v>
      </c>
      <c r="S21" s="136">
        <f t="shared" si="4"/>
        <v>-0.21785714285714286</v>
      </c>
      <c r="T21" s="135">
        <f t="shared" si="1"/>
        <v>-976</v>
      </c>
      <c r="U21" s="136">
        <f t="shared" si="5"/>
        <v>1.2642754702473993E-2</v>
      </c>
      <c r="V21" s="137">
        <f>IFERROR(R21/R21,"-")</f>
        <v>1</v>
      </c>
    </row>
    <row r="22" spans="2:22" ht="15.75" x14ac:dyDescent="0.25">
      <c r="B22" s="138" t="s">
        <v>63</v>
      </c>
      <c r="C22" s="139">
        <v>10671</v>
      </c>
      <c r="D22" s="139">
        <v>20161</v>
      </c>
      <c r="E22" s="139">
        <v>37638</v>
      </c>
      <c r="F22" s="139">
        <v>50566</v>
      </c>
      <c r="G22" s="139">
        <v>44389</v>
      </c>
      <c r="H22" s="139">
        <v>43817</v>
      </c>
      <c r="I22" s="140">
        <f t="shared" si="2"/>
        <v>-1.28860753790353E-2</v>
      </c>
      <c r="J22" s="139">
        <f t="shared" si="3"/>
        <v>-572</v>
      </c>
      <c r="K22" s="140">
        <f t="shared" si="0"/>
        <v>8.0379464007273166E-3</v>
      </c>
      <c r="L22" s="140">
        <f>H22/H21</f>
        <v>0.98609204455946886</v>
      </c>
      <c r="M22" s="139">
        <v>469</v>
      </c>
      <c r="N22" s="139">
        <v>2479</v>
      </c>
      <c r="O22" s="139">
        <v>4607</v>
      </c>
      <c r="P22" s="139">
        <v>5428</v>
      </c>
      <c r="Q22" s="139">
        <v>4419</v>
      </c>
      <c r="R22" s="139">
        <v>3445</v>
      </c>
      <c r="S22" s="140">
        <f t="shared" si="4"/>
        <v>-0.22041185788639961</v>
      </c>
      <c r="T22" s="139">
        <f t="shared" si="1"/>
        <v>-974</v>
      </c>
      <c r="U22" s="140">
        <f t="shared" si="5"/>
        <v>1.2495424713224478E-2</v>
      </c>
      <c r="V22" s="140">
        <f>IFERROR(R22/R21,"-")</f>
        <v>0.983162100456621</v>
      </c>
    </row>
    <row r="23" spans="2:22" x14ac:dyDescent="0.25">
      <c r="B23" s="99" t="s">
        <v>143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100" t="str">
        <f t="shared" si="2"/>
        <v>-</v>
      </c>
      <c r="J23" s="54">
        <f t="shared" si="3"/>
        <v>0</v>
      </c>
      <c r="K23" s="100">
        <f t="shared" si="0"/>
        <v>0</v>
      </c>
      <c r="L23" s="100">
        <f>H23/H21</f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100" t="str">
        <f t="shared" si="4"/>
        <v>-</v>
      </c>
      <c r="T23" s="54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145</v>
      </c>
      <c r="C24" s="54">
        <v>2479</v>
      </c>
      <c r="D24" s="54">
        <v>3463</v>
      </c>
      <c r="E24" s="54">
        <v>0</v>
      </c>
      <c r="F24" s="54">
        <v>0</v>
      </c>
      <c r="G24" s="54">
        <v>0</v>
      </c>
      <c r="H24" s="54">
        <v>0</v>
      </c>
      <c r="I24" s="100" t="str">
        <f t="shared" si="2"/>
        <v>-</v>
      </c>
      <c r="J24" s="54">
        <f t="shared" si="3"/>
        <v>0</v>
      </c>
      <c r="K24" s="100">
        <f t="shared" si="0"/>
        <v>0</v>
      </c>
      <c r="L24" s="100">
        <f>H24/H21</f>
        <v>0</v>
      </c>
      <c r="M24" s="54">
        <v>469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100" t="str">
        <f t="shared" si="4"/>
        <v>-</v>
      </c>
      <c r="T24" s="54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12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50</v>
      </c>
      <c r="C26" s="135">
        <v>52633</v>
      </c>
      <c r="D26" s="135">
        <v>70304</v>
      </c>
      <c r="E26" s="135">
        <v>161080</v>
      </c>
      <c r="F26" s="135">
        <v>173648</v>
      </c>
      <c r="G26" s="135">
        <v>231856</v>
      </c>
      <c r="H26" s="135">
        <v>188676</v>
      </c>
      <c r="I26" s="136">
        <f t="shared" si="2"/>
        <v>-0.1862362845904354</v>
      </c>
      <c r="J26" s="135">
        <f t="shared" si="3"/>
        <v>-43180</v>
      </c>
      <c r="K26" s="136">
        <f t="shared" si="0"/>
        <v>3.461139683464471E-2</v>
      </c>
      <c r="L26" s="137">
        <f>H26/H26</f>
        <v>1</v>
      </c>
      <c r="M26" s="135">
        <v>8154</v>
      </c>
      <c r="N26" s="135">
        <v>9493</v>
      </c>
      <c r="O26" s="135">
        <v>14121</v>
      </c>
      <c r="P26" s="135">
        <v>12492</v>
      </c>
      <c r="Q26" s="135">
        <v>15575</v>
      </c>
      <c r="R26" s="135">
        <v>15082</v>
      </c>
      <c r="S26" s="136">
        <f t="shared" si="4"/>
        <v>-3.1653290529695011E-2</v>
      </c>
      <c r="T26" s="135">
        <f t="shared" si="1"/>
        <v>-493</v>
      </c>
      <c r="U26" s="136">
        <f t="shared" si="5"/>
        <v>2.8756972276639679E-2</v>
      </c>
      <c r="V26" s="137">
        <f>IFERROR(R26/R26,"-")</f>
        <v>1</v>
      </c>
    </row>
    <row r="27" spans="2:22" ht="15.75" x14ac:dyDescent="0.25">
      <c r="B27" s="138" t="s">
        <v>63</v>
      </c>
      <c r="C27" s="139">
        <v>51640</v>
      </c>
      <c r="D27" s="139">
        <v>62020</v>
      </c>
      <c r="E27" s="139">
        <v>151473</v>
      </c>
      <c r="F27" s="139">
        <v>164769</v>
      </c>
      <c r="G27" s="139">
        <v>191595</v>
      </c>
      <c r="H27" s="139">
        <v>151475</v>
      </c>
      <c r="I27" s="140">
        <f t="shared" si="2"/>
        <v>-0.20940003653540018</v>
      </c>
      <c r="J27" s="139">
        <f t="shared" si="3"/>
        <v>-40120</v>
      </c>
      <c r="K27" s="140">
        <f t="shared" si="0"/>
        <v>2.7787113016641267E-2</v>
      </c>
      <c r="L27" s="140">
        <f>H27/H26</f>
        <v>0.8028313086985096</v>
      </c>
      <c r="M27" s="139">
        <v>8080</v>
      </c>
      <c r="N27" s="139">
        <v>7535</v>
      </c>
      <c r="O27" s="139">
        <v>13354</v>
      </c>
      <c r="P27" s="139">
        <v>11656</v>
      </c>
      <c r="Q27" s="139">
        <v>12150</v>
      </c>
      <c r="R27" s="139">
        <v>12233</v>
      </c>
      <c r="S27" s="140">
        <f t="shared" si="4"/>
        <v>6.8312757201645091E-3</v>
      </c>
      <c r="T27" s="139">
        <f t="shared" si="1"/>
        <v>83</v>
      </c>
      <c r="U27" s="140">
        <f t="shared" si="5"/>
        <v>2.6832474292067893E-2</v>
      </c>
      <c r="V27" s="140">
        <f>IFERROR(R27/R26,"-")</f>
        <v>0.81109932369712234</v>
      </c>
    </row>
    <row r="28" spans="2:22" x14ac:dyDescent="0.25">
      <c r="B28" s="99" t="s">
        <v>143</v>
      </c>
      <c r="C28" s="54">
        <v>38963</v>
      </c>
      <c r="D28" s="54">
        <v>44291</v>
      </c>
      <c r="E28" s="54">
        <v>0</v>
      </c>
      <c r="F28" s="54">
        <v>85182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 t="shared" si="0"/>
        <v>0</v>
      </c>
      <c r="L28" s="100">
        <f>H28/H26</f>
        <v>0</v>
      </c>
      <c r="M28" s="54">
        <v>8080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54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145</v>
      </c>
      <c r="C29" s="54">
        <v>1940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100" t="str">
        <f t="shared" si="2"/>
        <v>-</v>
      </c>
      <c r="J29" s="54">
        <f t="shared" si="3"/>
        <v>0</v>
      </c>
      <c r="K29" s="100">
        <f t="shared" si="0"/>
        <v>0</v>
      </c>
      <c r="L29" s="100">
        <f>H29/H26</f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100" t="str">
        <f t="shared" si="4"/>
        <v>-</v>
      </c>
      <c r="T29" s="54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51</v>
      </c>
      <c r="C30" s="135">
        <v>211451</v>
      </c>
      <c r="D30" s="135">
        <v>354204</v>
      </c>
      <c r="E30" s="135">
        <v>710225</v>
      </c>
      <c r="F30" s="135">
        <v>800263</v>
      </c>
      <c r="G30" s="135">
        <v>915958</v>
      </c>
      <c r="H30" s="135">
        <v>937396</v>
      </c>
      <c r="I30" s="136">
        <f t="shared" si="2"/>
        <v>2.3405003286176784E-2</v>
      </c>
      <c r="J30" s="135">
        <f t="shared" si="3"/>
        <v>21438</v>
      </c>
      <c r="K30" s="136">
        <f t="shared" si="0"/>
        <v>0.17195925791944186</v>
      </c>
      <c r="L30" s="137">
        <f>H30/H30</f>
        <v>1</v>
      </c>
      <c r="M30" s="135">
        <v>8912</v>
      </c>
      <c r="N30" s="135">
        <v>44151</v>
      </c>
      <c r="O30" s="135">
        <v>61100</v>
      </c>
      <c r="P30" s="135">
        <v>62539</v>
      </c>
      <c r="Q30" s="135">
        <v>67921</v>
      </c>
      <c r="R30" s="135">
        <v>70034</v>
      </c>
      <c r="S30" s="136">
        <f t="shared" si="4"/>
        <v>3.1109671530159977E-2</v>
      </c>
      <c r="T30" s="135">
        <f t="shared" si="1"/>
        <v>2113</v>
      </c>
      <c r="U30" s="136">
        <f t="shared" si="5"/>
        <v>0.14396672183867826</v>
      </c>
      <c r="V30" s="137">
        <f>IFERROR(R30/R30,"-")</f>
        <v>1</v>
      </c>
    </row>
    <row r="31" spans="2:22" ht="15.75" x14ac:dyDescent="0.25">
      <c r="B31" s="138" t="s">
        <v>63</v>
      </c>
      <c r="C31" s="139">
        <v>167932</v>
      </c>
      <c r="D31" s="139">
        <v>285256</v>
      </c>
      <c r="E31" s="139">
        <v>574800</v>
      </c>
      <c r="F31" s="139">
        <v>655063</v>
      </c>
      <c r="G31" s="139">
        <v>742545</v>
      </c>
      <c r="H31" s="139">
        <v>747127</v>
      </c>
      <c r="I31" s="140">
        <f t="shared" si="2"/>
        <v>6.1706697910564046E-3</v>
      </c>
      <c r="J31" s="139">
        <f t="shared" si="3"/>
        <v>4582</v>
      </c>
      <c r="K31" s="140">
        <f t="shared" si="0"/>
        <v>0.1370556354961818</v>
      </c>
      <c r="L31" s="140">
        <f>H31/H30</f>
        <v>0.7970238831827744</v>
      </c>
      <c r="M31" s="139">
        <v>5448</v>
      </c>
      <c r="N31" s="139">
        <v>35179</v>
      </c>
      <c r="O31" s="139">
        <v>50108</v>
      </c>
      <c r="P31" s="139">
        <v>50998</v>
      </c>
      <c r="Q31" s="139">
        <v>56389</v>
      </c>
      <c r="R31" s="139">
        <v>57188</v>
      </c>
      <c r="S31" s="140">
        <f t="shared" si="4"/>
        <v>1.4169430208019307E-2</v>
      </c>
      <c r="T31" s="139">
        <f t="shared" si="1"/>
        <v>799</v>
      </c>
      <c r="U31" s="140">
        <f t="shared" si="5"/>
        <v>0.11739898112104309</v>
      </c>
      <c r="V31" s="140">
        <f>IFERROR(R31/R30,"-")</f>
        <v>0.81657480652254621</v>
      </c>
    </row>
    <row r="32" spans="2:22" x14ac:dyDescent="0.25">
      <c r="B32" s="99" t="s">
        <v>143</v>
      </c>
      <c r="C32" s="54">
        <v>135144</v>
      </c>
      <c r="D32" s="54">
        <v>214429</v>
      </c>
      <c r="E32" s="54">
        <v>476344</v>
      </c>
      <c r="F32" s="54">
        <v>550170</v>
      </c>
      <c r="G32" s="54">
        <v>623703</v>
      </c>
      <c r="H32" s="54">
        <v>619427</v>
      </c>
      <c r="I32" s="100">
        <f t="shared" si="2"/>
        <v>-6.8558272126316711E-3</v>
      </c>
      <c r="J32" s="54">
        <f t="shared" si="3"/>
        <v>-4276</v>
      </c>
      <c r="K32" s="100">
        <f t="shared" si="0"/>
        <v>0.11362989308175639</v>
      </c>
      <c r="L32" s="100">
        <f>H32/H30</f>
        <v>0.66079543757387482</v>
      </c>
      <c r="M32" s="54">
        <v>3713</v>
      </c>
      <c r="N32" s="54">
        <v>27340</v>
      </c>
      <c r="O32" s="54">
        <v>42758</v>
      </c>
      <c r="P32" s="54">
        <v>42526</v>
      </c>
      <c r="Q32" s="54">
        <v>47307</v>
      </c>
      <c r="R32" s="54">
        <v>47553</v>
      </c>
      <c r="S32" s="100">
        <f t="shared" si="4"/>
        <v>5.2000760986745664E-3</v>
      </c>
      <c r="T32" s="54">
        <f t="shared" si="1"/>
        <v>246</v>
      </c>
      <c r="U32" s="100">
        <f t="shared" si="5"/>
        <v>9.7896173794138563E-2</v>
      </c>
      <c r="V32" s="100">
        <f>IFERROR(R32/R30,"-")</f>
        <v>0.67899877202501646</v>
      </c>
    </row>
    <row r="33" spans="2:22" x14ac:dyDescent="0.25">
      <c r="B33" s="99" t="s">
        <v>145</v>
      </c>
      <c r="C33" s="54">
        <v>32788</v>
      </c>
      <c r="D33" s="54">
        <v>70827</v>
      </c>
      <c r="E33" s="54">
        <v>98456</v>
      </c>
      <c r="F33" s="54">
        <v>104893</v>
      </c>
      <c r="G33" s="54">
        <v>118842</v>
      </c>
      <c r="H33" s="54">
        <v>127700</v>
      </c>
      <c r="I33" s="100">
        <f t="shared" si="2"/>
        <v>7.4535938472930496E-2</v>
      </c>
      <c r="J33" s="54">
        <f t="shared" si="3"/>
        <v>8858</v>
      </c>
      <c r="K33" s="100">
        <f t="shared" si="0"/>
        <v>2.3425742414425414E-2</v>
      </c>
      <c r="L33" s="100">
        <f>H33/H30</f>
        <v>0.13622844560889955</v>
      </c>
      <c r="M33" s="54">
        <v>1735</v>
      </c>
      <c r="N33" s="54">
        <v>7839</v>
      </c>
      <c r="O33" s="54">
        <v>7350</v>
      </c>
      <c r="P33" s="54">
        <v>8472</v>
      </c>
      <c r="Q33" s="54">
        <v>9082</v>
      </c>
      <c r="R33" s="54">
        <v>9635</v>
      </c>
      <c r="S33" s="100">
        <f t="shared" si="4"/>
        <v>6.0889671878440854E-2</v>
      </c>
      <c r="T33" s="54">
        <f t="shared" si="1"/>
        <v>553</v>
      </c>
      <c r="U33" s="100">
        <f t="shared" si="5"/>
        <v>1.9502807326904528E-2</v>
      </c>
      <c r="V33" s="100">
        <f>IFERROR(R33/R30,"-")</f>
        <v>0.13757603449752978</v>
      </c>
    </row>
    <row r="34" spans="2:22" ht="16.5" thickBot="1" x14ac:dyDescent="0.3">
      <c r="B34" s="141" t="s">
        <v>66</v>
      </c>
      <c r="C34" s="142">
        <v>43519</v>
      </c>
      <c r="D34" s="142">
        <v>68948</v>
      </c>
      <c r="E34" s="142">
        <v>135425</v>
      </c>
      <c r="F34" s="142">
        <v>145200</v>
      </c>
      <c r="G34" s="142">
        <v>173413</v>
      </c>
      <c r="H34" s="142">
        <v>190269</v>
      </c>
      <c r="I34" s="143">
        <f t="shared" si="2"/>
        <v>9.7201478551204312E-2</v>
      </c>
      <c r="J34" s="142">
        <f t="shared" si="3"/>
        <v>16856</v>
      </c>
      <c r="K34" s="143">
        <f t="shared" si="0"/>
        <v>3.4903622423260054E-2</v>
      </c>
      <c r="L34" s="143">
        <f>H34/H30</f>
        <v>0.2029761168172256</v>
      </c>
      <c r="M34" s="142">
        <v>3464</v>
      </c>
      <c r="N34" s="142">
        <v>8972</v>
      </c>
      <c r="O34" s="142">
        <v>10992</v>
      </c>
      <c r="P34" s="142">
        <v>11541</v>
      </c>
      <c r="Q34" s="142">
        <v>11532</v>
      </c>
      <c r="R34" s="142">
        <v>12846</v>
      </c>
      <c r="S34" s="143">
        <f t="shared" si="4"/>
        <v>0.11394380853277841</v>
      </c>
      <c r="T34" s="142">
        <f t="shared" si="1"/>
        <v>1314</v>
      </c>
      <c r="U34" s="143">
        <f t="shared" si="5"/>
        <v>2.6567740717635169E-2</v>
      </c>
      <c r="V34" s="143">
        <f>IFERROR(R34/R30,"-")</f>
        <v>0.18342519347745381</v>
      </c>
    </row>
    <row r="35" spans="2:22" ht="15.75" x14ac:dyDescent="0.25">
      <c r="B35" s="134" t="s">
        <v>52</v>
      </c>
      <c r="C35" s="135">
        <v>22616</v>
      </c>
      <c r="D35" s="135">
        <v>33444</v>
      </c>
      <c r="E35" s="135">
        <v>51485</v>
      </c>
      <c r="F35" s="135">
        <v>58157</v>
      </c>
      <c r="G35" s="135">
        <v>57388</v>
      </c>
      <c r="H35" s="135">
        <v>56585</v>
      </c>
      <c r="I35" s="136">
        <f t="shared" si="2"/>
        <v>-1.3992472293859359E-2</v>
      </c>
      <c r="J35" s="135">
        <f t="shared" si="3"/>
        <v>-803</v>
      </c>
      <c r="K35" s="136">
        <f t="shared" si="0"/>
        <v>1.0380153755052952E-2</v>
      </c>
      <c r="L35" s="137">
        <f>H35/H35</f>
        <v>1</v>
      </c>
      <c r="M35" s="135">
        <v>1794</v>
      </c>
      <c r="N35" s="135">
        <v>4543</v>
      </c>
      <c r="O35" s="135">
        <v>5166</v>
      </c>
      <c r="P35" s="135">
        <v>4585</v>
      </c>
      <c r="Q35" s="135">
        <v>5228</v>
      </c>
      <c r="R35" s="135">
        <v>5221</v>
      </c>
      <c r="S35" s="136">
        <f t="shared" si="4"/>
        <v>-1.3389441469012775E-3</v>
      </c>
      <c r="T35" s="135">
        <f t="shared" si="1"/>
        <v>-7</v>
      </c>
      <c r="U35" s="136">
        <f t="shared" si="5"/>
        <v>1.0554812511078525E-2</v>
      </c>
      <c r="V35" s="137">
        <f>IFERROR(R35/R35,"-")</f>
        <v>1</v>
      </c>
    </row>
    <row r="36" spans="2:22" ht="15.75" x14ac:dyDescent="0.25">
      <c r="B36" s="138" t="s">
        <v>63</v>
      </c>
      <c r="C36" s="139">
        <v>22616</v>
      </c>
      <c r="D36" s="139">
        <v>33444</v>
      </c>
      <c r="E36" s="139">
        <v>51485</v>
      </c>
      <c r="F36" s="139">
        <v>58157</v>
      </c>
      <c r="G36" s="139">
        <v>57388</v>
      </c>
      <c r="H36" s="139">
        <v>56585</v>
      </c>
      <c r="I36" s="140">
        <f t="shared" si="2"/>
        <v>-1.3992472293859359E-2</v>
      </c>
      <c r="J36" s="139">
        <f t="shared" si="3"/>
        <v>-803</v>
      </c>
      <c r="K36" s="140">
        <f t="shared" si="0"/>
        <v>1.0380153755052952E-2</v>
      </c>
      <c r="L36" s="140">
        <f>H36/H35</f>
        <v>1</v>
      </c>
      <c r="M36" s="139">
        <v>1794</v>
      </c>
      <c r="N36" s="139">
        <v>4543</v>
      </c>
      <c r="O36" s="139">
        <v>5166</v>
      </c>
      <c r="P36" s="139">
        <v>4585</v>
      </c>
      <c r="Q36" s="139">
        <v>5228</v>
      </c>
      <c r="R36" s="139">
        <v>5221</v>
      </c>
      <c r="S36" s="140">
        <f t="shared" si="4"/>
        <v>-1.3389441469012775E-3</v>
      </c>
      <c r="T36" s="139">
        <f t="shared" si="1"/>
        <v>-7</v>
      </c>
      <c r="U36" s="140">
        <f t="shared" si="5"/>
        <v>1.0554812511078525E-2</v>
      </c>
      <c r="V36" s="140">
        <f>IFERROR(R36/R35,"-")</f>
        <v>1</v>
      </c>
    </row>
    <row r="37" spans="2:22" x14ac:dyDescent="0.25">
      <c r="B37" s="99" t="s">
        <v>143</v>
      </c>
      <c r="C37" s="54">
        <v>8693</v>
      </c>
      <c r="D37" s="54">
        <v>0</v>
      </c>
      <c r="E37" s="54">
        <v>34275</v>
      </c>
      <c r="F37" s="54">
        <v>46157</v>
      </c>
      <c r="G37" s="54">
        <v>49465</v>
      </c>
      <c r="H37" s="54">
        <v>47923</v>
      </c>
      <c r="I37" s="100">
        <f t="shared" si="2"/>
        <v>-3.1173557060547807E-2</v>
      </c>
      <c r="J37" s="54">
        <f t="shared" si="3"/>
        <v>-1542</v>
      </c>
      <c r="K37" s="100">
        <f t="shared" si="0"/>
        <v>8.7911656517346056E-3</v>
      </c>
      <c r="L37" s="100">
        <f>H37/H35</f>
        <v>0.84692056198639221</v>
      </c>
      <c r="M37" s="54">
        <v>0</v>
      </c>
      <c r="N37" s="54">
        <v>0</v>
      </c>
      <c r="O37" s="54">
        <v>4483</v>
      </c>
      <c r="P37" s="54">
        <v>3751</v>
      </c>
      <c r="Q37" s="54">
        <v>4415</v>
      </c>
      <c r="R37" s="54">
        <v>4191</v>
      </c>
      <c r="S37" s="100">
        <f t="shared" si="4"/>
        <v>-5.0736126840317142E-2</v>
      </c>
      <c r="T37" s="54">
        <f t="shared" si="1"/>
        <v>-224</v>
      </c>
      <c r="U37" s="100">
        <f t="shared" si="5"/>
        <v>8.6349185886707841E-3</v>
      </c>
      <c r="V37" s="100">
        <f>IFERROR(R37/R35,"-")</f>
        <v>0.80271978548170853</v>
      </c>
    </row>
    <row r="38" spans="2:22" ht="15.75" thickBot="1" x14ac:dyDescent="0.3">
      <c r="B38" s="99" t="s">
        <v>145</v>
      </c>
      <c r="C38" s="54">
        <v>4061</v>
      </c>
      <c r="D38" s="54">
        <v>0</v>
      </c>
      <c r="E38" s="54">
        <v>4766</v>
      </c>
      <c r="F38" s="54">
        <v>7355</v>
      </c>
      <c r="G38" s="54">
        <v>7923</v>
      </c>
      <c r="H38" s="54">
        <v>8662</v>
      </c>
      <c r="I38" s="100">
        <f t="shared" si="2"/>
        <v>9.3272750220875889E-2</v>
      </c>
      <c r="J38" s="54">
        <f t="shared" si="3"/>
        <v>739</v>
      </c>
      <c r="K38" s="100">
        <f t="shared" si="0"/>
        <v>1.5889881033183473E-3</v>
      </c>
      <c r="L38" s="100">
        <f>H38/H35</f>
        <v>0.15307943801360785</v>
      </c>
      <c r="M38" s="54">
        <v>0</v>
      </c>
      <c r="N38" s="54">
        <v>0</v>
      </c>
      <c r="O38" s="54">
        <v>683</v>
      </c>
      <c r="P38" s="54">
        <v>834</v>
      </c>
      <c r="Q38" s="54">
        <v>813</v>
      </c>
      <c r="R38" s="54">
        <v>1030</v>
      </c>
      <c r="S38" s="100">
        <f t="shared" si="4"/>
        <v>0.2669126691266912</v>
      </c>
      <c r="T38" s="54">
        <f t="shared" si="1"/>
        <v>217</v>
      </c>
      <c r="U38" s="100">
        <f t="shared" si="5"/>
        <v>1.9198939224077405E-3</v>
      </c>
      <c r="V38" s="100">
        <f>IFERROR(R38/R35,"-")</f>
        <v>0.1972802145182915</v>
      </c>
    </row>
    <row r="39" spans="2:22" ht="15.75" x14ac:dyDescent="0.25">
      <c r="B39" s="134" t="s">
        <v>53</v>
      </c>
      <c r="C39" s="135">
        <v>76081</v>
      </c>
      <c r="D39" s="135">
        <v>107459</v>
      </c>
      <c r="E39" s="135">
        <v>198873</v>
      </c>
      <c r="F39" s="135">
        <v>252588</v>
      </c>
      <c r="G39" s="135">
        <v>239146</v>
      </c>
      <c r="H39" s="135">
        <v>250668</v>
      </c>
      <c r="I39" s="136">
        <f t="shared" si="2"/>
        <v>4.8179773025682993E-2</v>
      </c>
      <c r="J39" s="135">
        <f t="shared" si="3"/>
        <v>11522</v>
      </c>
      <c r="K39" s="136">
        <f t="shared" si="0"/>
        <v>4.5983429910252074E-2</v>
      </c>
      <c r="L39" s="137">
        <f>H39/H39</f>
        <v>1</v>
      </c>
      <c r="M39" s="135">
        <v>6293</v>
      </c>
      <c r="N39" s="135">
        <v>13338</v>
      </c>
      <c r="O39" s="135">
        <v>17905</v>
      </c>
      <c r="P39" s="135">
        <v>20333</v>
      </c>
      <c r="Q39" s="135">
        <v>18315</v>
      </c>
      <c r="R39" s="135">
        <v>21025</v>
      </c>
      <c r="S39" s="136">
        <f t="shared" si="4"/>
        <v>0.14796614796614804</v>
      </c>
      <c r="T39" s="135">
        <f t="shared" si="1"/>
        <v>2710</v>
      </c>
      <c r="U39" s="136">
        <f t="shared" si="5"/>
        <v>4.6807197990787273E-2</v>
      </c>
      <c r="V39" s="137">
        <f>IFERROR(R39/R39,"-")</f>
        <v>1</v>
      </c>
    </row>
    <row r="40" spans="2:22" ht="15.75" x14ac:dyDescent="0.25">
      <c r="B40" s="138" t="s">
        <v>63</v>
      </c>
      <c r="C40" s="139">
        <v>62298</v>
      </c>
      <c r="D40" s="139">
        <v>94072</v>
      </c>
      <c r="E40" s="139">
        <v>169794</v>
      </c>
      <c r="F40" s="139">
        <v>220761</v>
      </c>
      <c r="G40" s="139">
        <v>207278</v>
      </c>
      <c r="H40" s="139">
        <v>217984</v>
      </c>
      <c r="I40" s="140">
        <f t="shared" si="2"/>
        <v>5.1650440471251224E-2</v>
      </c>
      <c r="J40" s="139">
        <f t="shared" si="3"/>
        <v>10706</v>
      </c>
      <c r="K40" s="140">
        <f t="shared" si="0"/>
        <v>3.9987760645780031E-2</v>
      </c>
      <c r="L40" s="140">
        <f>H40/H39</f>
        <v>0.86961239567874637</v>
      </c>
      <c r="M40" s="139">
        <v>6274</v>
      </c>
      <c r="N40" s="139">
        <v>11136</v>
      </c>
      <c r="O40" s="139">
        <v>15138</v>
      </c>
      <c r="P40" s="139">
        <v>17513</v>
      </c>
      <c r="Q40" s="139">
        <v>15560</v>
      </c>
      <c r="R40" s="139">
        <v>18388</v>
      </c>
      <c r="S40" s="140">
        <f t="shared" si="4"/>
        <v>0.18174807197943443</v>
      </c>
      <c r="T40" s="139">
        <f t="shared" si="1"/>
        <v>2828</v>
      </c>
      <c r="U40" s="140">
        <f t="shared" si="5"/>
        <v>4.0315470339480526E-2</v>
      </c>
      <c r="V40" s="140">
        <f>IFERROR(R40/R39,"-")</f>
        <v>0.87457788347205712</v>
      </c>
    </row>
    <row r="41" spans="2:22" x14ac:dyDescent="0.25">
      <c r="B41" s="99" t="s">
        <v>143</v>
      </c>
      <c r="C41" s="54">
        <v>22627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100" t="str">
        <f t="shared" si="2"/>
        <v>-</v>
      </c>
      <c r="J41" s="54">
        <f t="shared" si="3"/>
        <v>0</v>
      </c>
      <c r="K41" s="100">
        <f t="shared" si="0"/>
        <v>0</v>
      </c>
      <c r="L41" s="100">
        <f>H41/H39</f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100" t="str">
        <f t="shared" si="4"/>
        <v>-</v>
      </c>
      <c r="T41" s="54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100" t="str">
        <f t="shared" si="2"/>
        <v>-</v>
      </c>
      <c r="J42" s="54">
        <f t="shared" si="3"/>
        <v>0</v>
      </c>
      <c r="K42" s="100">
        <f t="shared" si="0"/>
        <v>0</v>
      </c>
      <c r="L42" s="100">
        <f>H42/H39</f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100" t="str">
        <f t="shared" si="4"/>
        <v>-</v>
      </c>
      <c r="T42" s="54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66</v>
      </c>
      <c r="C43" s="142">
        <v>13783</v>
      </c>
      <c r="D43" s="142">
        <v>11462</v>
      </c>
      <c r="E43" s="142">
        <v>29079</v>
      </c>
      <c r="F43" s="142">
        <v>31827</v>
      </c>
      <c r="G43" s="142">
        <v>31868</v>
      </c>
      <c r="H43" s="142">
        <v>32684</v>
      </c>
      <c r="I43" s="143">
        <f t="shared" si="2"/>
        <v>2.560562319568227E-2</v>
      </c>
      <c r="J43" s="142">
        <f t="shared" si="3"/>
        <v>816</v>
      </c>
      <c r="K43" s="143">
        <f t="shared" si="0"/>
        <v>5.9956692644720462E-3</v>
      </c>
      <c r="L43" s="143">
        <f>H43/H39</f>
        <v>0.1303876043212536</v>
      </c>
      <c r="M43" s="142">
        <v>19</v>
      </c>
      <c r="N43" s="142">
        <v>2202</v>
      </c>
      <c r="O43" s="142">
        <v>2767</v>
      </c>
      <c r="P43" s="142">
        <v>2820</v>
      </c>
      <c r="Q43" s="142">
        <v>2755</v>
      </c>
      <c r="R43" s="142">
        <v>2637</v>
      </c>
      <c r="S43" s="143">
        <f t="shared" si="4"/>
        <v>-4.2831215970961845E-2</v>
      </c>
      <c r="T43" s="142">
        <f t="shared" si="1"/>
        <v>-118</v>
      </c>
      <c r="U43" s="143">
        <f t="shared" si="5"/>
        <v>6.4917276513067482E-3</v>
      </c>
      <c r="V43" s="143">
        <f>IFERROR(R43/R39,"-")</f>
        <v>0.12542211652794291</v>
      </c>
    </row>
    <row r="44" spans="2:22" ht="15.75" x14ac:dyDescent="0.25">
      <c r="B44" s="134" t="s">
        <v>54</v>
      </c>
      <c r="C44" s="135">
        <v>91416</v>
      </c>
      <c r="D44" s="135">
        <v>164258</v>
      </c>
      <c r="E44" s="135">
        <v>229131</v>
      </c>
      <c r="F44" s="135">
        <v>240044</v>
      </c>
      <c r="G44" s="135">
        <v>250407</v>
      </c>
      <c r="H44" s="135">
        <v>282601</v>
      </c>
      <c r="I44" s="136">
        <f t="shared" si="2"/>
        <v>0.12856669342310711</v>
      </c>
      <c r="J44" s="135">
        <f t="shared" si="3"/>
        <v>32194</v>
      </c>
      <c r="K44" s="136">
        <f t="shared" si="0"/>
        <v>5.184133306232605E-2</v>
      </c>
      <c r="L44" s="137">
        <f>H44/H44</f>
        <v>1</v>
      </c>
      <c r="M44" s="135">
        <v>6962</v>
      </c>
      <c r="N44" s="135">
        <v>18198</v>
      </c>
      <c r="O44" s="135">
        <v>23965</v>
      </c>
      <c r="P44" s="135">
        <v>20577</v>
      </c>
      <c r="Q44" s="135">
        <v>24629</v>
      </c>
      <c r="R44" s="135">
        <v>26233</v>
      </c>
      <c r="S44" s="136">
        <f t="shared" si="4"/>
        <v>6.5126476917455101E-2</v>
      </c>
      <c r="T44" s="135">
        <f t="shared" si="1"/>
        <v>1604</v>
      </c>
      <c r="U44" s="136">
        <f t="shared" si="5"/>
        <v>4.7368893574801049E-2</v>
      </c>
      <c r="V44" s="137">
        <f>IFERROR(R44/R44,"-")</f>
        <v>1</v>
      </c>
    </row>
    <row r="45" spans="2:22" ht="15.75" x14ac:dyDescent="0.25">
      <c r="B45" s="138" t="s">
        <v>63</v>
      </c>
      <c r="C45" s="139">
        <v>91416</v>
      </c>
      <c r="D45" s="139">
        <v>164258</v>
      </c>
      <c r="E45" s="139">
        <v>229131</v>
      </c>
      <c r="F45" s="139">
        <v>240044</v>
      </c>
      <c r="G45" s="139">
        <v>250407</v>
      </c>
      <c r="H45" s="139">
        <v>282601</v>
      </c>
      <c r="I45" s="140">
        <f t="shared" si="2"/>
        <v>0.12856669342310711</v>
      </c>
      <c r="J45" s="139">
        <f t="shared" si="3"/>
        <v>32194</v>
      </c>
      <c r="K45" s="140">
        <f t="shared" si="0"/>
        <v>5.184133306232605E-2</v>
      </c>
      <c r="L45" s="140">
        <f>H45/H44</f>
        <v>1</v>
      </c>
      <c r="M45" s="139">
        <v>6962</v>
      </c>
      <c r="N45" s="139">
        <v>18198</v>
      </c>
      <c r="O45" s="139">
        <v>23965</v>
      </c>
      <c r="P45" s="139">
        <v>20577</v>
      </c>
      <c r="Q45" s="139">
        <v>24629</v>
      </c>
      <c r="R45" s="139">
        <v>26233</v>
      </c>
      <c r="S45" s="140">
        <f t="shared" si="4"/>
        <v>6.5126476917455101E-2</v>
      </c>
      <c r="T45" s="139">
        <f t="shared" si="1"/>
        <v>1604</v>
      </c>
      <c r="U45" s="140">
        <f t="shared" si="5"/>
        <v>4.7368893574801049E-2</v>
      </c>
      <c r="V45" s="140">
        <f>IFERROR(R45/R44,"-")</f>
        <v>1</v>
      </c>
    </row>
    <row r="46" spans="2:22" x14ac:dyDescent="0.25">
      <c r="B46" s="99" t="s">
        <v>143</v>
      </c>
      <c r="C46" s="54">
        <v>46941</v>
      </c>
      <c r="D46" s="54">
        <v>102944</v>
      </c>
      <c r="E46" s="54">
        <v>135697</v>
      </c>
      <c r="F46" s="54">
        <v>145679</v>
      </c>
      <c r="G46" s="54">
        <v>151188</v>
      </c>
      <c r="H46" s="54">
        <v>186600</v>
      </c>
      <c r="I46" s="100">
        <f t="shared" si="2"/>
        <v>0.23422493848718151</v>
      </c>
      <c r="J46" s="54">
        <f t="shared" si="3"/>
        <v>35412</v>
      </c>
      <c r="K46" s="100">
        <f t="shared" si="0"/>
        <v>3.4230568007296652E-2</v>
      </c>
      <c r="L46" s="100">
        <f>H46/H44</f>
        <v>0.66029490341506225</v>
      </c>
      <c r="M46" s="54">
        <v>3684</v>
      </c>
      <c r="N46" s="54">
        <v>11107</v>
      </c>
      <c r="O46" s="54">
        <v>13567</v>
      </c>
      <c r="P46" s="54">
        <v>12991</v>
      </c>
      <c r="Q46" s="54">
        <v>15417</v>
      </c>
      <c r="R46" s="54">
        <v>16208</v>
      </c>
      <c r="S46" s="100">
        <f t="shared" si="4"/>
        <v>5.1306998767594258E-2</v>
      </c>
      <c r="T46" s="54">
        <f t="shared" si="1"/>
        <v>791</v>
      </c>
      <c r="U46" s="100">
        <f t="shared" si="5"/>
        <v>2.9905685786569491E-2</v>
      </c>
      <c r="V46" s="100">
        <f>IFERROR(R46/R44,"-")</f>
        <v>0.61784774901841188</v>
      </c>
    </row>
    <row r="47" spans="2:22" ht="15.75" thickBot="1" x14ac:dyDescent="0.3">
      <c r="B47" s="99" t="s">
        <v>145</v>
      </c>
      <c r="C47" s="54">
        <v>44475</v>
      </c>
      <c r="D47" s="54">
        <v>61314</v>
      </c>
      <c r="E47" s="54">
        <v>93434</v>
      </c>
      <c r="F47" s="54">
        <v>94365</v>
      </c>
      <c r="G47" s="54">
        <v>99219</v>
      </c>
      <c r="H47" s="54">
        <v>96001</v>
      </c>
      <c r="I47" s="100">
        <f t="shared" si="2"/>
        <v>-3.2433304105060512E-2</v>
      </c>
      <c r="J47" s="54">
        <f t="shared" si="3"/>
        <v>-3218</v>
      </c>
      <c r="K47" s="100">
        <f t="shared" si="0"/>
        <v>1.7610765055029398E-2</v>
      </c>
      <c r="L47" s="100">
        <f>H47/H44</f>
        <v>0.33970509658493775</v>
      </c>
      <c r="M47" s="54">
        <v>3278</v>
      </c>
      <c r="N47" s="54">
        <v>7091</v>
      </c>
      <c r="O47" s="54">
        <v>10398</v>
      </c>
      <c r="P47" s="54">
        <v>7586</v>
      </c>
      <c r="Q47" s="54">
        <v>9212</v>
      </c>
      <c r="R47" s="54">
        <v>10025</v>
      </c>
      <c r="S47" s="100">
        <f t="shared" si="4"/>
        <v>8.8254450716456878E-2</v>
      </c>
      <c r="T47" s="54">
        <f t="shared" si="1"/>
        <v>813</v>
      </c>
      <c r="U47" s="100">
        <f t="shared" si="5"/>
        <v>1.7463207788231558E-2</v>
      </c>
      <c r="V47" s="100">
        <f>IFERROR(R47/R44,"-")</f>
        <v>0.38215225098158806</v>
      </c>
    </row>
    <row r="48" spans="2:22" ht="15.75" x14ac:dyDescent="0.25">
      <c r="B48" s="134" t="s">
        <v>55</v>
      </c>
      <c r="C48" s="135">
        <v>89173</v>
      </c>
      <c r="D48" s="135">
        <v>140346</v>
      </c>
      <c r="E48" s="135">
        <v>257117</v>
      </c>
      <c r="F48" s="135">
        <v>280769</v>
      </c>
      <c r="G48" s="135">
        <v>288350</v>
      </c>
      <c r="H48" s="135">
        <v>287664</v>
      </c>
      <c r="I48" s="136">
        <f t="shared" si="2"/>
        <v>-2.3790532339170722E-3</v>
      </c>
      <c r="J48" s="135">
        <f t="shared" si="3"/>
        <v>-686</v>
      </c>
      <c r="K48" s="136">
        <f t="shared" si="0"/>
        <v>5.277010779877269E-2</v>
      </c>
      <c r="L48" s="137">
        <f>H48/H48</f>
        <v>1</v>
      </c>
      <c r="M48" s="135">
        <v>6261</v>
      </c>
      <c r="N48" s="135">
        <v>19784</v>
      </c>
      <c r="O48" s="135">
        <v>23285</v>
      </c>
      <c r="P48" s="135">
        <v>24142</v>
      </c>
      <c r="Q48" s="135">
        <v>23290</v>
      </c>
      <c r="R48" s="135">
        <v>24074</v>
      </c>
      <c r="S48" s="136">
        <f t="shared" si="4"/>
        <v>3.3662516101331086E-2</v>
      </c>
      <c r="T48" s="135">
        <f t="shared" si="1"/>
        <v>784</v>
      </c>
      <c r="U48" s="136">
        <f t="shared" si="5"/>
        <v>5.5575634382215432E-2</v>
      </c>
      <c r="V48" s="137">
        <f>IFERROR(R48/R48,"-")</f>
        <v>1</v>
      </c>
    </row>
    <row r="49" spans="2:22" ht="15.75" x14ac:dyDescent="0.25">
      <c r="B49" s="138" t="s">
        <v>63</v>
      </c>
      <c r="C49" s="139">
        <v>71022</v>
      </c>
      <c r="D49" s="139">
        <v>116590</v>
      </c>
      <c r="E49" s="139">
        <v>211298</v>
      </c>
      <c r="F49" s="139">
        <v>231221</v>
      </c>
      <c r="G49" s="139">
        <v>236470</v>
      </c>
      <c r="H49" s="139">
        <v>232777</v>
      </c>
      <c r="I49" s="140">
        <f t="shared" si="2"/>
        <v>-1.5617203027868176E-2</v>
      </c>
      <c r="J49" s="139">
        <f t="shared" si="3"/>
        <v>-3693</v>
      </c>
      <c r="K49" s="140">
        <f t="shared" si="0"/>
        <v>4.2701441205972628E-2</v>
      </c>
      <c r="L49" s="140">
        <f>H49/H48</f>
        <v>0.80919753601423883</v>
      </c>
      <c r="M49" s="139">
        <v>5416</v>
      </c>
      <c r="N49" s="139">
        <v>15695</v>
      </c>
      <c r="O49" s="139">
        <v>18747</v>
      </c>
      <c r="P49" s="139">
        <v>19529</v>
      </c>
      <c r="Q49" s="139">
        <v>18483</v>
      </c>
      <c r="R49" s="139">
        <v>19257</v>
      </c>
      <c r="S49" s="140">
        <f t="shared" si="4"/>
        <v>4.1876318779418886E-2</v>
      </c>
      <c r="T49" s="139">
        <f t="shared" si="1"/>
        <v>774</v>
      </c>
      <c r="U49" s="140">
        <f t="shared" si="5"/>
        <v>4.4956365000840243E-2</v>
      </c>
      <c r="V49" s="140">
        <f>IFERROR(R49/R48,"-")</f>
        <v>0.79990861510343114</v>
      </c>
    </row>
    <row r="50" spans="2:22" x14ac:dyDescent="0.25">
      <c r="B50" s="99" t="s">
        <v>143</v>
      </c>
      <c r="C50" s="54">
        <v>40956</v>
      </c>
      <c r="D50" s="54">
        <v>64147</v>
      </c>
      <c r="E50" s="54">
        <v>163913</v>
      </c>
      <c r="F50" s="54">
        <v>182213</v>
      </c>
      <c r="G50" s="54">
        <v>183875</v>
      </c>
      <c r="H50" s="54">
        <v>182150</v>
      </c>
      <c r="I50" s="100">
        <f t="shared" si="2"/>
        <v>-9.3813732154996998E-3</v>
      </c>
      <c r="J50" s="54">
        <f t="shared" si="3"/>
        <v>-1725</v>
      </c>
      <c r="K50" s="100">
        <f t="shared" si="0"/>
        <v>3.3414244172181591E-2</v>
      </c>
      <c r="L50" s="100">
        <f>H50/H48</f>
        <v>0.63320401579620667</v>
      </c>
      <c r="M50" s="54">
        <v>0</v>
      </c>
      <c r="N50" s="54">
        <v>12078</v>
      </c>
      <c r="O50" s="54">
        <v>15326</v>
      </c>
      <c r="P50" s="54">
        <v>15445</v>
      </c>
      <c r="Q50" s="54">
        <v>14687</v>
      </c>
      <c r="R50" s="54">
        <v>15398</v>
      </c>
      <c r="S50" s="100">
        <f t="shared" si="4"/>
        <v>4.8410158643698464E-2</v>
      </c>
      <c r="T50" s="54">
        <f t="shared" si="1"/>
        <v>711</v>
      </c>
      <c r="U50" s="100">
        <f t="shared" si="5"/>
        <v>3.5554870061855579E-2</v>
      </c>
      <c r="V50" s="100">
        <f>IFERROR(R50/R48,"-")</f>
        <v>0.63961119880368866</v>
      </c>
    </row>
    <row r="51" spans="2:22" x14ac:dyDescent="0.25">
      <c r="B51" s="99" t="s">
        <v>145</v>
      </c>
      <c r="C51" s="54">
        <v>9862</v>
      </c>
      <c r="D51" s="54">
        <v>24847</v>
      </c>
      <c r="E51" s="54">
        <v>47385</v>
      </c>
      <c r="F51" s="54">
        <v>49008</v>
      </c>
      <c r="G51" s="54">
        <v>52595</v>
      </c>
      <c r="H51" s="54">
        <v>50627</v>
      </c>
      <c r="I51" s="100">
        <f t="shared" si="2"/>
        <v>-3.741800551383212E-2</v>
      </c>
      <c r="J51" s="54">
        <f t="shared" si="3"/>
        <v>-1968</v>
      </c>
      <c r="K51" s="100">
        <f t="shared" si="0"/>
        <v>9.2871970337910364E-3</v>
      </c>
      <c r="L51" s="100">
        <f>H51/H48</f>
        <v>0.17599352021803216</v>
      </c>
      <c r="M51" s="54">
        <v>0</v>
      </c>
      <c r="N51" s="54">
        <v>3617</v>
      </c>
      <c r="O51" s="54">
        <v>3421</v>
      </c>
      <c r="P51" s="54">
        <v>4084</v>
      </c>
      <c r="Q51" s="54">
        <v>3796</v>
      </c>
      <c r="R51" s="54">
        <v>3859</v>
      </c>
      <c r="S51" s="100">
        <f t="shared" si="4"/>
        <v>1.6596417281348863E-2</v>
      </c>
      <c r="T51" s="54">
        <f t="shared" si="1"/>
        <v>63</v>
      </c>
      <c r="U51" s="100">
        <f t="shared" si="5"/>
        <v>9.4014949389846659E-3</v>
      </c>
      <c r="V51" s="100">
        <f>IFERROR(R51/R48,"-")</f>
        <v>0.16029741629974245</v>
      </c>
    </row>
    <row r="52" spans="2:22" ht="16.5" thickBot="1" x14ac:dyDescent="0.3">
      <c r="B52" s="141" t="s">
        <v>66</v>
      </c>
      <c r="C52" s="142">
        <v>18151</v>
      </c>
      <c r="D52" s="142">
        <v>23756</v>
      </c>
      <c r="E52" s="142">
        <v>45819</v>
      </c>
      <c r="F52" s="142">
        <v>49548</v>
      </c>
      <c r="G52" s="142">
        <v>51880</v>
      </c>
      <c r="H52" s="142">
        <v>54887</v>
      </c>
      <c r="I52" s="143">
        <f t="shared" si="2"/>
        <v>5.796067848882025E-2</v>
      </c>
      <c r="J52" s="142">
        <f t="shared" si="3"/>
        <v>3007</v>
      </c>
      <c r="K52" s="143">
        <f t="shared" si="0"/>
        <v>1.0068666592800061E-2</v>
      </c>
      <c r="L52" s="143">
        <f>H52/H48</f>
        <v>0.19080246398576117</v>
      </c>
      <c r="M52" s="142">
        <v>845</v>
      </c>
      <c r="N52" s="142">
        <v>4089</v>
      </c>
      <c r="O52" s="142">
        <v>4538</v>
      </c>
      <c r="P52" s="142">
        <v>4613</v>
      </c>
      <c r="Q52" s="142">
        <v>4807</v>
      </c>
      <c r="R52" s="142">
        <v>4817</v>
      </c>
      <c r="S52" s="143">
        <f t="shared" si="4"/>
        <v>2.0802995631370447E-3</v>
      </c>
      <c r="T52" s="142">
        <f t="shared" si="1"/>
        <v>10</v>
      </c>
      <c r="U52" s="143">
        <f t="shared" si="5"/>
        <v>1.0619269381375187E-2</v>
      </c>
      <c r="V52" s="143">
        <f>IFERROR(R52/R48,"-")</f>
        <v>0.20009138489656891</v>
      </c>
    </row>
    <row r="53" spans="2:22" ht="15.75" x14ac:dyDescent="0.25">
      <c r="B53" s="134" t="s">
        <v>56</v>
      </c>
      <c r="C53" s="135">
        <f t="shared" ref="C53:H56" si="6">C6-C11-C16-C21-C26-C30-C35-C39-C44-C48</f>
        <v>141186</v>
      </c>
      <c r="D53" s="135">
        <f t="shared" si="6"/>
        <v>71959</v>
      </c>
      <c r="E53" s="135">
        <f t="shared" si="6"/>
        <v>111437</v>
      </c>
      <c r="F53" s="135">
        <f t="shared" si="6"/>
        <v>123306</v>
      </c>
      <c r="G53" s="135">
        <f t="shared" si="6"/>
        <v>128413</v>
      </c>
      <c r="H53" s="135">
        <f t="shared" si="6"/>
        <v>123457</v>
      </c>
      <c r="I53" s="136">
        <f t="shared" si="2"/>
        <v>-3.8594223326298693E-2</v>
      </c>
      <c r="J53" s="135">
        <f t="shared" si="3"/>
        <v>-4956</v>
      </c>
      <c r="K53" s="136">
        <f t="shared" si="0"/>
        <v>2.2647391395910089E-2</v>
      </c>
      <c r="L53" s="137">
        <f>H53/H53</f>
        <v>1</v>
      </c>
      <c r="M53" s="135">
        <v>2510</v>
      </c>
      <c r="N53" s="135">
        <v>8951</v>
      </c>
      <c r="O53" s="135">
        <v>10349</v>
      </c>
      <c r="P53" s="135">
        <v>10850</v>
      </c>
      <c r="Q53" s="135">
        <v>10319</v>
      </c>
      <c r="R53" s="135">
        <v>8275</v>
      </c>
      <c r="S53" s="136">
        <f t="shared" si="4"/>
        <v>-0.19808120941951735</v>
      </c>
      <c r="T53" s="135">
        <f t="shared" si="1"/>
        <v>-2044</v>
      </c>
      <c r="U53" s="136">
        <f t="shared" si="5"/>
        <v>2.4977037239956815E-2</v>
      </c>
      <c r="V53" s="137">
        <f>IFERROR(R53/R53,"-")</f>
        <v>1</v>
      </c>
    </row>
    <row r="54" spans="2:22" ht="15.75" x14ac:dyDescent="0.25">
      <c r="B54" s="138" t="s">
        <v>63</v>
      </c>
      <c r="C54" s="139">
        <f t="shared" si="6"/>
        <v>108316</v>
      </c>
      <c r="D54" s="139">
        <f t="shared" si="6"/>
        <v>72713</v>
      </c>
      <c r="E54" s="139">
        <f t="shared" si="6"/>
        <v>108068</v>
      </c>
      <c r="F54" s="139">
        <f t="shared" si="6"/>
        <v>113850</v>
      </c>
      <c r="G54" s="139">
        <f t="shared" si="6"/>
        <v>117114</v>
      </c>
      <c r="H54" s="139">
        <f t="shared" si="6"/>
        <v>111271</v>
      </c>
      <c r="I54" s="140">
        <f t="shared" si="2"/>
        <v>-4.9891558652253365E-2</v>
      </c>
      <c r="J54" s="139">
        <f t="shared" si="3"/>
        <v>-5843</v>
      </c>
      <c r="K54" s="140">
        <f t="shared" si="0"/>
        <v>2.0411948192603994E-2</v>
      </c>
      <c r="L54" s="140">
        <f>H54/H53</f>
        <v>0.90129356780093473</v>
      </c>
      <c r="M54" s="139">
        <v>2451</v>
      </c>
      <c r="N54" s="139">
        <v>8704</v>
      </c>
      <c r="O54" s="139">
        <v>10040</v>
      </c>
      <c r="P54" s="139">
        <v>9788</v>
      </c>
      <c r="Q54" s="139">
        <v>9325</v>
      </c>
      <c r="R54" s="139">
        <v>7498</v>
      </c>
      <c r="S54" s="140">
        <f t="shared" si="4"/>
        <v>-0.19592493297587132</v>
      </c>
      <c r="T54" s="139">
        <f t="shared" si="1"/>
        <v>-1827</v>
      </c>
      <c r="U54" s="140">
        <f t="shared" si="5"/>
        <v>2.2532280230847676E-2</v>
      </c>
      <c r="V54" s="140">
        <f>IFERROR(R54/R53,"-")</f>
        <v>0.90610271903323258</v>
      </c>
    </row>
    <row r="55" spans="2:22" x14ac:dyDescent="0.25">
      <c r="B55" s="99" t="s">
        <v>143</v>
      </c>
      <c r="C55" s="54">
        <f t="shared" si="6"/>
        <v>141538</v>
      </c>
      <c r="D55" s="54">
        <f t="shared" si="6"/>
        <v>205466</v>
      </c>
      <c r="E55" s="54">
        <f t="shared" si="6"/>
        <v>395430</v>
      </c>
      <c r="F55" s="54">
        <f t="shared" si="6"/>
        <v>351015</v>
      </c>
      <c r="G55" s="54">
        <f t="shared" si="6"/>
        <v>442209</v>
      </c>
      <c r="H55" s="54">
        <f t="shared" si="6"/>
        <v>398004</v>
      </c>
      <c r="I55" s="100">
        <f t="shared" si="2"/>
        <v>-9.9964044151068854E-2</v>
      </c>
      <c r="J55" s="54">
        <f t="shared" si="3"/>
        <v>-44205</v>
      </c>
      <c r="K55" s="100">
        <f t="shared" si="0"/>
        <v>7.3011270038457102E-2</v>
      </c>
      <c r="L55" s="100">
        <f>H55/H53</f>
        <v>3.2238269194942371</v>
      </c>
      <c r="M55" s="54">
        <v>1592</v>
      </c>
      <c r="N55" s="54">
        <v>6327</v>
      </c>
      <c r="O55" s="54">
        <v>6948</v>
      </c>
      <c r="P55" s="54">
        <v>6786</v>
      </c>
      <c r="Q55" s="54">
        <v>6385</v>
      </c>
      <c r="R55" s="54">
        <v>4636</v>
      </c>
      <c r="S55" s="100">
        <f t="shared" si="4"/>
        <v>-0.27392325763508218</v>
      </c>
      <c r="T55" s="54">
        <f t="shared" si="1"/>
        <v>-1749</v>
      </c>
      <c r="U55" s="100">
        <f t="shared" si="5"/>
        <v>1.5621582922612622E-2</v>
      </c>
      <c r="V55" s="100">
        <f>IFERROR(R55/R53,"-")</f>
        <v>0.56024169184290029</v>
      </c>
    </row>
    <row r="56" spans="2:22" x14ac:dyDescent="0.25">
      <c r="B56" s="99" t="s">
        <v>145</v>
      </c>
      <c r="C56" s="54">
        <f t="shared" si="6"/>
        <v>55444</v>
      </c>
      <c r="D56" s="54">
        <f t="shared" si="6"/>
        <v>56786</v>
      </c>
      <c r="E56" s="54">
        <f t="shared" si="6"/>
        <v>83987</v>
      </c>
      <c r="F56" s="54">
        <f t="shared" si="6"/>
        <v>118394</v>
      </c>
      <c r="G56" s="54">
        <f t="shared" si="6"/>
        <v>118167</v>
      </c>
      <c r="H56" s="54">
        <f t="shared" si="6"/>
        <v>126543</v>
      </c>
      <c r="I56" s="100">
        <f t="shared" si="2"/>
        <v>7.0882733758155902E-2</v>
      </c>
      <c r="J56" s="54">
        <f t="shared" si="3"/>
        <v>8376</v>
      </c>
      <c r="K56" s="100">
        <f t="shared" si="0"/>
        <v>2.32134982172955E-2</v>
      </c>
      <c r="L56" s="100">
        <f>H56/H53</f>
        <v>1.0249965575058522</v>
      </c>
      <c r="M56" s="54">
        <v>859</v>
      </c>
      <c r="N56" s="54">
        <v>2377</v>
      </c>
      <c r="O56" s="54">
        <v>3092</v>
      </c>
      <c r="P56" s="54">
        <v>3002</v>
      </c>
      <c r="Q56" s="54">
        <v>2940</v>
      </c>
      <c r="R56" s="54">
        <v>2862</v>
      </c>
      <c r="S56" s="100">
        <f t="shared" si="4"/>
        <v>-2.6530612244897944E-2</v>
      </c>
      <c r="T56" s="54">
        <f t="shared" si="1"/>
        <v>-78</v>
      </c>
      <c r="U56" s="100">
        <f t="shared" si="5"/>
        <v>6.9106973082350559E-3</v>
      </c>
      <c r="V56" s="100">
        <f>IFERROR(R56/R53,"-")</f>
        <v>0.34586102719033235</v>
      </c>
    </row>
    <row r="57" spans="2:22" ht="15.75" x14ac:dyDescent="0.25">
      <c r="B57" s="141" t="s">
        <v>66</v>
      </c>
      <c r="C57" s="142">
        <f>C53-C54</f>
        <v>32870</v>
      </c>
      <c r="D57" s="142">
        <f t="shared" ref="D57:H57" si="7">D53-D54</f>
        <v>-754</v>
      </c>
      <c r="E57" s="142">
        <f t="shared" si="7"/>
        <v>3369</v>
      </c>
      <c r="F57" s="142">
        <f t="shared" si="7"/>
        <v>9456</v>
      </c>
      <c r="G57" s="142">
        <f t="shared" si="7"/>
        <v>11299</v>
      </c>
      <c r="H57" s="142">
        <f t="shared" si="7"/>
        <v>12186</v>
      </c>
      <c r="I57" s="143">
        <f t="shared" si="2"/>
        <v>7.8502522347110304E-2</v>
      </c>
      <c r="J57" s="142">
        <f t="shared" si="3"/>
        <v>887</v>
      </c>
      <c r="K57" s="143">
        <f t="shared" si="0"/>
        <v>2.235443203306093E-3</v>
      </c>
      <c r="L57" s="143">
        <f>H57/H53</f>
        <v>9.8706432199065261E-2</v>
      </c>
      <c r="M57" s="142">
        <v>133</v>
      </c>
      <c r="N57" s="142">
        <v>2205</v>
      </c>
      <c r="O57" s="142">
        <v>1076</v>
      </c>
      <c r="P57" s="142">
        <v>1898</v>
      </c>
      <c r="Q57" s="142">
        <v>4419</v>
      </c>
      <c r="R57" s="142">
        <v>3626</v>
      </c>
      <c r="S57" s="143">
        <f t="shared" si="4"/>
        <v>-0.17945236478841364</v>
      </c>
      <c r="T57" s="142">
        <f t="shared" si="1"/>
        <v>-793</v>
      </c>
      <c r="U57" s="143">
        <f t="shared" si="5"/>
        <v>4.3692549936809244E-3</v>
      </c>
      <c r="V57" s="143">
        <f>IFERROR(R57/R53,"-")</f>
        <v>0.43818731117824772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58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0387C-7F6A-41DF-B651-E58B6A002308}">
  <sheetPr>
    <tabColor theme="7" tint="0.79998168889431442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267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53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5189113</v>
      </c>
      <c r="H8" s="159">
        <v>5483293</v>
      </c>
      <c r="I8" s="160">
        <f>IFERROR(H8/G8-1,"-")</f>
        <v>5.6691769865100161E-2</v>
      </c>
      <c r="J8" s="159">
        <f t="shared" ref="J8:J20" si="0">H8-G8</f>
        <v>294180</v>
      </c>
      <c r="K8" s="160">
        <f t="shared" ref="K8:K20" si="1">H8/H$8</f>
        <v>1</v>
      </c>
      <c r="L8" s="81"/>
      <c r="N8" s="158" t="s">
        <v>71</v>
      </c>
      <c r="O8" s="159">
        <v>142901</v>
      </c>
      <c r="P8" s="159">
        <v>77467</v>
      </c>
      <c r="Q8" s="159">
        <v>107459</v>
      </c>
      <c r="R8" s="159">
        <v>198873</v>
      </c>
      <c r="S8" s="159">
        <v>252588</v>
      </c>
      <c r="T8" s="159">
        <v>239146</v>
      </c>
      <c r="U8" s="160">
        <f>IFERROR(T8/S8-1,"-")</f>
        <v>-5.3217096615832848E-2</v>
      </c>
      <c r="V8" s="159">
        <f>T8-S8</f>
        <v>-13442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1042721</v>
      </c>
      <c r="H9" s="162">
        <v>1059034</v>
      </c>
      <c r="I9" s="163">
        <f>IFERROR(H9/G9-1,"-")</f>
        <v>1.56446451159995E-2</v>
      </c>
      <c r="J9" s="162">
        <f t="shared" si="0"/>
        <v>16313</v>
      </c>
      <c r="K9" s="163">
        <f t="shared" si="1"/>
        <v>0.19313832034873935</v>
      </c>
      <c r="L9" s="81"/>
      <c r="N9" s="161" t="s">
        <v>100</v>
      </c>
      <c r="O9" s="162">
        <v>31009</v>
      </c>
      <c r="P9" s="162">
        <v>30584</v>
      </c>
      <c r="Q9" s="162">
        <v>44398</v>
      </c>
      <c r="R9" s="162">
        <v>48630</v>
      </c>
      <c r="S9" s="162">
        <v>55684</v>
      </c>
      <c r="T9" s="162">
        <v>49807</v>
      </c>
      <c r="U9" s="163">
        <f>IFERROR(T9/S9-1,"-")</f>
        <v>-0.10554198692622652</v>
      </c>
      <c r="V9" s="162">
        <f t="shared" ref="V9:V19" si="2">T9-S9</f>
        <v>-5877</v>
      </c>
      <c r="W9" s="163">
        <f>T9/T$8</f>
        <v>0.20827026168114876</v>
      </c>
    </row>
    <row r="10" spans="1:23" x14ac:dyDescent="0.25">
      <c r="A10" s="164" t="s">
        <v>106</v>
      </c>
      <c r="B10" s="165" t="s">
        <v>106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430319</v>
      </c>
      <c r="H10" s="166">
        <v>422024</v>
      </c>
      <c r="I10" s="167">
        <f>IFERROR(H10/G10-1,"-")</f>
        <v>-1.9276397277368629E-2</v>
      </c>
      <c r="J10" s="166">
        <f t="shared" si="0"/>
        <v>-8295</v>
      </c>
      <c r="K10" s="167">
        <f t="shared" si="1"/>
        <v>7.6965429350574557E-2</v>
      </c>
      <c r="L10" s="81"/>
      <c r="N10" s="165" t="s">
        <v>106</v>
      </c>
      <c r="O10" s="166">
        <v>11886</v>
      </c>
      <c r="P10" s="166">
        <v>4963</v>
      </c>
      <c r="Q10" s="166">
        <v>24120</v>
      </c>
      <c r="R10" s="166">
        <v>16359</v>
      </c>
      <c r="S10" s="166">
        <v>19520</v>
      </c>
      <c r="T10" s="166">
        <v>16099</v>
      </c>
      <c r="U10" s="167">
        <f>IFERROR(T10/S10-1,"-")</f>
        <v>-0.17525614754098362</v>
      </c>
      <c r="V10" s="166">
        <f t="shared" si="2"/>
        <v>-3421</v>
      </c>
      <c r="W10" s="167">
        <f>T10/T$8</f>
        <v>6.7318709073118516E-2</v>
      </c>
    </row>
    <row r="11" spans="1:23" x14ac:dyDescent="0.25">
      <c r="A11" s="164" t="s">
        <v>103</v>
      </c>
      <c r="B11" s="165" t="s">
        <v>103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612402</v>
      </c>
      <c r="H11" s="166">
        <v>637010</v>
      </c>
      <c r="I11" s="167">
        <f>IFERROR(H11/G11-1,"-")</f>
        <v>4.0182755771535739E-2</v>
      </c>
      <c r="J11" s="166">
        <f t="shared" si="0"/>
        <v>24608</v>
      </c>
      <c r="K11" s="167">
        <f t="shared" si="1"/>
        <v>0.11617289099816479</v>
      </c>
      <c r="L11" s="81"/>
      <c r="N11" s="165" t="s">
        <v>103</v>
      </c>
      <c r="O11" s="166">
        <v>19123</v>
      </c>
      <c r="P11" s="166">
        <v>25621</v>
      </c>
      <c r="Q11" s="166">
        <v>20278</v>
      </c>
      <c r="R11" s="166">
        <v>32271</v>
      </c>
      <c r="S11" s="166">
        <v>36164</v>
      </c>
      <c r="T11" s="166">
        <v>33708</v>
      </c>
      <c r="U11" s="167">
        <f>IFERROR(T11/S11-1,"-")</f>
        <v>-6.791284149983412E-2</v>
      </c>
      <c r="V11" s="166">
        <f t="shared" si="2"/>
        <v>-2456</v>
      </c>
      <c r="W11" s="167">
        <f>T11/T$8</f>
        <v>0.14095155260803024</v>
      </c>
    </row>
    <row r="12" spans="1:23" x14ac:dyDescent="0.25">
      <c r="A12" s="1"/>
      <c r="B12" s="161" t="s">
        <v>110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4146392</v>
      </c>
      <c r="H12" s="162">
        <v>4424259</v>
      </c>
      <c r="I12" s="163">
        <f>IFERROR(H12/G12-1,"-")</f>
        <v>6.7014165568523243E-2</v>
      </c>
      <c r="J12" s="162">
        <f t="shared" si="0"/>
        <v>277867</v>
      </c>
      <c r="K12" s="163">
        <f t="shared" si="1"/>
        <v>0.80686167965126065</v>
      </c>
      <c r="L12" s="81"/>
      <c r="N12" s="161" t="s">
        <v>110</v>
      </c>
      <c r="O12" s="162">
        <v>111892</v>
      </c>
      <c r="P12" s="162">
        <v>46883</v>
      </c>
      <c r="Q12" s="162">
        <v>63061</v>
      </c>
      <c r="R12" s="162">
        <v>150243</v>
      </c>
      <c r="S12" s="162">
        <v>196904</v>
      </c>
      <c r="T12" s="162">
        <v>189339</v>
      </c>
      <c r="U12" s="163">
        <f>IFERROR(T12/S12-1,"-")</f>
        <v>-3.841973753707395E-2</v>
      </c>
      <c r="V12" s="162">
        <f t="shared" si="2"/>
        <v>-7565</v>
      </c>
      <c r="W12" s="163">
        <f>T12/T$8</f>
        <v>0.79172973831885129</v>
      </c>
    </row>
    <row r="13" spans="1:23" s="58" customFormat="1" x14ac:dyDescent="0.25">
      <c r="B13" s="165" t="s">
        <v>113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1939573</v>
      </c>
      <c r="H13" s="166">
        <v>2075774</v>
      </c>
      <c r="I13" s="167">
        <f t="shared" ref="I13:I20" si="3">IFERROR(H13/G13-1,"-")</f>
        <v>7.0222157144897324E-2</v>
      </c>
      <c r="J13" s="166">
        <f t="shared" si="0"/>
        <v>136201</v>
      </c>
      <c r="K13" s="167">
        <f t="shared" si="1"/>
        <v>0.37856339247237014</v>
      </c>
      <c r="L13" s="168"/>
      <c r="N13" s="165" t="s">
        <v>113</v>
      </c>
      <c r="O13" s="166">
        <v>61414</v>
      </c>
      <c r="P13" s="166">
        <v>26382</v>
      </c>
      <c r="Q13" s="166">
        <v>26812</v>
      </c>
      <c r="R13" s="166">
        <v>90804</v>
      </c>
      <c r="S13" s="166">
        <v>128108</v>
      </c>
      <c r="T13" s="166">
        <v>116734</v>
      </c>
      <c r="U13" s="167">
        <f t="shared" ref="U13:U20" si="4">IFERROR(T13/S13-1,"-")</f>
        <v>-8.8784463109251588E-2</v>
      </c>
      <c r="V13" s="166">
        <f t="shared" si="2"/>
        <v>-11374</v>
      </c>
      <c r="W13" s="167">
        <f t="shared" ref="W13:W20" si="5">T13/T$8</f>
        <v>0.4881285909026285</v>
      </c>
    </row>
    <row r="14" spans="1:23" s="58" customFormat="1" x14ac:dyDescent="0.25">
      <c r="B14" s="165" t="s">
        <v>116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432804</v>
      </c>
      <c r="H14" s="166">
        <v>447422</v>
      </c>
      <c r="I14" s="167">
        <f t="shared" si="3"/>
        <v>3.377510374210968E-2</v>
      </c>
      <c r="J14" s="166">
        <f t="shared" si="0"/>
        <v>14618</v>
      </c>
      <c r="K14" s="167">
        <f t="shared" si="1"/>
        <v>8.159731752434167E-2</v>
      </c>
      <c r="L14" s="168"/>
      <c r="N14" s="165" t="s">
        <v>116</v>
      </c>
      <c r="O14" s="166">
        <v>9783</v>
      </c>
      <c r="P14" s="166">
        <v>3197</v>
      </c>
      <c r="Q14" s="166">
        <v>7197</v>
      </c>
      <c r="R14" s="166">
        <v>6944</v>
      </c>
      <c r="S14" s="166">
        <v>8880</v>
      </c>
      <c r="T14" s="166">
        <v>8516</v>
      </c>
      <c r="U14" s="167">
        <f t="shared" si="4"/>
        <v>-4.0990990990991016E-2</v>
      </c>
      <c r="V14" s="166">
        <f t="shared" si="2"/>
        <v>-364</v>
      </c>
      <c r="W14" s="167">
        <f t="shared" si="5"/>
        <v>3.5610045746113254E-2</v>
      </c>
    </row>
    <row r="15" spans="1:23" x14ac:dyDescent="0.25">
      <c r="A15" s="1"/>
      <c r="B15" s="165" t="s">
        <v>119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215579</v>
      </c>
      <c r="H15" s="166">
        <v>230703</v>
      </c>
      <c r="I15" s="167">
        <f t="shared" si="3"/>
        <v>7.0155256309751834E-2</v>
      </c>
      <c r="J15" s="166">
        <f t="shared" si="0"/>
        <v>15124</v>
      </c>
      <c r="K15" s="167">
        <f t="shared" si="1"/>
        <v>4.2073804919780869E-2</v>
      </c>
      <c r="L15" s="81"/>
      <c r="N15" s="165" t="s">
        <v>119</v>
      </c>
      <c r="O15" s="166">
        <v>11371</v>
      </c>
      <c r="P15" s="166">
        <v>2498</v>
      </c>
      <c r="Q15" s="166">
        <v>6746</v>
      </c>
      <c r="R15" s="166">
        <v>9830</v>
      </c>
      <c r="S15" s="166">
        <v>13414</v>
      </c>
      <c r="T15" s="166">
        <v>14245</v>
      </c>
      <c r="U15" s="167">
        <f t="shared" si="4"/>
        <v>6.1950201282242379E-2</v>
      </c>
      <c r="V15" s="166">
        <f t="shared" si="2"/>
        <v>831</v>
      </c>
      <c r="W15" s="167">
        <f t="shared" si="5"/>
        <v>5.9566122786916781E-2</v>
      </c>
    </row>
    <row r="16" spans="1:23" x14ac:dyDescent="0.25">
      <c r="A16" s="1"/>
      <c r="B16" s="165" t="s">
        <v>126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165266</v>
      </c>
      <c r="H16" s="166">
        <v>174746</v>
      </c>
      <c r="I16" s="167">
        <f t="shared" si="3"/>
        <v>5.7362070843367752E-2</v>
      </c>
      <c r="J16" s="166">
        <f t="shared" si="0"/>
        <v>9480</v>
      </c>
      <c r="K16" s="167">
        <f t="shared" si="1"/>
        <v>3.186880584349587E-2</v>
      </c>
      <c r="L16" s="81"/>
      <c r="N16" s="165" t="s">
        <v>126</v>
      </c>
      <c r="O16" s="166">
        <v>2496</v>
      </c>
      <c r="P16" s="166">
        <v>1300</v>
      </c>
      <c r="Q16" s="166">
        <v>3663</v>
      </c>
      <c r="R16" s="166">
        <v>6290</v>
      </c>
      <c r="S16" s="166">
        <v>6514</v>
      </c>
      <c r="T16" s="166">
        <v>6482</v>
      </c>
      <c r="U16" s="167">
        <f t="shared" si="4"/>
        <v>-4.912496162112423E-3</v>
      </c>
      <c r="V16" s="166">
        <f t="shared" si="2"/>
        <v>-32</v>
      </c>
      <c r="W16" s="167">
        <f t="shared" si="5"/>
        <v>2.7104781179697758E-2</v>
      </c>
    </row>
    <row r="17" spans="1:23" x14ac:dyDescent="0.25">
      <c r="A17" s="1"/>
      <c r="B17" s="165" t="s">
        <v>122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150942</v>
      </c>
      <c r="H17" s="166">
        <v>157476</v>
      </c>
      <c r="I17" s="167">
        <f t="shared" si="3"/>
        <v>4.3288150415391247E-2</v>
      </c>
      <c r="J17" s="166">
        <f t="shared" si="0"/>
        <v>6534</v>
      </c>
      <c r="K17" s="167">
        <f t="shared" si="1"/>
        <v>2.8719238603517997E-2</v>
      </c>
      <c r="L17" s="81"/>
      <c r="N17" s="165" t="s">
        <v>122</v>
      </c>
      <c r="O17" s="166">
        <v>3749</v>
      </c>
      <c r="P17" s="166">
        <v>2838</v>
      </c>
      <c r="Q17" s="166">
        <v>4368</v>
      </c>
      <c r="R17" s="166">
        <v>4750</v>
      </c>
      <c r="S17" s="166">
        <v>5340</v>
      </c>
      <c r="T17" s="166">
        <v>5146</v>
      </c>
      <c r="U17" s="167">
        <f t="shared" si="4"/>
        <v>-3.6329588014981318E-2</v>
      </c>
      <c r="V17" s="166">
        <f t="shared" si="2"/>
        <v>-194</v>
      </c>
      <c r="W17" s="167">
        <f t="shared" si="5"/>
        <v>2.151823572211118E-2</v>
      </c>
    </row>
    <row r="18" spans="1:23" x14ac:dyDescent="0.25">
      <c r="A18" s="1"/>
      <c r="B18" s="165" t="s">
        <v>131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67941</v>
      </c>
      <c r="H18" s="166">
        <v>63693</v>
      </c>
      <c r="I18" s="167">
        <f t="shared" si="3"/>
        <v>-6.2524837726851246E-2</v>
      </c>
      <c r="J18" s="166"/>
      <c r="K18" s="167">
        <f t="shared" si="1"/>
        <v>1.1615830122519443E-2</v>
      </c>
      <c r="L18" s="81"/>
      <c r="N18" s="165" t="s">
        <v>131</v>
      </c>
      <c r="O18" s="166">
        <v>826</v>
      </c>
      <c r="P18" s="166">
        <v>406</v>
      </c>
      <c r="Q18" s="166">
        <v>369</v>
      </c>
      <c r="R18" s="166">
        <v>1261</v>
      </c>
      <c r="S18" s="166">
        <v>1457</v>
      </c>
      <c r="T18" s="166">
        <v>1177</v>
      </c>
      <c r="U18" s="167">
        <f t="shared" si="4"/>
        <v>-0.19217570350034319</v>
      </c>
      <c r="V18" s="166">
        <f t="shared" si="2"/>
        <v>-280</v>
      </c>
      <c r="W18" s="167">
        <f t="shared" si="5"/>
        <v>4.9216796433977569E-3</v>
      </c>
    </row>
    <row r="19" spans="1:23" x14ac:dyDescent="0.25">
      <c r="A19" s="164" t="s">
        <v>147</v>
      </c>
      <c r="B19" s="165" t="s">
        <v>134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70961</v>
      </c>
      <c r="H19" s="166">
        <v>68906</v>
      </c>
      <c r="I19" s="167">
        <f t="shared" si="3"/>
        <v>-2.89595693409056E-2</v>
      </c>
      <c r="J19" s="166">
        <f t="shared" si="0"/>
        <v>-2055</v>
      </c>
      <c r="K19" s="167">
        <f t="shared" si="1"/>
        <v>1.2566536203700952E-2</v>
      </c>
      <c r="L19" s="81"/>
      <c r="N19" s="165" t="s">
        <v>134</v>
      </c>
      <c r="O19" s="166">
        <v>1664</v>
      </c>
      <c r="P19" s="166">
        <v>932</v>
      </c>
      <c r="Q19" s="166">
        <v>521</v>
      </c>
      <c r="R19" s="166">
        <v>980</v>
      </c>
      <c r="S19" s="166">
        <v>944</v>
      </c>
      <c r="T19" s="166">
        <v>1508</v>
      </c>
      <c r="U19" s="167">
        <f t="shared" si="4"/>
        <v>0.59745762711864403</v>
      </c>
      <c r="V19" s="166">
        <f t="shared" si="2"/>
        <v>564</v>
      </c>
      <c r="W19" s="167">
        <f t="shared" si="5"/>
        <v>6.3057713697908394E-3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1103326</v>
      </c>
      <c r="H20" s="171">
        <f t="shared" si="6"/>
        <v>1205539</v>
      </c>
      <c r="I20" s="172">
        <f t="shared" si="3"/>
        <v>9.2640797008318509E-2</v>
      </c>
      <c r="J20" s="171">
        <f t="shared" si="0"/>
        <v>102213</v>
      </c>
      <c r="K20" s="172">
        <f t="shared" si="1"/>
        <v>0.2198567539615337</v>
      </c>
      <c r="L20" s="81"/>
      <c r="N20" s="170" t="s">
        <v>148</v>
      </c>
      <c r="O20" s="171">
        <f t="shared" ref="O20:T20" si="7">O12-SUM(O13:O19)</f>
        <v>20589</v>
      </c>
      <c r="P20" s="171">
        <f t="shared" si="7"/>
        <v>9330</v>
      </c>
      <c r="Q20" s="171">
        <f t="shared" si="7"/>
        <v>13385</v>
      </c>
      <c r="R20" s="171">
        <f t="shared" si="7"/>
        <v>29384</v>
      </c>
      <c r="S20" s="171">
        <f t="shared" si="7"/>
        <v>32247</v>
      </c>
      <c r="T20" s="171">
        <f t="shared" si="7"/>
        <v>35531</v>
      </c>
      <c r="U20" s="172">
        <f t="shared" si="4"/>
        <v>0.10183893075324835</v>
      </c>
      <c r="V20" s="171">
        <f>T20-S20</f>
        <v>3284</v>
      </c>
      <c r="W20" s="172">
        <f t="shared" si="5"/>
        <v>0.14857451096819516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1888751</v>
      </c>
      <c r="H22" s="159">
        <v>1938929</v>
      </c>
      <c r="I22" s="160">
        <f>IFERROR(H22/G22-1,"-")</f>
        <v>2.6566762903103669E-2</v>
      </c>
      <c r="J22" s="159">
        <f>H22-G22</f>
        <v>50178</v>
      </c>
      <c r="K22" s="160">
        <f>H22/H$8</f>
        <v>0.35360667394574757</v>
      </c>
      <c r="L22" s="107"/>
      <c r="M22" s="107"/>
      <c r="N22" s="107"/>
    </row>
    <row r="23" spans="1:23" x14ac:dyDescent="0.25">
      <c r="B23" s="161" t="s">
        <v>100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181700</v>
      </c>
      <c r="H23" s="162">
        <v>161848</v>
      </c>
      <c r="I23" s="163">
        <f>IFERROR(H23/G23-1,"-")</f>
        <v>-0.1092570170610897</v>
      </c>
      <c r="J23" s="162">
        <f t="shared" ref="J23:J33" si="8">H23-G23</f>
        <v>-19852</v>
      </c>
      <c r="K23" s="163">
        <f>H23/H$8</f>
        <v>2.9516569696348527E-2</v>
      </c>
    </row>
    <row r="24" spans="1:23" x14ac:dyDescent="0.25">
      <c r="B24" s="165" t="s">
        <v>106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75361</v>
      </c>
      <c r="H24" s="166">
        <v>60679</v>
      </c>
      <c r="I24" s="167">
        <f>IFERROR(H24/G24-1,"-")</f>
        <v>-0.19482225554331811</v>
      </c>
      <c r="J24" s="166">
        <f t="shared" si="8"/>
        <v>-14682</v>
      </c>
      <c r="K24" s="167">
        <f>H24/H$8</f>
        <v>1.1066160425860883E-2</v>
      </c>
    </row>
    <row r="25" spans="1:23" x14ac:dyDescent="0.25">
      <c r="B25" s="165" t="s">
        <v>12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106339</v>
      </c>
      <c r="H25" s="166">
        <v>101169</v>
      </c>
      <c r="I25" s="167">
        <f>IFERROR(H25/G25-1,"-")</f>
        <v>-4.8618098722011727E-2</v>
      </c>
      <c r="J25" s="166">
        <f t="shared" si="8"/>
        <v>-5170</v>
      </c>
      <c r="K25" s="167">
        <f>H25/H$8</f>
        <v>1.8450409270487644E-2</v>
      </c>
    </row>
    <row r="26" spans="1:23" x14ac:dyDescent="0.25">
      <c r="B26" s="161" t="s">
        <v>110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1707051</v>
      </c>
      <c r="H26" s="162">
        <v>1777081</v>
      </c>
      <c r="I26" s="163">
        <f>IFERROR(H26/G26-1,"-")</f>
        <v>4.1023964720444894E-2</v>
      </c>
      <c r="J26" s="162">
        <f t="shared" si="8"/>
        <v>70030</v>
      </c>
      <c r="K26" s="163">
        <f>H26/H$8</f>
        <v>0.32409010424939905</v>
      </c>
    </row>
    <row r="27" spans="1:23" x14ac:dyDescent="0.25">
      <c r="B27" s="165" t="s">
        <v>113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883804</v>
      </c>
      <c r="H27" s="166">
        <v>930359</v>
      </c>
      <c r="I27" s="167">
        <f t="shared" ref="I27:I34" si="9">IFERROR(H27/G27-1,"-")</f>
        <v>5.2675706378337184E-2</v>
      </c>
      <c r="J27" s="166">
        <f t="shared" si="8"/>
        <v>46555</v>
      </c>
      <c r="K27" s="167">
        <f t="shared" ref="K27:K34" si="10">H27/H$8</f>
        <v>0.16967158238671542</v>
      </c>
    </row>
    <row r="28" spans="1:23" x14ac:dyDescent="0.25">
      <c r="B28" s="165" t="s">
        <v>116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182561</v>
      </c>
      <c r="H28" s="166">
        <v>183463</v>
      </c>
      <c r="I28" s="167">
        <f t="shared" si="9"/>
        <v>4.9408143031643981E-3</v>
      </c>
      <c r="J28" s="166">
        <f t="shared" si="8"/>
        <v>902</v>
      </c>
      <c r="K28" s="167">
        <f t="shared" si="10"/>
        <v>3.345854398077943E-2</v>
      </c>
    </row>
    <row r="29" spans="1:23" x14ac:dyDescent="0.25">
      <c r="B29" s="165" t="s">
        <v>119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65408</v>
      </c>
      <c r="H29" s="166">
        <v>57978</v>
      </c>
      <c r="I29" s="167">
        <f t="shared" si="9"/>
        <v>-0.11359466731898238</v>
      </c>
      <c r="J29" s="166">
        <f t="shared" si="8"/>
        <v>-7430</v>
      </c>
      <c r="K29" s="167">
        <f t="shared" si="10"/>
        <v>1.0573573215948883E-2</v>
      </c>
    </row>
    <row r="30" spans="1:23" x14ac:dyDescent="0.25">
      <c r="B30" s="165" t="s">
        <v>126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70876</v>
      </c>
      <c r="H30" s="166">
        <v>71598</v>
      </c>
      <c r="I30" s="167">
        <f t="shared" si="9"/>
        <v>1.0186805124442699E-2</v>
      </c>
      <c r="J30" s="166">
        <f t="shared" si="8"/>
        <v>722</v>
      </c>
      <c r="K30" s="167">
        <f t="shared" si="10"/>
        <v>1.3057482064153785E-2</v>
      </c>
    </row>
    <row r="31" spans="1:23" x14ac:dyDescent="0.25">
      <c r="B31" s="165" t="s">
        <v>122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80269</v>
      </c>
      <c r="H31" s="166">
        <v>81717</v>
      </c>
      <c r="I31" s="167">
        <f t="shared" si="9"/>
        <v>1.8039342710137074E-2</v>
      </c>
      <c r="J31" s="166">
        <f t="shared" si="8"/>
        <v>1448</v>
      </c>
      <c r="K31" s="167">
        <f t="shared" si="10"/>
        <v>1.4902905972743021E-2</v>
      </c>
    </row>
    <row r="32" spans="1:23" x14ac:dyDescent="0.25">
      <c r="B32" s="165" t="s">
        <v>131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24584</v>
      </c>
      <c r="H32" s="166">
        <v>24160</v>
      </c>
      <c r="I32" s="167">
        <f t="shared" si="9"/>
        <v>-1.7246989912138022E-2</v>
      </c>
      <c r="J32" s="166">
        <f t="shared" si="8"/>
        <v>-424</v>
      </c>
      <c r="K32" s="167">
        <f t="shared" si="10"/>
        <v>4.4061114370506924E-3</v>
      </c>
    </row>
    <row r="33" spans="2:14" x14ac:dyDescent="0.25">
      <c r="B33" s="165" t="s">
        <v>134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25664</v>
      </c>
      <c r="H33" s="166">
        <v>23273</v>
      </c>
      <c r="I33" s="167">
        <f t="shared" si="9"/>
        <v>-9.3165523690773022E-2</v>
      </c>
      <c r="J33" s="166">
        <f t="shared" si="8"/>
        <v>-2391</v>
      </c>
      <c r="K33" s="167">
        <f t="shared" si="10"/>
        <v>4.2443473292417527E-3</v>
      </c>
    </row>
    <row r="34" spans="2:14" x14ac:dyDescent="0.25">
      <c r="B34" s="170" t="s">
        <v>148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373885</v>
      </c>
      <c r="H34" s="171">
        <f t="shared" si="11"/>
        <v>404533</v>
      </c>
      <c r="I34" s="172">
        <f t="shared" si="9"/>
        <v>8.1971729275044369E-2</v>
      </c>
      <c r="J34" s="171">
        <f>H34-G34</f>
        <v>30648</v>
      </c>
      <c r="K34" s="172">
        <f t="shared" si="10"/>
        <v>7.3775557862766045E-2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1320376</v>
      </c>
      <c r="H36" s="159">
        <v>1387795</v>
      </c>
      <c r="I36" s="160">
        <f>IFERROR(H36/G36-1,"-")</f>
        <v>5.10604555066132E-2</v>
      </c>
      <c r="J36" s="159">
        <f>H36-G36</f>
        <v>67419</v>
      </c>
      <c r="K36" s="160">
        <f>H36/H$8</f>
        <v>0.25309517474262272</v>
      </c>
      <c r="L36" s="107"/>
      <c r="M36" s="107"/>
      <c r="N36" s="107"/>
    </row>
    <row r="37" spans="2:14" x14ac:dyDescent="0.25">
      <c r="B37" s="161" t="s">
        <v>100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119487</v>
      </c>
      <c r="H37" s="162">
        <v>114632</v>
      </c>
      <c r="I37" s="163">
        <f>IFERROR(H37/G37-1,"-")</f>
        <v>-4.063203528417314E-2</v>
      </c>
      <c r="J37" s="162">
        <f t="shared" ref="J37:J47" si="12">H37-G37</f>
        <v>-4855</v>
      </c>
      <c r="K37" s="163">
        <f>H37/H$8</f>
        <v>2.0905685689238201E-2</v>
      </c>
    </row>
    <row r="38" spans="2:14" x14ac:dyDescent="0.25">
      <c r="B38" s="165" t="s">
        <v>106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52610</v>
      </c>
      <c r="H38" s="166">
        <v>50222</v>
      </c>
      <c r="I38" s="167">
        <f>IFERROR(H38/G38-1,"-")</f>
        <v>-4.5390610150161548E-2</v>
      </c>
      <c r="J38" s="166">
        <f t="shared" si="12"/>
        <v>-2388</v>
      </c>
      <c r="K38" s="167">
        <f>H38/H$8</f>
        <v>9.1590947264718475E-3</v>
      </c>
    </row>
    <row r="39" spans="2:14" x14ac:dyDescent="0.25">
      <c r="B39" s="165" t="s">
        <v>103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66877</v>
      </c>
      <c r="H39" s="166">
        <v>64410</v>
      </c>
      <c r="I39" s="167">
        <f>IFERROR(H39/G39-1,"-")</f>
        <v>-3.6888616415210018E-2</v>
      </c>
      <c r="J39" s="166">
        <f t="shared" si="12"/>
        <v>-2467</v>
      </c>
      <c r="K39" s="167">
        <f>H39/H$8</f>
        <v>1.1746590962766352E-2</v>
      </c>
    </row>
    <row r="40" spans="2:14" x14ac:dyDescent="0.25">
      <c r="B40" s="161" t="s">
        <v>110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1200889</v>
      </c>
      <c r="H40" s="162">
        <v>1273163</v>
      </c>
      <c r="I40" s="163">
        <f>IFERROR(H40/G40-1,"-")</f>
        <v>6.0183747207277261E-2</v>
      </c>
      <c r="J40" s="162">
        <f t="shared" si="12"/>
        <v>72274</v>
      </c>
      <c r="K40" s="163">
        <f>H40/H$8</f>
        <v>0.23218948905338452</v>
      </c>
    </row>
    <row r="41" spans="2:14" x14ac:dyDescent="0.25">
      <c r="B41" s="165" t="s">
        <v>113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634686</v>
      </c>
      <c r="H41" s="166">
        <v>683651</v>
      </c>
      <c r="I41" s="167">
        <f t="shared" ref="I41:I48" si="13">IFERROR(H41/G41-1,"-")</f>
        <v>7.7148385185745294E-2</v>
      </c>
      <c r="J41" s="166">
        <f t="shared" si="12"/>
        <v>48965</v>
      </c>
      <c r="K41" s="167">
        <f t="shared" ref="K41:K48" si="14">H41/H$8</f>
        <v>0.1246789110120506</v>
      </c>
    </row>
    <row r="42" spans="2:14" x14ac:dyDescent="0.25">
      <c r="B42" s="165" t="s">
        <v>116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45119</v>
      </c>
      <c r="H42" s="166">
        <v>44501</v>
      </c>
      <c r="I42" s="167">
        <f t="shared" si="13"/>
        <v>-1.3697112081384799E-2</v>
      </c>
      <c r="J42" s="166">
        <f t="shared" si="12"/>
        <v>-618</v>
      </c>
      <c r="K42" s="167">
        <f t="shared" si="14"/>
        <v>8.1157435869285109E-3</v>
      </c>
    </row>
    <row r="43" spans="2:14" x14ac:dyDescent="0.25">
      <c r="B43" s="165" t="s">
        <v>119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28878</v>
      </c>
      <c r="H43" s="166">
        <v>29098</v>
      </c>
      <c r="I43" s="167">
        <f t="shared" si="13"/>
        <v>7.6182561119191305E-3</v>
      </c>
      <c r="J43" s="166">
        <f t="shared" si="12"/>
        <v>220</v>
      </c>
      <c r="K43" s="167">
        <f t="shared" si="14"/>
        <v>5.3066651736465662E-3</v>
      </c>
    </row>
    <row r="44" spans="2:14" x14ac:dyDescent="0.25">
      <c r="B44" s="165" t="s">
        <v>126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55474</v>
      </c>
      <c r="H44" s="166">
        <v>57898</v>
      </c>
      <c r="I44" s="167">
        <f t="shared" si="13"/>
        <v>4.3696145942243136E-2</v>
      </c>
      <c r="J44" s="166">
        <f t="shared" si="12"/>
        <v>2424</v>
      </c>
      <c r="K44" s="167">
        <f t="shared" si="14"/>
        <v>1.0558983442978516E-2</v>
      </c>
    </row>
    <row r="45" spans="2:14" x14ac:dyDescent="0.25">
      <c r="B45" s="165" t="s">
        <v>122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44183</v>
      </c>
      <c r="H45" s="166">
        <v>44633</v>
      </c>
      <c r="I45" s="167">
        <f t="shared" si="13"/>
        <v>1.0184912749247488E-2</v>
      </c>
      <c r="J45" s="166">
        <f t="shared" si="12"/>
        <v>450</v>
      </c>
      <c r="K45" s="167">
        <f t="shared" si="14"/>
        <v>8.1398167123296165E-3</v>
      </c>
    </row>
    <row r="46" spans="2:14" x14ac:dyDescent="0.25">
      <c r="B46" s="165" t="s">
        <v>131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23504</v>
      </c>
      <c r="H46" s="166">
        <v>22219</v>
      </c>
      <c r="I46" s="167">
        <f t="shared" si="13"/>
        <v>-5.4671545268890398E-2</v>
      </c>
      <c r="J46" s="166">
        <f t="shared" si="12"/>
        <v>-1285</v>
      </c>
      <c r="K46" s="167">
        <f t="shared" si="14"/>
        <v>4.0521270703571741E-3</v>
      </c>
    </row>
    <row r="47" spans="2:14" x14ac:dyDescent="0.25">
      <c r="B47" s="165" t="s">
        <v>134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4.5109754302752013E-3</v>
      </c>
    </row>
    <row r="48" spans="2:14" x14ac:dyDescent="0.25">
      <c r="B48" s="170" t="s">
        <v>148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342519</v>
      </c>
      <c r="H48" s="171">
        <f t="shared" si="15"/>
        <v>366428</v>
      </c>
      <c r="I48" s="172">
        <f t="shared" si="13"/>
        <v>6.9803426963175763E-2</v>
      </c>
      <c r="J48" s="171">
        <f>H48-G48</f>
        <v>23909</v>
      </c>
      <c r="K48" s="172">
        <f t="shared" si="14"/>
        <v>6.6826266624818331E-2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51211</v>
      </c>
      <c r="H50" s="159">
        <v>45051</v>
      </c>
      <c r="I50" s="160">
        <f>IFERROR(H50/G50-1,"-")</f>
        <v>-0.12028665716350007</v>
      </c>
      <c r="J50" s="159">
        <f>H50-G50</f>
        <v>-6160</v>
      </c>
      <c r="K50" s="160">
        <f>H50/H$8</f>
        <v>8.216048276099782E-3</v>
      </c>
      <c r="L50" s="107"/>
      <c r="M50" s="107"/>
      <c r="N50" s="107"/>
    </row>
    <row r="51" spans="2:14" x14ac:dyDescent="0.25">
      <c r="B51" s="161" t="s">
        <v>100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20295</v>
      </c>
      <c r="H51" s="162">
        <v>11990</v>
      </c>
      <c r="I51" s="163">
        <f>IFERROR(H51/G51-1,"-")</f>
        <v>-0.40921409214092141</v>
      </c>
      <c r="J51" s="162">
        <f t="shared" ref="J51:J61" si="16">H51-G51</f>
        <v>-8305</v>
      </c>
      <c r="K51" s="163">
        <f>H51/H$8</f>
        <v>2.1866422239336836E-3</v>
      </c>
    </row>
    <row r="52" spans="2:14" x14ac:dyDescent="0.25">
      <c r="B52" s="165" t="s">
        <v>106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14856</v>
      </c>
      <c r="H52" s="166">
        <v>7765</v>
      </c>
      <c r="I52" s="167">
        <f>IFERROR(H52/G52-1,"-")</f>
        <v>-0.47731556273559506</v>
      </c>
      <c r="J52" s="166">
        <f t="shared" si="16"/>
        <v>-7091</v>
      </c>
      <c r="K52" s="167">
        <f>H52/H$8</f>
        <v>1.4161198389362013E-3</v>
      </c>
    </row>
    <row r="53" spans="2:14" x14ac:dyDescent="0.25">
      <c r="B53" s="165" t="s">
        <v>103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4225</v>
      </c>
      <c r="I53" s="167">
        <f>IFERROR(H53/G53-1,"-")</f>
        <v>-0.22320279463136605</v>
      </c>
      <c r="J53" s="166">
        <f t="shared" si="16"/>
        <v>-1214</v>
      </c>
      <c r="K53" s="167">
        <f>H53/H$8</f>
        <v>7.705223849974824E-4</v>
      </c>
    </row>
    <row r="54" spans="2:14" x14ac:dyDescent="0.25">
      <c r="B54" s="161" t="s">
        <v>110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33061</v>
      </c>
      <c r="I54" s="163">
        <f>IFERROR(H54/G54-1,"-")</f>
        <v>6.9381550006469173E-2</v>
      </c>
      <c r="J54" s="162">
        <f t="shared" si="16"/>
        <v>2145</v>
      </c>
      <c r="K54" s="163">
        <f>H54/H$8</f>
        <v>6.029406052166098E-3</v>
      </c>
    </row>
    <row r="55" spans="2:14" x14ac:dyDescent="0.25">
      <c r="B55" s="165" t="s">
        <v>113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11059</v>
      </c>
      <c r="I55" s="167">
        <f t="shared" ref="I55:I62" si="17">IFERROR(H55/G55-1,"-")</f>
        <v>0.18811774817361404</v>
      </c>
      <c r="J55" s="166">
        <f t="shared" si="16"/>
        <v>1751</v>
      </c>
      <c r="K55" s="167">
        <f t="shared" ref="K55:K62" si="18">H55/H$8</f>
        <v>2.0168537409910431E-3</v>
      </c>
    </row>
    <row r="56" spans="2:14" x14ac:dyDescent="0.25">
      <c r="B56" s="165" t="s">
        <v>116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6329</v>
      </c>
      <c r="I56" s="167">
        <f t="shared" si="17"/>
        <v>1.8998550957977756E-2</v>
      </c>
      <c r="J56" s="166">
        <f t="shared" si="16"/>
        <v>118</v>
      </c>
      <c r="K56" s="167">
        <f t="shared" si="18"/>
        <v>1.1542334141181221E-3</v>
      </c>
    </row>
    <row r="57" spans="2:14" x14ac:dyDescent="0.25">
      <c r="B57" s="165" t="s">
        <v>119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2495</v>
      </c>
      <c r="I57" s="167">
        <f t="shared" si="17"/>
        <v>-0.15193745751189669</v>
      </c>
      <c r="J57" s="166">
        <f t="shared" si="16"/>
        <v>-447</v>
      </c>
      <c r="K57" s="167">
        <f t="shared" si="18"/>
        <v>4.5501854451330615E-4</v>
      </c>
    </row>
    <row r="58" spans="2:14" x14ac:dyDescent="0.25">
      <c r="B58" s="165" t="s">
        <v>126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1068</v>
      </c>
      <c r="I58" s="167">
        <f t="shared" si="17"/>
        <v>0.28365384615384626</v>
      </c>
      <c r="J58" s="166">
        <f t="shared" si="16"/>
        <v>236</v>
      </c>
      <c r="K58" s="167">
        <f t="shared" si="18"/>
        <v>1.9477346915439318E-4</v>
      </c>
    </row>
    <row r="59" spans="2:14" x14ac:dyDescent="0.25">
      <c r="B59" s="165" t="s">
        <v>122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744</v>
      </c>
      <c r="I59" s="167">
        <f t="shared" si="17"/>
        <v>4.9365303244005565E-2</v>
      </c>
      <c r="J59" s="166">
        <f t="shared" si="16"/>
        <v>35</v>
      </c>
      <c r="K59" s="167">
        <f t="shared" si="18"/>
        <v>1.3568488862440871E-4</v>
      </c>
    </row>
    <row r="60" spans="2:14" x14ac:dyDescent="0.25">
      <c r="B60" s="165" t="s">
        <v>131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145</v>
      </c>
      <c r="I60" s="167">
        <f t="shared" si="17"/>
        <v>-0.4032921810699589</v>
      </c>
      <c r="J60" s="166">
        <f t="shared" si="16"/>
        <v>-98</v>
      </c>
      <c r="K60" s="167">
        <f t="shared" si="18"/>
        <v>2.6443963508789335E-5</v>
      </c>
    </row>
    <row r="61" spans="2:14" x14ac:dyDescent="0.25">
      <c r="B61" s="165" t="s">
        <v>134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160</v>
      </c>
      <c r="I61" s="167">
        <f t="shared" si="17"/>
        <v>-0.17948717948717952</v>
      </c>
      <c r="J61" s="166">
        <f t="shared" si="16"/>
        <v>-35</v>
      </c>
      <c r="K61" s="167">
        <f t="shared" si="18"/>
        <v>2.9179545940733061E-5</v>
      </c>
    </row>
    <row r="62" spans="2:14" x14ac:dyDescent="0.25">
      <c r="B62" s="170" t="s">
        <v>148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11061</v>
      </c>
      <c r="I62" s="172">
        <f t="shared" si="17"/>
        <v>5.5841924398625453E-2</v>
      </c>
      <c r="J62" s="171">
        <f>H62-G62</f>
        <v>585</v>
      </c>
      <c r="K62" s="172">
        <f t="shared" si="18"/>
        <v>2.0172184853153021E-3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173648</v>
      </c>
      <c r="H64" s="159">
        <v>231856</v>
      </c>
      <c r="I64" s="160">
        <f>IFERROR(H64/G64-1,"-")</f>
        <v>0.33520685524739702</v>
      </c>
      <c r="J64" s="159">
        <f>H64-G64</f>
        <v>58208</v>
      </c>
      <c r="K64" s="160">
        <f>H64/H$8</f>
        <v>4.2284080022716275E-2</v>
      </c>
      <c r="L64" s="107"/>
      <c r="M64" s="107"/>
      <c r="N64" s="107"/>
    </row>
    <row r="65" spans="2:14" x14ac:dyDescent="0.25">
      <c r="B65" s="161" t="s">
        <v>100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43847</v>
      </c>
      <c r="H65" s="162">
        <v>61312</v>
      </c>
      <c r="I65" s="163">
        <f>IFERROR(H65/G65-1,"-")</f>
        <v>0.39831687458663079</v>
      </c>
      <c r="J65" s="162">
        <f t="shared" ref="J65:J75" si="20">H65-G65</f>
        <v>17465</v>
      </c>
      <c r="K65" s="163">
        <f>H65/H$8</f>
        <v>1.1181602004488908E-2</v>
      </c>
    </row>
    <row r="66" spans="2:14" x14ac:dyDescent="0.25">
      <c r="B66" s="165" t="s">
        <v>106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29399</v>
      </c>
      <c r="H66" s="166">
        <v>37562</v>
      </c>
      <c r="I66" s="167">
        <f>IFERROR(H66/G66-1,"-")</f>
        <v>0.27766250552739891</v>
      </c>
      <c r="J66" s="166">
        <f t="shared" si="20"/>
        <v>8163</v>
      </c>
      <c r="K66" s="167">
        <f>H66/H$8</f>
        <v>6.8502631539113451E-3</v>
      </c>
    </row>
    <row r="67" spans="2:14" x14ac:dyDescent="0.25">
      <c r="B67" s="165" t="s">
        <v>103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14448</v>
      </c>
      <c r="H67" s="166">
        <v>23750</v>
      </c>
      <c r="I67" s="167">
        <f>IFERROR(H67/G67-1,"-")</f>
        <v>0.64382613510520481</v>
      </c>
      <c r="J67" s="166">
        <f t="shared" si="20"/>
        <v>9302</v>
      </c>
      <c r="K67" s="167">
        <f>H67/H$8</f>
        <v>4.3313388505775638E-3</v>
      </c>
    </row>
    <row r="68" spans="2:14" x14ac:dyDescent="0.25">
      <c r="B68" s="161" t="s">
        <v>110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129801</v>
      </c>
      <c r="H68" s="162">
        <v>170544</v>
      </c>
      <c r="I68" s="163">
        <f>IFERROR(H68/G68-1,"-")</f>
        <v>0.31388818267964047</v>
      </c>
      <c r="J68" s="162">
        <f t="shared" si="20"/>
        <v>40743</v>
      </c>
      <c r="K68" s="163">
        <f>H68/H$8</f>
        <v>3.1102478018227367E-2</v>
      </c>
    </row>
    <row r="69" spans="2:14" x14ac:dyDescent="0.25">
      <c r="B69" s="165" t="s">
        <v>113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49878</v>
      </c>
      <c r="H69" s="166">
        <v>73242</v>
      </c>
      <c r="I69" s="167">
        <f t="shared" ref="I69:I76" si="21">IFERROR(H69/G69-1,"-")</f>
        <v>0.46842295200288708</v>
      </c>
      <c r="J69" s="166">
        <f t="shared" si="20"/>
        <v>23364</v>
      </c>
      <c r="K69" s="167">
        <f t="shared" ref="K69:K76" si="22">H69/H$8</f>
        <v>1.3357301898694817E-2</v>
      </c>
    </row>
    <row r="70" spans="2:14" x14ac:dyDescent="0.25">
      <c r="B70" s="165" t="s">
        <v>116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11641</v>
      </c>
      <c r="H70" s="166">
        <v>10731</v>
      </c>
      <c r="I70" s="167">
        <f t="shared" si="21"/>
        <v>-7.8171978352375215E-2</v>
      </c>
      <c r="J70" s="166">
        <f t="shared" si="20"/>
        <v>-910</v>
      </c>
      <c r="K70" s="167">
        <f t="shared" si="22"/>
        <v>1.9570356718125403E-3</v>
      </c>
    </row>
    <row r="71" spans="2:14" x14ac:dyDescent="0.25">
      <c r="B71" s="165" t="s">
        <v>119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14569</v>
      </c>
      <c r="H71" s="166">
        <v>19123</v>
      </c>
      <c r="I71" s="167">
        <f t="shared" si="21"/>
        <v>0.31258150868281964</v>
      </c>
      <c r="J71" s="166">
        <f t="shared" si="20"/>
        <v>4554</v>
      </c>
      <c r="K71" s="167">
        <f t="shared" si="22"/>
        <v>3.4875028564039894E-3</v>
      </c>
    </row>
    <row r="72" spans="2:14" x14ac:dyDescent="0.25">
      <c r="B72" s="165" t="s">
        <v>126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3919</v>
      </c>
      <c r="H72" s="166">
        <v>6454</v>
      </c>
      <c r="I72" s="167">
        <f t="shared" si="21"/>
        <v>0.64684868588925748</v>
      </c>
      <c r="J72" s="166">
        <f t="shared" si="20"/>
        <v>2535</v>
      </c>
      <c r="K72" s="167">
        <f t="shared" si="22"/>
        <v>1.1770299343843197E-3</v>
      </c>
    </row>
    <row r="73" spans="2:14" x14ac:dyDescent="0.25">
      <c r="B73" s="165" t="s">
        <v>122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2240</v>
      </c>
      <c r="H73" s="166">
        <v>4219</v>
      </c>
      <c r="I73" s="167">
        <f t="shared" si="21"/>
        <v>0.88348214285714288</v>
      </c>
      <c r="J73" s="166">
        <f t="shared" si="20"/>
        <v>1979</v>
      </c>
      <c r="K73" s="167">
        <f t="shared" si="22"/>
        <v>7.6942815202470484E-4</v>
      </c>
    </row>
    <row r="74" spans="2:14" x14ac:dyDescent="0.25">
      <c r="B74" s="165" t="s">
        <v>131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3767</v>
      </c>
      <c r="H74" s="166">
        <v>3186</v>
      </c>
      <c r="I74" s="167">
        <f t="shared" si="21"/>
        <v>-0.15423413857180779</v>
      </c>
      <c r="J74" s="166">
        <f t="shared" si="20"/>
        <v>-581</v>
      </c>
      <c r="K74" s="167">
        <f t="shared" si="22"/>
        <v>5.8103770854484699E-4</v>
      </c>
    </row>
    <row r="75" spans="2:14" x14ac:dyDescent="0.25">
      <c r="B75" s="165" t="s">
        <v>134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1109</v>
      </c>
      <c r="H75" s="166">
        <v>3135</v>
      </c>
      <c r="I75" s="167">
        <f t="shared" si="21"/>
        <v>1.8268710550045086</v>
      </c>
      <c r="J75" s="166">
        <f t="shared" si="20"/>
        <v>2026</v>
      </c>
      <c r="K75" s="167">
        <f t="shared" si="22"/>
        <v>5.7173672827623835E-4</v>
      </c>
    </row>
    <row r="76" spans="2:14" x14ac:dyDescent="0.25">
      <c r="B76" s="170" t="s">
        <v>148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42678</v>
      </c>
      <c r="H76" s="171">
        <f t="shared" si="23"/>
        <v>50454</v>
      </c>
      <c r="I76" s="172">
        <f t="shared" si="21"/>
        <v>0.18220160269928298</v>
      </c>
      <c r="J76" s="171">
        <f>H76-G76</f>
        <v>7776</v>
      </c>
      <c r="K76" s="172">
        <f t="shared" si="22"/>
        <v>9.2014050680859112E-3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800263</v>
      </c>
      <c r="H78" s="159">
        <v>915958</v>
      </c>
      <c r="I78" s="160">
        <f>IFERROR(H78/G78-1,"-")</f>
        <v>0.14457122221069829</v>
      </c>
      <c r="J78" s="159">
        <f>H78-G78</f>
        <v>115695</v>
      </c>
      <c r="K78" s="160">
        <f>H78/H$8</f>
        <v>0.16704524087988731</v>
      </c>
      <c r="L78" s="107"/>
      <c r="M78" s="107"/>
      <c r="N78" s="107"/>
    </row>
    <row r="79" spans="2:14" x14ac:dyDescent="0.25">
      <c r="B79" s="161" t="s">
        <v>100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343297</v>
      </c>
      <c r="H79" s="162">
        <v>382439</v>
      </c>
      <c r="I79" s="163">
        <f>IFERROR(H79/G79-1,"-")</f>
        <v>0.1140178912137304</v>
      </c>
      <c r="J79" s="162">
        <f t="shared" ref="J79:J89" si="24">H79-G79</f>
        <v>39142</v>
      </c>
      <c r="K79" s="163">
        <f>H79/H$8</f>
        <v>6.974622731267506E-2</v>
      </c>
    </row>
    <row r="80" spans="2:14" x14ac:dyDescent="0.25">
      <c r="B80" s="165" t="s">
        <v>106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92865</v>
      </c>
      <c r="H80" s="166">
        <v>106402</v>
      </c>
      <c r="I80" s="167">
        <f>IFERROR(H80/G80-1,"-")</f>
        <v>0.14577074247563671</v>
      </c>
      <c r="J80" s="166">
        <f t="shared" si="24"/>
        <v>13537</v>
      </c>
      <c r="K80" s="167">
        <f>H80/H$8</f>
        <v>1.9404762794911743E-2</v>
      </c>
    </row>
    <row r="81" spans="2:14" x14ac:dyDescent="0.25">
      <c r="B81" s="165" t="s">
        <v>103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250432</v>
      </c>
      <c r="H81" s="166">
        <v>276037</v>
      </c>
      <c r="I81" s="167">
        <f>IFERROR(H81/G81-1,"-")</f>
        <v>0.10224332353692822</v>
      </c>
      <c r="J81" s="166">
        <f t="shared" si="24"/>
        <v>25605</v>
      </c>
      <c r="K81" s="167">
        <f>H81/H$8</f>
        <v>5.0341464517763321E-2</v>
      </c>
    </row>
    <row r="82" spans="2:14" x14ac:dyDescent="0.25">
      <c r="B82" s="161" t="s">
        <v>110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456966</v>
      </c>
      <c r="H82" s="162">
        <v>533519</v>
      </c>
      <c r="I82" s="163">
        <f>IFERROR(H82/G82-1,"-")</f>
        <v>0.16752449854037277</v>
      </c>
      <c r="J82" s="162">
        <f t="shared" si="24"/>
        <v>76553</v>
      </c>
      <c r="K82" s="163">
        <f>H82/H$8</f>
        <v>9.7299013567212253E-2</v>
      </c>
    </row>
    <row r="83" spans="2:14" x14ac:dyDescent="0.25">
      <c r="B83" s="165" t="s">
        <v>113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94350</v>
      </c>
      <c r="H83" s="166">
        <v>110535</v>
      </c>
      <c r="I83" s="167">
        <f t="shared" ref="I83:I90" si="25">IFERROR(H83/G83-1,"-")</f>
        <v>0.17154213036565968</v>
      </c>
      <c r="J83" s="166">
        <f t="shared" si="24"/>
        <v>16185</v>
      </c>
      <c r="K83" s="167">
        <f t="shared" ref="K83:K90" si="26">H83/H$8</f>
        <v>2.0158506940993304E-2</v>
      </c>
    </row>
    <row r="84" spans="2:14" x14ac:dyDescent="0.25">
      <c r="B84" s="165" t="s">
        <v>116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127790</v>
      </c>
      <c r="H84" s="166">
        <v>142028</v>
      </c>
      <c r="I84" s="167">
        <f t="shared" si="25"/>
        <v>0.11141716879255026</v>
      </c>
      <c r="J84" s="166">
        <f t="shared" si="24"/>
        <v>14238</v>
      </c>
      <c r="K84" s="167">
        <f t="shared" si="26"/>
        <v>2.5901953442940218E-2</v>
      </c>
    </row>
    <row r="85" spans="2:14" x14ac:dyDescent="0.25">
      <c r="B85" s="165" t="s">
        <v>119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42427</v>
      </c>
      <c r="H85" s="166">
        <v>58007</v>
      </c>
      <c r="I85" s="167">
        <f t="shared" si="25"/>
        <v>0.36721898790864316</v>
      </c>
      <c r="J85" s="166">
        <f t="shared" si="24"/>
        <v>15580</v>
      </c>
      <c r="K85" s="167">
        <f t="shared" si="26"/>
        <v>1.0578862008650641E-2</v>
      </c>
    </row>
    <row r="86" spans="2:14" x14ac:dyDescent="0.25">
      <c r="B86" s="165" t="s">
        <v>126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13075</v>
      </c>
      <c r="H86" s="166">
        <v>18571</v>
      </c>
      <c r="I86" s="167">
        <f t="shared" si="25"/>
        <v>0.42034416826003818</v>
      </c>
      <c r="J86" s="166">
        <f t="shared" si="24"/>
        <v>5496</v>
      </c>
      <c r="K86" s="167">
        <f t="shared" si="26"/>
        <v>3.3868334229084601E-3</v>
      </c>
    </row>
    <row r="87" spans="2:14" x14ac:dyDescent="0.25">
      <c r="B87" s="165" t="s">
        <v>122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7046</v>
      </c>
      <c r="H87" s="166">
        <v>8921</v>
      </c>
      <c r="I87" s="167">
        <f t="shared" si="25"/>
        <v>0.26610843031507248</v>
      </c>
      <c r="J87" s="166">
        <f t="shared" si="24"/>
        <v>1875</v>
      </c>
      <c r="K87" s="167">
        <f t="shared" si="26"/>
        <v>1.6269420583579976E-3</v>
      </c>
    </row>
    <row r="88" spans="2:14" x14ac:dyDescent="0.25">
      <c r="B88" s="165" t="s">
        <v>131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8522</v>
      </c>
      <c r="H88" s="166">
        <v>7390</v>
      </c>
      <c r="I88" s="167">
        <f t="shared" si="25"/>
        <v>-0.13283266838770247</v>
      </c>
      <c r="J88" s="166">
        <f t="shared" si="24"/>
        <v>-1132</v>
      </c>
      <c r="K88" s="167">
        <f t="shared" si="26"/>
        <v>1.3477302781376081E-3</v>
      </c>
    </row>
    <row r="89" spans="2:14" x14ac:dyDescent="0.25">
      <c r="B89" s="165" t="s">
        <v>134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9971</v>
      </c>
      <c r="H89" s="166">
        <v>9581</v>
      </c>
      <c r="I89" s="167">
        <f t="shared" si="25"/>
        <v>-3.9113428943937434E-2</v>
      </c>
      <c r="J89" s="166">
        <f t="shared" si="24"/>
        <v>-390</v>
      </c>
      <c r="K89" s="167">
        <f t="shared" si="26"/>
        <v>1.7473076853635216E-3</v>
      </c>
    </row>
    <row r="90" spans="2:14" x14ac:dyDescent="0.25">
      <c r="B90" s="170" t="s">
        <v>148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153785</v>
      </c>
      <c r="H90" s="171">
        <f t="shared" si="27"/>
        <v>178486</v>
      </c>
      <c r="I90" s="172">
        <f t="shared" si="25"/>
        <v>0.16062034658776869</v>
      </c>
      <c r="J90" s="171">
        <f>H90-G90</f>
        <v>24701</v>
      </c>
      <c r="K90" s="172">
        <f t="shared" si="26"/>
        <v>3.2550877729860504E-2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1.046597364029243E-2</v>
      </c>
      <c r="L92" s="107"/>
      <c r="M92" s="107"/>
      <c r="N92" s="107"/>
    </row>
    <row r="93" spans="2:14" x14ac:dyDescent="0.25">
      <c r="B93" s="161" t="s">
        <v>100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6.5327532196437429E-3</v>
      </c>
    </row>
    <row r="94" spans="2:14" x14ac:dyDescent="0.25">
      <c r="B94" s="165" t="s">
        <v>106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2.1660341696130409E-3</v>
      </c>
    </row>
    <row r="95" spans="2:14" x14ac:dyDescent="0.25">
      <c r="B95" s="165" t="s">
        <v>103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4.3667190500307025E-3</v>
      </c>
    </row>
    <row r="96" spans="2:14" x14ac:dyDescent="0.25">
      <c r="B96" s="161" t="s">
        <v>110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3.9332204206486872E-3</v>
      </c>
    </row>
    <row r="97" spans="2:14" x14ac:dyDescent="0.25">
      <c r="B97" s="165" t="s">
        <v>113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5.5258765125263233E-4</v>
      </c>
    </row>
    <row r="98" spans="2:14" x14ac:dyDescent="0.25">
      <c r="B98" s="165" t="s">
        <v>116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7.7216373445664857E-4</v>
      </c>
    </row>
    <row r="99" spans="2:14" x14ac:dyDescent="0.25">
      <c r="B99" s="165" t="s">
        <v>119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6.7204141744750827E-4</v>
      </c>
    </row>
    <row r="100" spans="2:14" x14ac:dyDescent="0.25">
      <c r="B100" s="165" t="s">
        <v>126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1.7015322726689964E-4</v>
      </c>
    </row>
    <row r="101" spans="2:14" x14ac:dyDescent="0.25">
      <c r="B101" s="165" t="s">
        <v>122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1.6468206240301221E-4</v>
      </c>
    </row>
    <row r="102" spans="2:14" x14ac:dyDescent="0.25">
      <c r="B102" s="165" t="s">
        <v>131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4.194559728980377E-5</v>
      </c>
    </row>
    <row r="103" spans="2:14" x14ac:dyDescent="0.25">
      <c r="B103" s="165" t="s">
        <v>134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7.0030910257759337E-5</v>
      </c>
    </row>
    <row r="104" spans="2:14" x14ac:dyDescent="0.25">
      <c r="B104" s="170" t="s">
        <v>148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1.4896158202744227E-3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4.3613573084640929E-2</v>
      </c>
      <c r="L106" s="107"/>
      <c r="M106" s="107"/>
      <c r="N106" s="107"/>
    </row>
    <row r="107" spans="2:14" x14ac:dyDescent="0.25">
      <c r="B107" s="161" t="s">
        <v>100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9.0834102791880721E-3</v>
      </c>
    </row>
    <row r="108" spans="2:14" x14ac:dyDescent="0.25">
      <c r="B108" s="165" t="s">
        <v>106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2.9360094381241345E-3</v>
      </c>
    </row>
    <row r="109" spans="2:14" x14ac:dyDescent="0.25">
      <c r="B109" s="165" t="s">
        <v>103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6.1474008410639372E-3</v>
      </c>
    </row>
    <row r="110" spans="2:14" x14ac:dyDescent="0.25">
      <c r="B110" s="161" t="s">
        <v>110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3.4530162805452853E-2</v>
      </c>
    </row>
    <row r="111" spans="2:14" x14ac:dyDescent="0.25">
      <c r="B111" s="165" t="s">
        <v>113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2.1289031974034582E-2</v>
      </c>
    </row>
    <row r="112" spans="2:14" x14ac:dyDescent="0.25">
      <c r="B112" s="165" t="s">
        <v>116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1.5530813326955172E-3</v>
      </c>
    </row>
    <row r="113" spans="2:14" x14ac:dyDescent="0.25">
      <c r="B113" s="165" t="s">
        <v>119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2.59789144953589E-3</v>
      </c>
    </row>
    <row r="114" spans="2:14" x14ac:dyDescent="0.25">
      <c r="B114" s="165" t="s">
        <v>126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1.1821363549239482E-3</v>
      </c>
    </row>
    <row r="115" spans="2:14" x14ac:dyDescent="0.25">
      <c r="B115" s="165" t="s">
        <v>122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9.3848714631882706E-4</v>
      </c>
    </row>
    <row r="116" spans="2:14" x14ac:dyDescent="0.25">
      <c r="B116" s="165" t="s">
        <v>131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2.1465203482651756E-4</v>
      </c>
    </row>
    <row r="117" spans="2:14" x14ac:dyDescent="0.25">
      <c r="B117" s="165" t="s">
        <v>134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2.7501722049140911E-4</v>
      </c>
    </row>
    <row r="118" spans="2:14" x14ac:dyDescent="0.25">
      <c r="B118" s="170" t="s">
        <v>148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6.4798652926261642E-3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240044</v>
      </c>
      <c r="H120" s="159">
        <v>250407</v>
      </c>
      <c r="I120" s="160">
        <f>IFERROR(H120/G120-1,"-")</f>
        <v>4.3171251937144772E-2</v>
      </c>
      <c r="J120" s="159">
        <f>H120-G120</f>
        <v>10363</v>
      </c>
      <c r="K120" s="160">
        <f>H120/H$8</f>
        <v>4.5667266002382148E-2</v>
      </c>
      <c r="L120" s="107"/>
      <c r="M120" s="107"/>
      <c r="N120" s="107"/>
    </row>
    <row r="121" spans="2:14" x14ac:dyDescent="0.25">
      <c r="B121" s="161" t="s">
        <v>100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147214</v>
      </c>
      <c r="H121" s="162">
        <v>155988</v>
      </c>
      <c r="I121" s="163">
        <f>IFERROR(H121/G121-1,"-")</f>
        <v>5.9600309753148561E-2</v>
      </c>
      <c r="J121" s="162">
        <f t="shared" ref="J121:J131" si="36">H121-G121</f>
        <v>8774</v>
      </c>
      <c r="K121" s="163">
        <f>H121/H$8</f>
        <v>2.8447868826269179E-2</v>
      </c>
    </row>
    <row r="122" spans="2:14" x14ac:dyDescent="0.25">
      <c r="B122" s="165" t="s">
        <v>106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67025</v>
      </c>
      <c r="H122" s="166">
        <v>75188</v>
      </c>
      <c r="I122" s="167">
        <f>IFERROR(H122/G122-1,"-")</f>
        <v>0.12179037672510251</v>
      </c>
      <c r="J122" s="166">
        <f t="shared" si="36"/>
        <v>8163</v>
      </c>
      <c r="K122" s="167">
        <f>H122/H$8</f>
        <v>1.3712198126198984E-2</v>
      </c>
    </row>
    <row r="123" spans="2:14" x14ac:dyDescent="0.25">
      <c r="B123" s="165" t="s">
        <v>103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80189</v>
      </c>
      <c r="H123" s="166">
        <v>80800</v>
      </c>
      <c r="I123" s="167">
        <f>IFERROR(H123/G123-1,"-")</f>
        <v>7.6194989337690089E-3</v>
      </c>
      <c r="J123" s="166">
        <f t="shared" si="36"/>
        <v>611</v>
      </c>
      <c r="K123" s="167">
        <f>H123/H$8</f>
        <v>1.4735670700070196E-2</v>
      </c>
    </row>
    <row r="124" spans="2:14" x14ac:dyDescent="0.25">
      <c r="B124" s="161" t="s">
        <v>110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92830</v>
      </c>
      <c r="H124" s="162">
        <v>94419</v>
      </c>
      <c r="I124" s="163">
        <f>IFERROR(H124/G124-1,"-")</f>
        <v>1.7117311214047248E-2</v>
      </c>
      <c r="J124" s="162">
        <f t="shared" si="36"/>
        <v>1589</v>
      </c>
      <c r="K124" s="163">
        <f>H124/H$8</f>
        <v>1.7219397176112969E-2</v>
      </c>
    </row>
    <row r="125" spans="2:14" x14ac:dyDescent="0.25">
      <c r="B125" s="165" t="s">
        <v>113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11654</v>
      </c>
      <c r="H125" s="166">
        <v>10678</v>
      </c>
      <c r="I125" s="167">
        <f t="shared" ref="I125:I132" si="37">IFERROR(H125/G125-1,"-")</f>
        <v>-8.3748069332418074E-2</v>
      </c>
      <c r="J125" s="166">
        <f t="shared" si="36"/>
        <v>-976</v>
      </c>
      <c r="K125" s="167">
        <f t="shared" ref="K125:K132" si="38">H125/H$8</f>
        <v>1.9473699472196725E-3</v>
      </c>
    </row>
    <row r="126" spans="2:14" x14ac:dyDescent="0.25">
      <c r="B126" s="165" t="s">
        <v>116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13315</v>
      </c>
      <c r="H126" s="166">
        <v>13141</v>
      </c>
      <c r="I126" s="167">
        <f t="shared" si="37"/>
        <v>-1.3067968456627832E-2</v>
      </c>
      <c r="J126" s="166">
        <f t="shared" si="36"/>
        <v>-174</v>
      </c>
      <c r="K126" s="167">
        <f t="shared" si="38"/>
        <v>2.396552582544832E-3</v>
      </c>
    </row>
    <row r="127" spans="2:14" x14ac:dyDescent="0.25">
      <c r="B127" s="165" t="s">
        <v>119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8780</v>
      </c>
      <c r="H127" s="166">
        <v>8587</v>
      </c>
      <c r="I127" s="167">
        <f t="shared" si="37"/>
        <v>-2.1981776765375827E-2</v>
      </c>
      <c r="J127" s="166">
        <f t="shared" si="36"/>
        <v>-193</v>
      </c>
      <c r="K127" s="167">
        <f t="shared" si="38"/>
        <v>1.5660297562067173E-3</v>
      </c>
    </row>
    <row r="128" spans="2:14" x14ac:dyDescent="0.25">
      <c r="B128" s="165" t="s">
        <v>126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4.2966881397729428E-4</v>
      </c>
    </row>
    <row r="129" spans="2:14" x14ac:dyDescent="0.25">
      <c r="B129" s="165" t="s">
        <v>122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1935</v>
      </c>
      <c r="H129" s="166">
        <v>2097</v>
      </c>
      <c r="I129" s="167">
        <f t="shared" si="37"/>
        <v>8.3720930232558111E-2</v>
      </c>
      <c r="J129" s="166">
        <f t="shared" si="36"/>
        <v>162</v>
      </c>
      <c r="K129" s="167">
        <f t="shared" si="38"/>
        <v>3.8243442398573266E-4</v>
      </c>
    </row>
    <row r="130" spans="2:14" x14ac:dyDescent="0.25">
      <c r="B130" s="165" t="s">
        <v>131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1342</v>
      </c>
      <c r="H130" s="166">
        <v>1334</v>
      </c>
      <c r="I130" s="167">
        <f t="shared" si="37"/>
        <v>-5.9612518628912037E-3</v>
      </c>
      <c r="J130" s="166">
        <f t="shared" si="36"/>
        <v>-8</v>
      </c>
      <c r="K130" s="167">
        <f t="shared" si="38"/>
        <v>2.4328446428086188E-4</v>
      </c>
    </row>
    <row r="131" spans="2:14" x14ac:dyDescent="0.25">
      <c r="B131" s="165" t="s">
        <v>134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2502</v>
      </c>
      <c r="I131" s="167">
        <f t="shared" si="37"/>
        <v>1.91446028513238E-2</v>
      </c>
      <c r="J131" s="166">
        <f t="shared" si="36"/>
        <v>47</v>
      </c>
      <c r="K131" s="167">
        <f t="shared" si="38"/>
        <v>4.5629514964821321E-4</v>
      </c>
    </row>
    <row r="132" spans="2:14" x14ac:dyDescent="0.25">
      <c r="B132" s="170" t="s">
        <v>148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50712</v>
      </c>
      <c r="H132" s="171">
        <f t="shared" si="39"/>
        <v>53724</v>
      </c>
      <c r="I132" s="172">
        <f t="shared" si="37"/>
        <v>5.9394226218646429E-2</v>
      </c>
      <c r="J132" s="171">
        <f>H132-G132</f>
        <v>3012</v>
      </c>
      <c r="K132" s="172">
        <f t="shared" si="38"/>
        <v>9.7977620382496428E-3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280769</v>
      </c>
      <c r="H134" s="159">
        <v>288350</v>
      </c>
      <c r="I134" s="160">
        <f>IFERROR(H134/G134-1,"-")</f>
        <v>2.7000844110282918E-2</v>
      </c>
      <c r="J134" s="159">
        <f>H134-G134</f>
        <v>7581</v>
      </c>
      <c r="K134" s="160">
        <f>H134/H$8</f>
        <v>5.2587012950064863E-2</v>
      </c>
      <c r="L134" s="107"/>
      <c r="M134" s="107"/>
      <c r="N134" s="107"/>
    </row>
    <row r="135" spans="2:14" x14ac:dyDescent="0.25">
      <c r="B135" s="161" t="s">
        <v>100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33671</v>
      </c>
      <c r="H135" s="162">
        <v>29209</v>
      </c>
      <c r="I135" s="163">
        <f>IFERROR(H135/G135-1,"-")</f>
        <v>-0.13251759674497343</v>
      </c>
      <c r="J135" s="162">
        <f t="shared" ref="J135:J145" si="40">H135-G135</f>
        <v>-4462</v>
      </c>
      <c r="K135" s="163">
        <f>H135/H$8</f>
        <v>5.3269084836429495E-3</v>
      </c>
    </row>
    <row r="136" spans="2:14" x14ac:dyDescent="0.25">
      <c r="B136" s="165" t="s">
        <v>106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22352</v>
      </c>
      <c r="H136" s="166">
        <v>18376</v>
      </c>
      <c r="I136" s="167">
        <f>IFERROR(H136/G136-1,"-")</f>
        <v>-0.17788117394416603</v>
      </c>
      <c r="J136" s="166">
        <f t="shared" si="40"/>
        <v>-3976</v>
      </c>
      <c r="K136" s="167">
        <f>H136/H$8</f>
        <v>3.3512708512931917E-3</v>
      </c>
    </row>
    <row r="137" spans="2:14" x14ac:dyDescent="0.25">
      <c r="B137" s="165" t="s">
        <v>103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11319</v>
      </c>
      <c r="H137" s="166">
        <v>10833</v>
      </c>
      <c r="I137" s="167">
        <f>IFERROR(H137/G137-1,"-")</f>
        <v>-4.2936655181553096E-2</v>
      </c>
      <c r="J137" s="166">
        <f t="shared" si="40"/>
        <v>-486</v>
      </c>
      <c r="K137" s="167">
        <f>H137/H$8</f>
        <v>1.9756376323497578E-3</v>
      </c>
    </row>
    <row r="138" spans="2:14" x14ac:dyDescent="0.25">
      <c r="B138" s="161" t="s">
        <v>110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247098</v>
      </c>
      <c r="H138" s="162">
        <v>259141</v>
      </c>
      <c r="I138" s="163">
        <f>IFERROR(H138/G138-1,"-")</f>
        <v>4.8737747776185891E-2</v>
      </c>
      <c r="J138" s="162">
        <f t="shared" si="40"/>
        <v>12043</v>
      </c>
      <c r="K138" s="163">
        <f>H138/H$8</f>
        <v>4.7260104466421912E-2</v>
      </c>
    </row>
    <row r="139" spans="2:14" x14ac:dyDescent="0.25">
      <c r="B139" s="165" t="s">
        <v>113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105994</v>
      </c>
      <c r="H139" s="166">
        <v>116401</v>
      </c>
      <c r="I139" s="167">
        <f t="shared" ref="I139:I146" si="41">IFERROR(H139/G139-1,"-")</f>
        <v>9.8184802913372504E-2</v>
      </c>
      <c r="J139" s="166">
        <f t="shared" si="40"/>
        <v>10407</v>
      </c>
      <c r="K139" s="167">
        <f t="shared" ref="K139:K146" si="42">H139/H$8</f>
        <v>2.1228302044045431E-2</v>
      </c>
    </row>
    <row r="140" spans="2:14" x14ac:dyDescent="0.25">
      <c r="B140" s="165" t="s">
        <v>116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20868</v>
      </c>
      <c r="H140" s="166">
        <v>21452</v>
      </c>
      <c r="I140" s="167">
        <f t="shared" si="41"/>
        <v>2.798543224075134E-2</v>
      </c>
      <c r="J140" s="166">
        <f t="shared" si="40"/>
        <v>584</v>
      </c>
      <c r="K140" s="167">
        <f t="shared" si="42"/>
        <v>3.9122476220037851E-3</v>
      </c>
    </row>
    <row r="141" spans="2:14" x14ac:dyDescent="0.25">
      <c r="B141" s="165" t="s">
        <v>119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25146</v>
      </c>
      <c r="H141" s="166">
        <v>24606</v>
      </c>
      <c r="I141" s="167">
        <f t="shared" si="41"/>
        <v>-2.1474588403722294E-2</v>
      </c>
      <c r="J141" s="166">
        <f t="shared" si="40"/>
        <v>-540</v>
      </c>
      <c r="K141" s="167">
        <f t="shared" si="42"/>
        <v>4.4874494213604857E-3</v>
      </c>
    </row>
    <row r="142" spans="2:14" x14ac:dyDescent="0.25">
      <c r="B142" s="165" t="s">
        <v>126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8970</v>
      </c>
      <c r="H142" s="166">
        <v>6557</v>
      </c>
      <c r="I142" s="167">
        <f t="shared" si="41"/>
        <v>-0.26900780379041245</v>
      </c>
      <c r="J142" s="166">
        <f t="shared" si="40"/>
        <v>-2413</v>
      </c>
      <c r="K142" s="167">
        <f t="shared" si="42"/>
        <v>1.1958142670836667E-3</v>
      </c>
    </row>
    <row r="143" spans="2:14" x14ac:dyDescent="0.25">
      <c r="B143" s="165" t="s">
        <v>122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5508</v>
      </c>
      <c r="H143" s="166">
        <v>5591</v>
      </c>
      <c r="I143" s="167">
        <f t="shared" si="41"/>
        <v>1.5068990559186535E-2</v>
      </c>
      <c r="J143" s="166">
        <f t="shared" si="40"/>
        <v>83</v>
      </c>
      <c r="K143" s="167">
        <f t="shared" si="42"/>
        <v>1.0196427584664909E-3</v>
      </c>
    </row>
    <row r="144" spans="2:14" x14ac:dyDescent="0.25">
      <c r="B144" s="165" t="s">
        <v>131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3693</v>
      </c>
      <c r="H144" s="166">
        <v>3368</v>
      </c>
      <c r="I144" s="167">
        <f t="shared" si="41"/>
        <v>-8.8004332520985606E-2</v>
      </c>
      <c r="J144" s="166">
        <f t="shared" si="40"/>
        <v>-325</v>
      </c>
      <c r="K144" s="167">
        <f t="shared" si="42"/>
        <v>6.1422944205243089E-4</v>
      </c>
    </row>
    <row r="145" spans="2:14" x14ac:dyDescent="0.25">
      <c r="B145" s="165" t="s">
        <v>134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2886</v>
      </c>
      <c r="H145" s="166">
        <v>2832</v>
      </c>
      <c r="I145" s="167">
        <f t="shared" si="41"/>
        <v>-1.8711018711018657E-2</v>
      </c>
      <c r="J145" s="166">
        <f t="shared" si="40"/>
        <v>-54</v>
      </c>
      <c r="K145" s="167">
        <f t="shared" si="42"/>
        <v>5.164779631509752E-4</v>
      </c>
    </row>
    <row r="146" spans="2:14" x14ac:dyDescent="0.25">
      <c r="B146" s="170" t="s">
        <v>148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74033</v>
      </c>
      <c r="H146" s="171">
        <f t="shared" si="43"/>
        <v>78334</v>
      </c>
      <c r="I146" s="172">
        <f t="shared" si="41"/>
        <v>5.8095714073453708E-2</v>
      </c>
      <c r="J146" s="171">
        <f>H146-G146</f>
        <v>4301</v>
      </c>
      <c r="K146" s="172">
        <f t="shared" si="42"/>
        <v>1.4285940948258647E-2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123306</v>
      </c>
      <c r="H148" s="159">
        <v>128413</v>
      </c>
      <c r="I148" s="160">
        <f>IFERROR(H148/G148-1,"-")</f>
        <v>4.1417287074432707E-2</v>
      </c>
      <c r="J148" s="159">
        <f>H148-G148</f>
        <v>5107</v>
      </c>
      <c r="K148" s="160">
        <f>H148/H$8</f>
        <v>2.3418956455545963E-2</v>
      </c>
      <c r="L148" s="107"/>
      <c r="M148" s="107"/>
      <c r="N148" s="107"/>
    </row>
    <row r="149" spans="2:14" x14ac:dyDescent="0.25">
      <c r="B149" s="161" t="s">
        <v>100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59804</v>
      </c>
      <c r="H149" s="162">
        <v>55988</v>
      </c>
      <c r="I149" s="163">
        <f>IFERROR(H149/G149-1,"-")</f>
        <v>-6.3808440906962693E-2</v>
      </c>
      <c r="J149" s="162">
        <f t="shared" ref="J149:J159" si="44">H149-G149</f>
        <v>-3816</v>
      </c>
      <c r="K149" s="163">
        <f>H149/H$8</f>
        <v>1.0210652613311015E-2</v>
      </c>
    </row>
    <row r="150" spans="2:14" x14ac:dyDescent="0.25">
      <c r="B150" s="165" t="s">
        <v>106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44307</v>
      </c>
      <c r="H150" s="166">
        <v>37854</v>
      </c>
      <c r="I150" s="167">
        <f>IFERROR(H150/G150-1,"-")</f>
        <v>-0.14564290067032293</v>
      </c>
      <c r="J150" s="166">
        <f t="shared" si="44"/>
        <v>-6453</v>
      </c>
      <c r="K150" s="167">
        <f>H150/H$8</f>
        <v>6.9035158252531825E-3</v>
      </c>
    </row>
    <row r="151" spans="2:14" x14ac:dyDescent="0.25">
      <c r="B151" s="165" t="s">
        <v>103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3.307136788057833E-3</v>
      </c>
    </row>
    <row r="152" spans="2:14" x14ac:dyDescent="0.25">
      <c r="B152" s="161" t="s">
        <v>110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1.320830384223495E-2</v>
      </c>
    </row>
    <row r="153" spans="2:14" x14ac:dyDescent="0.25">
      <c r="B153" s="165" t="s">
        <v>113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3.6629448763726468E-3</v>
      </c>
    </row>
    <row r="154" spans="2:14" x14ac:dyDescent="0.25">
      <c r="B154" s="165" t="s">
        <v>116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2.37576215606206E-3</v>
      </c>
    </row>
    <row r="155" spans="2:14" x14ac:dyDescent="0.25">
      <c r="B155" s="165" t="s">
        <v>119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2.3487710760668819E-3</v>
      </c>
    </row>
    <row r="156" spans="2:14" x14ac:dyDescent="0.25">
      <c r="B156" s="165" t="s">
        <v>126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5.1593084666458637E-4</v>
      </c>
    </row>
    <row r="157" spans="2:14" x14ac:dyDescent="0.25">
      <c r="B157" s="165" t="s">
        <v>122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6.3921442826418359E-4</v>
      </c>
    </row>
    <row r="158" spans="2:14" x14ac:dyDescent="0.25">
      <c r="B158" s="165" t="s">
        <v>131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8.82681264707175E-5</v>
      </c>
    </row>
    <row r="159" spans="2:14" x14ac:dyDescent="0.25">
      <c r="B159" s="165" t="s">
        <v>134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1.4516824105514697E-4</v>
      </c>
    </row>
    <row r="160" spans="2:14" x14ac:dyDescent="0.25">
      <c r="B160" s="170" t="s">
        <v>148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3.432244091278726E-3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BF2BC-2141-4A89-A090-44DE7F05B1BD}">
  <sheetPr>
    <tabColor theme="7" tint="0.79998168889431442"/>
  </sheetPr>
  <dimension ref="A1:T165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8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267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46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266</v>
      </c>
      <c r="D9" s="174" t="s">
        <v>231</v>
      </c>
      <c r="E9" s="174" t="s">
        <v>232</v>
      </c>
      <c r="F9" s="174" t="s">
        <v>233</v>
      </c>
      <c r="G9" s="174" t="s">
        <v>234</v>
      </c>
      <c r="H9" s="174" t="s">
        <v>235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266</v>
      </c>
      <c r="O9" s="174" t="s">
        <v>231</v>
      </c>
      <c r="P9" s="174" t="s">
        <v>232</v>
      </c>
      <c r="Q9" s="174" t="s">
        <v>233</v>
      </c>
      <c r="R9" s="174" t="s">
        <v>234</v>
      </c>
      <c r="S9" s="174" t="s">
        <v>235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46</v>
      </c>
      <c r="C10" s="155"/>
      <c r="D10" s="155"/>
      <c r="E10" s="155"/>
      <c r="F10" s="155"/>
      <c r="G10" s="155"/>
      <c r="H10" s="155"/>
      <c r="I10" s="156"/>
      <c r="J10" s="156"/>
      <c r="M10" s="157" t="s">
        <v>53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71</v>
      </c>
      <c r="C11" s="178">
        <v>86477</v>
      </c>
      <c r="D11" s="178">
        <v>313914</v>
      </c>
      <c r="E11" s="178">
        <v>423458</v>
      </c>
      <c r="F11" s="178">
        <v>434399</v>
      </c>
      <c r="G11" s="178">
        <v>444661</v>
      </c>
      <c r="H11" s="178">
        <v>439399</v>
      </c>
      <c r="I11" s="179">
        <f t="shared" ref="I11:I23" si="0">IFERROR(H11/G11-1,"-")</f>
        <v>-1.1833734013102171E-2</v>
      </c>
      <c r="J11" s="179">
        <f>H11/H11</f>
        <v>1</v>
      </c>
      <c r="K11" s="81"/>
      <c r="L11" s="81"/>
      <c r="M11" s="158" t="s">
        <v>71</v>
      </c>
      <c r="N11" s="178">
        <v>6293</v>
      </c>
      <c r="O11" s="178">
        <v>13338</v>
      </c>
      <c r="P11" s="178">
        <v>17905</v>
      </c>
      <c r="Q11" s="178">
        <v>20333</v>
      </c>
      <c r="R11" s="178">
        <v>18315</v>
      </c>
      <c r="S11" s="179">
        <f t="shared" ref="S11:S23" si="1">IFERROR(R11/Q11-1,"-")</f>
        <v>-9.9247528648010674E-2</v>
      </c>
      <c r="T11" s="179">
        <f>R11/R11</f>
        <v>1</v>
      </c>
    </row>
    <row r="12" spans="1:20" x14ac:dyDescent="0.25">
      <c r="B12" s="161" t="s">
        <v>100</v>
      </c>
      <c r="C12" s="162">
        <v>25233</v>
      </c>
      <c r="D12" s="162">
        <v>60673</v>
      </c>
      <c r="E12" s="162">
        <v>68793</v>
      </c>
      <c r="F12" s="162">
        <v>66679</v>
      </c>
      <c r="G12" s="162">
        <v>67924</v>
      </c>
      <c r="H12" s="162">
        <v>68129</v>
      </c>
      <c r="I12" s="163">
        <f t="shared" si="0"/>
        <v>3.0180790295035731E-3</v>
      </c>
      <c r="J12" s="163">
        <f>H12/H11</f>
        <v>0.15505042114342546</v>
      </c>
      <c r="K12" s="81"/>
      <c r="L12" s="81"/>
      <c r="M12" s="161" t="s">
        <v>100</v>
      </c>
      <c r="N12" s="162">
        <v>2192</v>
      </c>
      <c r="O12" s="162">
        <v>3196</v>
      </c>
      <c r="P12" s="162">
        <v>2982</v>
      </c>
      <c r="Q12" s="162">
        <v>3713</v>
      </c>
      <c r="R12" s="162">
        <v>2969</v>
      </c>
      <c r="S12" s="163">
        <f t="shared" si="1"/>
        <v>-0.20037705359547531</v>
      </c>
      <c r="T12" s="163">
        <f>R12/R11</f>
        <v>0.16210756210756211</v>
      </c>
    </row>
    <row r="13" spans="1:20" x14ac:dyDescent="0.25">
      <c r="B13" s="165" t="s">
        <v>106</v>
      </c>
      <c r="C13" s="166">
        <v>15354</v>
      </c>
      <c r="D13" s="166">
        <v>27183</v>
      </c>
      <c r="E13" s="166">
        <v>25423</v>
      </c>
      <c r="F13" s="166">
        <v>25884</v>
      </c>
      <c r="G13" s="166">
        <v>25566</v>
      </c>
      <c r="H13" s="166">
        <v>28090</v>
      </c>
      <c r="I13" s="167">
        <f t="shared" si="0"/>
        <v>9.8724868966596269E-2</v>
      </c>
      <c r="J13" s="167">
        <f>H13/H11</f>
        <v>6.3928229240394263E-2</v>
      </c>
      <c r="K13" s="81"/>
      <c r="L13" s="81"/>
      <c r="M13" s="165" t="s">
        <v>106</v>
      </c>
      <c r="N13" s="166">
        <v>1314</v>
      </c>
      <c r="O13" s="166">
        <v>1313</v>
      </c>
      <c r="P13" s="166">
        <v>699</v>
      </c>
      <c r="Q13" s="166">
        <v>668</v>
      </c>
      <c r="R13" s="166">
        <v>692</v>
      </c>
      <c r="S13" s="167">
        <f t="shared" si="1"/>
        <v>3.5928143712574911E-2</v>
      </c>
      <c r="T13" s="167">
        <f>R13/R11</f>
        <v>3.7783237783237784E-2</v>
      </c>
    </row>
    <row r="14" spans="1:20" x14ac:dyDescent="0.25">
      <c r="B14" s="165" t="s">
        <v>103</v>
      </c>
      <c r="C14" s="166">
        <v>9879</v>
      </c>
      <c r="D14" s="166">
        <v>33490</v>
      </c>
      <c r="E14" s="166">
        <v>43370</v>
      </c>
      <c r="F14" s="166">
        <v>40795</v>
      </c>
      <c r="G14" s="166">
        <v>42358</v>
      </c>
      <c r="H14" s="166">
        <v>40039</v>
      </c>
      <c r="I14" s="167">
        <f t="shared" si="0"/>
        <v>-5.4747627366731222E-2</v>
      </c>
      <c r="J14" s="167">
        <f>H14/H11</f>
        <v>9.1122191903031183E-2</v>
      </c>
      <c r="K14" s="81"/>
      <c r="L14" s="81"/>
      <c r="M14" s="165" t="s">
        <v>103</v>
      </c>
      <c r="N14" s="166">
        <v>878</v>
      </c>
      <c r="O14" s="166">
        <v>1883</v>
      </c>
      <c r="P14" s="166">
        <v>2283</v>
      </c>
      <c r="Q14" s="166">
        <v>3045</v>
      </c>
      <c r="R14" s="166">
        <v>2277</v>
      </c>
      <c r="S14" s="167">
        <f t="shared" si="1"/>
        <v>-0.25221674876847289</v>
      </c>
      <c r="T14" s="167">
        <f>R14/R11</f>
        <v>0.12432432432432433</v>
      </c>
    </row>
    <row r="15" spans="1:20" x14ac:dyDescent="0.25">
      <c r="B15" s="161" t="s">
        <v>110</v>
      </c>
      <c r="C15" s="162">
        <v>61244</v>
      </c>
      <c r="D15" s="162">
        <v>253241</v>
      </c>
      <c r="E15" s="162">
        <v>354665</v>
      </c>
      <c r="F15" s="162">
        <v>367720</v>
      </c>
      <c r="G15" s="162">
        <v>376737</v>
      </c>
      <c r="H15" s="162">
        <v>371270</v>
      </c>
      <c r="I15" s="163">
        <f t="shared" si="0"/>
        <v>-1.4511449631971374E-2</v>
      </c>
      <c r="J15" s="163">
        <f>H15/H11</f>
        <v>0.84494957885657451</v>
      </c>
      <c r="K15" s="81"/>
      <c r="L15" s="81"/>
      <c r="M15" s="161" t="s">
        <v>110</v>
      </c>
      <c r="N15" s="162">
        <v>4101</v>
      </c>
      <c r="O15" s="162">
        <v>10142</v>
      </c>
      <c r="P15" s="162">
        <v>14923</v>
      </c>
      <c r="Q15" s="162">
        <v>16620</v>
      </c>
      <c r="R15" s="162">
        <v>15346</v>
      </c>
      <c r="S15" s="163">
        <f t="shared" si="1"/>
        <v>-7.6654632972322556E-2</v>
      </c>
      <c r="T15" s="163">
        <f>R15/R11</f>
        <v>0.83789243789243795</v>
      </c>
    </row>
    <row r="16" spans="1:20" x14ac:dyDescent="0.25">
      <c r="B16" s="165" t="s">
        <v>113</v>
      </c>
      <c r="C16" s="166">
        <v>28660</v>
      </c>
      <c r="D16" s="166">
        <v>78133</v>
      </c>
      <c r="E16" s="166">
        <v>149677</v>
      </c>
      <c r="F16" s="166">
        <v>156510</v>
      </c>
      <c r="G16" s="166">
        <v>160094</v>
      </c>
      <c r="H16" s="166">
        <v>152423</v>
      </c>
      <c r="I16" s="167">
        <f t="shared" si="0"/>
        <v>-4.7915599585243718E-2</v>
      </c>
      <c r="J16" s="167">
        <f>H16/H11</f>
        <v>0.34688972892519099</v>
      </c>
      <c r="K16" s="81"/>
      <c r="L16" s="81"/>
      <c r="M16" s="165" t="s">
        <v>113</v>
      </c>
      <c r="N16" s="166">
        <v>3228</v>
      </c>
      <c r="O16" s="166">
        <v>4587</v>
      </c>
      <c r="P16" s="166">
        <v>9121</v>
      </c>
      <c r="Q16" s="166">
        <v>9933</v>
      </c>
      <c r="R16" s="166">
        <v>9148</v>
      </c>
      <c r="S16" s="167">
        <f t="shared" si="1"/>
        <v>-7.9029497634148793E-2</v>
      </c>
      <c r="T16" s="167">
        <f>R16/R11</f>
        <v>0.49948129948129949</v>
      </c>
    </row>
    <row r="17" spans="1:20" x14ac:dyDescent="0.25">
      <c r="B17" s="165" t="s">
        <v>116</v>
      </c>
      <c r="C17" s="166">
        <v>6941</v>
      </c>
      <c r="D17" s="166">
        <v>35189</v>
      </c>
      <c r="E17" s="166">
        <v>39499</v>
      </c>
      <c r="F17" s="166">
        <v>42678</v>
      </c>
      <c r="G17" s="166">
        <v>42582</v>
      </c>
      <c r="H17" s="166">
        <v>42673</v>
      </c>
      <c r="I17" s="167">
        <f t="shared" si="0"/>
        <v>2.1370532149733723E-3</v>
      </c>
      <c r="J17" s="167">
        <f>H17/H11</f>
        <v>9.7116743551988058E-2</v>
      </c>
      <c r="K17" s="81"/>
      <c r="L17" s="81"/>
      <c r="M17" s="165" t="s">
        <v>116</v>
      </c>
      <c r="N17" s="166">
        <v>304</v>
      </c>
      <c r="O17" s="166">
        <v>794</v>
      </c>
      <c r="P17" s="166">
        <v>835</v>
      </c>
      <c r="Q17" s="166">
        <v>1075</v>
      </c>
      <c r="R17" s="166">
        <v>770</v>
      </c>
      <c r="S17" s="167">
        <f t="shared" si="1"/>
        <v>-0.28372093023255818</v>
      </c>
      <c r="T17" s="167">
        <f>R17/R11</f>
        <v>4.2042042042042045E-2</v>
      </c>
    </row>
    <row r="18" spans="1:20" x14ac:dyDescent="0.25">
      <c r="B18" s="165" t="s">
        <v>119</v>
      </c>
      <c r="C18" s="166">
        <v>4755</v>
      </c>
      <c r="D18" s="166">
        <v>15076</v>
      </c>
      <c r="E18" s="166">
        <v>18480</v>
      </c>
      <c r="F18" s="166">
        <v>15887</v>
      </c>
      <c r="G18" s="166">
        <v>15931</v>
      </c>
      <c r="H18" s="166">
        <v>16479</v>
      </c>
      <c r="I18" s="167">
        <f t="shared" si="0"/>
        <v>3.4398342853555919E-2</v>
      </c>
      <c r="J18" s="167"/>
      <c r="K18" s="81"/>
      <c r="L18" s="81"/>
      <c r="M18" s="165" t="s">
        <v>119</v>
      </c>
      <c r="N18" s="166">
        <v>131</v>
      </c>
      <c r="O18" s="166">
        <v>731</v>
      </c>
      <c r="P18" s="166">
        <v>938</v>
      </c>
      <c r="Q18" s="166">
        <v>864</v>
      </c>
      <c r="R18" s="166">
        <v>1025</v>
      </c>
      <c r="S18" s="167">
        <f t="shared" si="1"/>
        <v>0.18634259259259256</v>
      </c>
      <c r="T18" s="167">
        <f>R18/R11</f>
        <v>5.5965055965055965E-2</v>
      </c>
    </row>
    <row r="19" spans="1:20" x14ac:dyDescent="0.25">
      <c r="B19" s="165" t="s">
        <v>126</v>
      </c>
      <c r="C19" s="166">
        <v>1433</v>
      </c>
      <c r="D19" s="166">
        <v>14357</v>
      </c>
      <c r="E19" s="166">
        <v>11551</v>
      </c>
      <c r="F19" s="166">
        <v>13604</v>
      </c>
      <c r="G19" s="166">
        <v>13487</v>
      </c>
      <c r="H19" s="166">
        <v>12570</v>
      </c>
      <c r="I19" s="167">
        <f t="shared" si="0"/>
        <v>-6.7991399125083452E-2</v>
      </c>
      <c r="J19" s="167">
        <f>H19/H11</f>
        <v>2.860725673021559E-2</v>
      </c>
      <c r="K19" s="81"/>
      <c r="L19" s="81"/>
      <c r="M19" s="165" t="s">
        <v>126</v>
      </c>
      <c r="N19" s="166">
        <v>41</v>
      </c>
      <c r="O19" s="166">
        <v>573</v>
      </c>
      <c r="P19" s="166">
        <v>547</v>
      </c>
      <c r="Q19" s="166">
        <v>669</v>
      </c>
      <c r="R19" s="166">
        <v>541</v>
      </c>
      <c r="S19" s="167">
        <f t="shared" si="1"/>
        <v>-0.19133034379671154</v>
      </c>
      <c r="T19" s="167">
        <f>R19/R11</f>
        <v>2.9538629538629537E-2</v>
      </c>
    </row>
    <row r="20" spans="1:20" x14ac:dyDescent="0.25">
      <c r="B20" s="165" t="s">
        <v>122</v>
      </c>
      <c r="C20" s="166">
        <v>2657</v>
      </c>
      <c r="D20" s="166">
        <v>15230</v>
      </c>
      <c r="E20" s="166">
        <v>13797</v>
      </c>
      <c r="F20" s="166">
        <v>14493</v>
      </c>
      <c r="G20" s="166">
        <v>14656</v>
      </c>
      <c r="H20" s="166">
        <v>14550</v>
      </c>
      <c r="I20" s="167">
        <f t="shared" si="0"/>
        <v>-7.2325327510917026E-3</v>
      </c>
      <c r="J20" s="167">
        <f>H20/H11</f>
        <v>3.3113411728292512E-2</v>
      </c>
      <c r="K20" s="81"/>
      <c r="L20" s="81"/>
      <c r="M20" s="165" t="s">
        <v>122</v>
      </c>
      <c r="N20" s="166">
        <v>71</v>
      </c>
      <c r="O20" s="166">
        <v>617</v>
      </c>
      <c r="P20" s="166">
        <v>355</v>
      </c>
      <c r="Q20" s="166">
        <v>459</v>
      </c>
      <c r="R20" s="166">
        <v>381</v>
      </c>
      <c r="S20" s="167">
        <f t="shared" si="1"/>
        <v>-0.16993464052287577</v>
      </c>
      <c r="T20" s="167">
        <f>R20/R11</f>
        <v>2.0802620802620804E-2</v>
      </c>
    </row>
    <row r="21" spans="1:20" x14ac:dyDescent="0.25">
      <c r="B21" s="165" t="s">
        <v>131</v>
      </c>
      <c r="C21" s="166">
        <v>113</v>
      </c>
      <c r="D21" s="166">
        <v>6827</v>
      </c>
      <c r="E21" s="166">
        <v>7805</v>
      </c>
      <c r="F21" s="166">
        <v>7602</v>
      </c>
      <c r="G21" s="166">
        <v>7997</v>
      </c>
      <c r="H21" s="166">
        <v>7051</v>
      </c>
      <c r="I21" s="167">
        <f t="shared" si="0"/>
        <v>-0.1182943603851444</v>
      </c>
      <c r="J21" s="167">
        <f>H21/H11</f>
        <v>1.6046918632040583E-2</v>
      </c>
      <c r="K21" s="81"/>
      <c r="L21" s="81"/>
      <c r="M21" s="165" t="s">
        <v>131</v>
      </c>
      <c r="N21" s="166">
        <v>3</v>
      </c>
      <c r="O21" s="166">
        <v>123</v>
      </c>
      <c r="P21" s="166">
        <v>118</v>
      </c>
      <c r="Q21" s="166">
        <v>176</v>
      </c>
      <c r="R21" s="166">
        <v>152</v>
      </c>
      <c r="S21" s="167">
        <f t="shared" si="1"/>
        <v>-0.13636363636363635</v>
      </c>
      <c r="T21" s="167">
        <f>R21/R11</f>
        <v>8.2992082992082994E-3</v>
      </c>
    </row>
    <row r="22" spans="1:20" x14ac:dyDescent="0.25">
      <c r="A22" s="169"/>
      <c r="B22" s="165" t="s">
        <v>134</v>
      </c>
      <c r="C22" s="166">
        <v>605</v>
      </c>
      <c r="D22" s="166">
        <v>7237</v>
      </c>
      <c r="E22" s="166">
        <v>10970</v>
      </c>
      <c r="F22" s="166">
        <v>12283</v>
      </c>
      <c r="G22" s="166">
        <v>11491</v>
      </c>
      <c r="H22" s="166">
        <v>9797</v>
      </c>
      <c r="I22" s="167">
        <f t="shared" si="0"/>
        <v>-0.1474197197806979</v>
      </c>
      <c r="J22" s="167">
        <f>H22/H11</f>
        <v>2.2296363897050288E-2</v>
      </c>
      <c r="K22" s="81"/>
      <c r="L22" s="81"/>
      <c r="M22" s="165" t="s">
        <v>134</v>
      </c>
      <c r="N22" s="166">
        <v>7</v>
      </c>
      <c r="O22" s="166">
        <v>170</v>
      </c>
      <c r="P22" s="166">
        <v>119</v>
      </c>
      <c r="Q22" s="166">
        <v>219</v>
      </c>
      <c r="R22" s="166">
        <v>218</v>
      </c>
      <c r="S22" s="167">
        <f t="shared" si="1"/>
        <v>-4.5662100456621557E-3</v>
      </c>
      <c r="T22" s="167">
        <f>R22/R11</f>
        <v>1.1902811902811903E-2</v>
      </c>
    </row>
    <row r="23" spans="1:20" x14ac:dyDescent="0.25">
      <c r="B23" s="170" t="s">
        <v>148</v>
      </c>
      <c r="C23" s="171">
        <f t="shared" ref="C23:H23" si="2">C15-SUM(C16:C22)</f>
        <v>16080</v>
      </c>
      <c r="D23" s="171">
        <f t="shared" si="2"/>
        <v>81192</v>
      </c>
      <c r="E23" s="171">
        <f t="shared" si="2"/>
        <v>102886</v>
      </c>
      <c r="F23" s="171">
        <f t="shared" si="2"/>
        <v>104663</v>
      </c>
      <c r="G23" s="171">
        <f t="shared" si="2"/>
        <v>110499</v>
      </c>
      <c r="H23" s="171">
        <f t="shared" si="2"/>
        <v>115727</v>
      </c>
      <c r="I23" s="172">
        <f t="shared" si="0"/>
        <v>4.7312645363306371E-2</v>
      </c>
      <c r="J23" s="172">
        <f>H23/H11</f>
        <v>0.26337565629416543</v>
      </c>
      <c r="K23" s="173"/>
      <c r="L23" s="173"/>
      <c r="M23" s="170" t="s">
        <v>148</v>
      </c>
      <c r="N23" s="171">
        <f>N15-SUM(N16:N22)</f>
        <v>316</v>
      </c>
      <c r="O23" s="171">
        <f>O15-SUM(O16:O22)</f>
        <v>2547</v>
      </c>
      <c r="P23" s="171">
        <f>P15-SUM(P16:P22)</f>
        <v>2890</v>
      </c>
      <c r="Q23" s="171">
        <f>Q15-SUM(Q16:Q22)</f>
        <v>3225</v>
      </c>
      <c r="R23" s="171">
        <f>R15-SUM(R16:R22)</f>
        <v>3111</v>
      </c>
      <c r="S23" s="172">
        <f t="shared" si="1"/>
        <v>-3.5348837209302375E-2</v>
      </c>
      <c r="T23" s="172">
        <f>R23/R11</f>
        <v>0.16986076986076987</v>
      </c>
    </row>
    <row r="24" spans="1:20" x14ac:dyDescent="0.25">
      <c r="B24" s="157" t="s">
        <v>47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12</v>
      </c>
      <c r="C25" s="178">
        <v>27724</v>
      </c>
      <c r="D25" s="178">
        <v>114122</v>
      </c>
      <c r="E25" s="178">
        <v>153975</v>
      </c>
      <c r="F25" s="178">
        <v>161770</v>
      </c>
      <c r="G25" s="178">
        <v>159454</v>
      </c>
      <c r="H25" s="178">
        <v>155221</v>
      </c>
      <c r="I25" s="179">
        <f t="shared" ref="I25:I37" si="3">IFERROR(H25/G25-1,"-")</f>
        <v>-2.6546841095237528E-2</v>
      </c>
      <c r="J25" s="179">
        <f>H25/H25</f>
        <v>1</v>
      </c>
    </row>
    <row r="26" spans="1:20" x14ac:dyDescent="0.25">
      <c r="B26" s="161" t="s">
        <v>100</v>
      </c>
      <c r="C26" s="162">
        <v>6173</v>
      </c>
      <c r="D26" s="162">
        <v>14036</v>
      </c>
      <c r="E26" s="162">
        <v>12901</v>
      </c>
      <c r="F26" s="162">
        <v>11834</v>
      </c>
      <c r="G26" s="162">
        <v>10813</v>
      </c>
      <c r="H26" s="162">
        <v>9872</v>
      </c>
      <c r="I26" s="163">
        <f t="shared" si="3"/>
        <v>-8.702487746231391E-2</v>
      </c>
      <c r="J26" s="163">
        <f>H26/H25</f>
        <v>6.3599641801044965E-2</v>
      </c>
    </row>
    <row r="27" spans="1:20" x14ac:dyDescent="0.25">
      <c r="B27" s="165" t="s">
        <v>106</v>
      </c>
      <c r="C27" s="166">
        <v>3518</v>
      </c>
      <c r="D27" s="166">
        <v>5472</v>
      </c>
      <c r="E27" s="166">
        <v>4487</v>
      </c>
      <c r="F27" s="166">
        <v>4039</v>
      </c>
      <c r="G27" s="166">
        <v>3217</v>
      </c>
      <c r="H27" s="166">
        <v>3345</v>
      </c>
      <c r="I27" s="167">
        <f t="shared" si="3"/>
        <v>3.9788622940627905E-2</v>
      </c>
      <c r="J27" s="167">
        <f>H27/H25</f>
        <v>2.1549919147538028E-2</v>
      </c>
    </row>
    <row r="28" spans="1:20" x14ac:dyDescent="0.25">
      <c r="B28" s="165" t="s">
        <v>103</v>
      </c>
      <c r="C28" s="166">
        <v>2655</v>
      </c>
      <c r="D28" s="166">
        <v>8564</v>
      </c>
      <c r="E28" s="166">
        <v>8414</v>
      </c>
      <c r="F28" s="166">
        <v>7795</v>
      </c>
      <c r="G28" s="166">
        <v>7596</v>
      </c>
      <c r="H28" s="166">
        <v>6527</v>
      </c>
      <c r="I28" s="167">
        <f t="shared" si="3"/>
        <v>-0.14073196419167988</v>
      </c>
      <c r="J28" s="167">
        <f>H28/H25</f>
        <v>4.2049722653506934E-2</v>
      </c>
    </row>
    <row r="29" spans="1:20" x14ac:dyDescent="0.25">
      <c r="B29" s="161" t="s">
        <v>110</v>
      </c>
      <c r="C29" s="162">
        <v>21551</v>
      </c>
      <c r="D29" s="162">
        <v>100086</v>
      </c>
      <c r="E29" s="162">
        <v>141074</v>
      </c>
      <c r="F29" s="162">
        <v>149936</v>
      </c>
      <c r="G29" s="162">
        <v>148641</v>
      </c>
      <c r="H29" s="162">
        <v>145349</v>
      </c>
      <c r="I29" s="163">
        <f t="shared" si="3"/>
        <v>-2.2147321398537367E-2</v>
      </c>
      <c r="J29" s="163">
        <f>H29/H25</f>
        <v>0.93640035819895506</v>
      </c>
    </row>
    <row r="30" spans="1:20" x14ac:dyDescent="0.25">
      <c r="B30" s="165" t="s">
        <v>113</v>
      </c>
      <c r="C30" s="166">
        <v>10094</v>
      </c>
      <c r="D30" s="166">
        <v>36596</v>
      </c>
      <c r="E30" s="166">
        <v>68205</v>
      </c>
      <c r="F30" s="166">
        <v>71849</v>
      </c>
      <c r="G30" s="166">
        <v>73815</v>
      </c>
      <c r="H30" s="166">
        <v>70997</v>
      </c>
      <c r="I30" s="167">
        <f t="shared" si="3"/>
        <v>-3.8176522387048717E-2</v>
      </c>
      <c r="J30" s="167">
        <f>H30/H25</f>
        <v>0.45739300738946403</v>
      </c>
    </row>
    <row r="31" spans="1:20" x14ac:dyDescent="0.25">
      <c r="B31" s="165" t="s">
        <v>116</v>
      </c>
      <c r="C31" s="166">
        <v>2984</v>
      </c>
      <c r="D31" s="166">
        <v>13995</v>
      </c>
      <c r="E31" s="166">
        <v>14767</v>
      </c>
      <c r="F31" s="166">
        <v>16418</v>
      </c>
      <c r="G31" s="166">
        <v>15334</v>
      </c>
      <c r="H31" s="166">
        <v>14619</v>
      </c>
      <c r="I31" s="167">
        <f t="shared" si="3"/>
        <v>-4.6628407460545196E-2</v>
      </c>
      <c r="J31" s="167">
        <f>H31/H25</f>
        <v>9.4181843951527178E-2</v>
      </c>
    </row>
    <row r="32" spans="1:20" x14ac:dyDescent="0.25">
      <c r="B32" s="165" t="s">
        <v>119</v>
      </c>
      <c r="C32" s="166">
        <v>1485</v>
      </c>
      <c r="D32" s="166">
        <v>5209</v>
      </c>
      <c r="E32" s="166">
        <v>5577</v>
      </c>
      <c r="F32" s="166">
        <v>4673</v>
      </c>
      <c r="G32" s="166">
        <v>4199</v>
      </c>
      <c r="H32" s="166">
        <v>4024</v>
      </c>
      <c r="I32" s="167">
        <f t="shared" si="3"/>
        <v>-4.1676589664205732E-2</v>
      </c>
      <c r="J32" s="167">
        <f>H32/H25</f>
        <v>2.5924327249534536E-2</v>
      </c>
    </row>
    <row r="33" spans="2:10" x14ac:dyDescent="0.25">
      <c r="B33" s="165" t="s">
        <v>126</v>
      </c>
      <c r="C33" s="166">
        <v>414</v>
      </c>
      <c r="D33" s="166">
        <v>5617</v>
      </c>
      <c r="E33" s="166">
        <v>4695</v>
      </c>
      <c r="F33" s="166">
        <v>5198</v>
      </c>
      <c r="G33" s="166">
        <v>5174</v>
      </c>
      <c r="H33" s="166">
        <v>5218</v>
      </c>
      <c r="I33" s="167">
        <f t="shared" si="3"/>
        <v>8.5040587553151248E-3</v>
      </c>
      <c r="J33" s="167">
        <f>H33/H25</f>
        <v>3.3616585384709546E-2</v>
      </c>
    </row>
    <row r="34" spans="2:10" x14ac:dyDescent="0.25">
      <c r="B34" s="165" t="s">
        <v>122</v>
      </c>
      <c r="C34" s="166">
        <v>1396</v>
      </c>
      <c r="D34" s="166">
        <v>8563</v>
      </c>
      <c r="E34" s="166">
        <v>7335</v>
      </c>
      <c r="F34" s="166">
        <v>7743</v>
      </c>
      <c r="G34" s="166">
        <v>7580</v>
      </c>
      <c r="H34" s="166">
        <v>7909</v>
      </c>
      <c r="I34" s="167">
        <f t="shared" si="3"/>
        <v>4.3403693931398424E-2</v>
      </c>
      <c r="J34" s="167">
        <f>H34/H25</f>
        <v>5.0953157111473316E-2</v>
      </c>
    </row>
    <row r="35" spans="2:10" x14ac:dyDescent="0.25">
      <c r="B35" s="165" t="s">
        <v>131</v>
      </c>
      <c r="C35" s="166">
        <v>24</v>
      </c>
      <c r="D35" s="166">
        <v>2091</v>
      </c>
      <c r="E35" s="166">
        <v>2400</v>
      </c>
      <c r="F35" s="166">
        <v>2463</v>
      </c>
      <c r="G35" s="166">
        <v>2655</v>
      </c>
      <c r="H35" s="166">
        <v>2631</v>
      </c>
      <c r="I35" s="167">
        <f t="shared" si="3"/>
        <v>-9.0395480225988756E-3</v>
      </c>
      <c r="J35" s="167">
        <f>H35/H25</f>
        <v>1.6950026091830359E-2</v>
      </c>
    </row>
    <row r="36" spans="2:10" x14ac:dyDescent="0.25">
      <c r="B36" s="165" t="s">
        <v>134</v>
      </c>
      <c r="C36" s="166">
        <v>61</v>
      </c>
      <c r="D36" s="166">
        <v>1633</v>
      </c>
      <c r="E36" s="166">
        <v>3908</v>
      </c>
      <c r="F36" s="166">
        <v>4511</v>
      </c>
      <c r="G36" s="166">
        <v>3656</v>
      </c>
      <c r="H36" s="166">
        <v>3594</v>
      </c>
      <c r="I36" s="167">
        <f t="shared" si="3"/>
        <v>-1.6958424507658609E-2</v>
      </c>
      <c r="J36" s="167">
        <f>H36/H25</f>
        <v>2.3154083532511711E-2</v>
      </c>
    </row>
    <row r="37" spans="2:10" x14ac:dyDescent="0.25">
      <c r="B37" s="170" t="s">
        <v>148</v>
      </c>
      <c r="C37" s="171">
        <f t="shared" ref="C37:H37" si="4">C29-SUM(C30:C36)</f>
        <v>5093</v>
      </c>
      <c r="D37" s="171">
        <f t="shared" si="4"/>
        <v>26382</v>
      </c>
      <c r="E37" s="171">
        <f t="shared" si="4"/>
        <v>34187</v>
      </c>
      <c r="F37" s="171">
        <f t="shared" si="4"/>
        <v>37081</v>
      </c>
      <c r="G37" s="171">
        <f t="shared" si="4"/>
        <v>36228</v>
      </c>
      <c r="H37" s="171">
        <f t="shared" si="4"/>
        <v>36357</v>
      </c>
      <c r="I37" s="172">
        <f t="shared" si="3"/>
        <v>3.5607817157998767E-3</v>
      </c>
      <c r="J37" s="172">
        <f>H37/H25</f>
        <v>0.23422732748790434</v>
      </c>
    </row>
    <row r="38" spans="2:10" x14ac:dyDescent="0.25">
      <c r="B38" s="157" t="s">
        <v>48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71</v>
      </c>
      <c r="C39" s="178">
        <v>17398</v>
      </c>
      <c r="D39" s="178">
        <v>78855</v>
      </c>
      <c r="E39" s="178">
        <v>108917</v>
      </c>
      <c r="F39" s="178">
        <v>111619</v>
      </c>
      <c r="G39" s="178">
        <v>115450</v>
      </c>
      <c r="H39" s="178">
        <v>110730</v>
      </c>
      <c r="I39" s="179">
        <f t="shared" ref="I39:I51" si="5">IFERROR(H39/G39-1,"-")</f>
        <v>-4.0883499350368169E-2</v>
      </c>
      <c r="J39" s="179">
        <f>H39/H39</f>
        <v>1</v>
      </c>
    </row>
    <row r="40" spans="2:10" x14ac:dyDescent="0.25">
      <c r="B40" s="161" t="s">
        <v>100</v>
      </c>
      <c r="C40" s="162">
        <v>2321</v>
      </c>
      <c r="D40" s="162">
        <v>7543</v>
      </c>
      <c r="E40" s="162">
        <v>8023</v>
      </c>
      <c r="F40" s="162">
        <v>7457</v>
      </c>
      <c r="G40" s="162">
        <v>7541</v>
      </c>
      <c r="H40" s="162">
        <v>7552</v>
      </c>
      <c r="I40" s="163">
        <f t="shared" si="5"/>
        <v>1.4586924811033075E-3</v>
      </c>
      <c r="J40" s="163">
        <f>H40/H39</f>
        <v>6.8201932628917189E-2</v>
      </c>
    </row>
    <row r="41" spans="2:10" x14ac:dyDescent="0.25">
      <c r="B41" s="165" t="s">
        <v>106</v>
      </c>
      <c r="C41" s="166">
        <v>1300</v>
      </c>
      <c r="D41" s="166">
        <v>2651</v>
      </c>
      <c r="E41" s="166">
        <v>1974</v>
      </c>
      <c r="F41" s="166">
        <v>2803</v>
      </c>
      <c r="G41" s="166">
        <v>2740</v>
      </c>
      <c r="H41" s="166">
        <v>3218</v>
      </c>
      <c r="I41" s="167">
        <f t="shared" si="5"/>
        <v>0.17445255474452548</v>
      </c>
      <c r="J41" s="167">
        <f>H41/H39</f>
        <v>2.9061681567777477E-2</v>
      </c>
    </row>
    <row r="42" spans="2:10" x14ac:dyDescent="0.25">
      <c r="B42" s="165" t="s">
        <v>103</v>
      </c>
      <c r="C42" s="166">
        <v>1021</v>
      </c>
      <c r="D42" s="166">
        <v>4892</v>
      </c>
      <c r="E42" s="166">
        <v>6049</v>
      </c>
      <c r="F42" s="166">
        <v>4654</v>
      </c>
      <c r="G42" s="166">
        <v>4801</v>
      </c>
      <c r="H42" s="166">
        <v>4334</v>
      </c>
      <c r="I42" s="167">
        <f t="shared" si="5"/>
        <v>-9.7271401791293455E-2</v>
      </c>
      <c r="J42" s="167">
        <f>H42/H39</f>
        <v>3.9140251061139712E-2</v>
      </c>
    </row>
    <row r="43" spans="2:10" x14ac:dyDescent="0.25">
      <c r="B43" s="161" t="s">
        <v>110</v>
      </c>
      <c r="C43" s="162">
        <v>15077</v>
      </c>
      <c r="D43" s="162">
        <v>71312</v>
      </c>
      <c r="E43" s="162">
        <v>100894</v>
      </c>
      <c r="F43" s="162">
        <v>104162</v>
      </c>
      <c r="G43" s="162">
        <v>107909</v>
      </c>
      <c r="H43" s="162">
        <v>103178</v>
      </c>
      <c r="I43" s="163">
        <f t="shared" si="5"/>
        <v>-4.3842496918700014E-2</v>
      </c>
      <c r="J43" s="163">
        <f>H43/H39</f>
        <v>0.93179806737108284</v>
      </c>
    </row>
    <row r="44" spans="2:10" x14ac:dyDescent="0.25">
      <c r="B44" s="165" t="s">
        <v>113</v>
      </c>
      <c r="C44" s="166">
        <v>8000</v>
      </c>
      <c r="D44" s="166">
        <v>24281</v>
      </c>
      <c r="E44" s="166">
        <v>48129</v>
      </c>
      <c r="F44" s="166">
        <v>49377</v>
      </c>
      <c r="G44" s="166">
        <v>50165</v>
      </c>
      <c r="H44" s="166">
        <v>46754</v>
      </c>
      <c r="I44" s="167">
        <f t="shared" si="5"/>
        <v>-6.7995614472241561E-2</v>
      </c>
      <c r="J44" s="167">
        <f>H44/H39</f>
        <v>0.42223426352388693</v>
      </c>
    </row>
    <row r="45" spans="2:10" x14ac:dyDescent="0.25">
      <c r="B45" s="165" t="s">
        <v>116</v>
      </c>
      <c r="C45" s="166">
        <v>854</v>
      </c>
      <c r="D45" s="166">
        <v>3993</v>
      </c>
      <c r="E45" s="166">
        <v>4758</v>
      </c>
      <c r="F45" s="166">
        <v>4975</v>
      </c>
      <c r="G45" s="166">
        <v>5171</v>
      </c>
      <c r="H45" s="166">
        <v>5606</v>
      </c>
      <c r="I45" s="167">
        <f t="shared" si="5"/>
        <v>8.4122993618255704E-2</v>
      </c>
      <c r="J45" s="167">
        <f>H45/H39</f>
        <v>5.0627652849273008E-2</v>
      </c>
    </row>
    <row r="46" spans="2:10" x14ac:dyDescent="0.25">
      <c r="B46" s="165" t="s">
        <v>119</v>
      </c>
      <c r="C46" s="166">
        <v>723</v>
      </c>
      <c r="D46" s="166">
        <v>2325</v>
      </c>
      <c r="E46" s="166">
        <v>2681</v>
      </c>
      <c r="F46" s="166">
        <v>2053</v>
      </c>
      <c r="G46" s="166">
        <v>2212</v>
      </c>
      <c r="H46" s="166">
        <v>2738</v>
      </c>
      <c r="I46" s="167">
        <f t="shared" si="5"/>
        <v>0.23779385171790235</v>
      </c>
      <c r="J46" s="167">
        <f>H46/H39</f>
        <v>2.4726812968481893E-2</v>
      </c>
    </row>
    <row r="47" spans="2:10" x14ac:dyDescent="0.25">
      <c r="B47" s="165" t="s">
        <v>126</v>
      </c>
      <c r="C47" s="166">
        <v>571</v>
      </c>
      <c r="D47" s="166">
        <v>4599</v>
      </c>
      <c r="E47" s="166">
        <v>3770</v>
      </c>
      <c r="F47" s="166">
        <v>4705</v>
      </c>
      <c r="G47" s="166">
        <v>4450</v>
      </c>
      <c r="H47" s="166">
        <v>3950</v>
      </c>
      <c r="I47" s="167">
        <f t="shared" si="5"/>
        <v>-0.11235955056179781</v>
      </c>
      <c r="J47" s="167">
        <f>H47/H39</f>
        <v>3.5672356181703245E-2</v>
      </c>
    </row>
    <row r="48" spans="2:10" x14ac:dyDescent="0.25">
      <c r="B48" s="165" t="s">
        <v>122</v>
      </c>
      <c r="C48" s="166">
        <v>554</v>
      </c>
      <c r="D48" s="166">
        <v>3955</v>
      </c>
      <c r="E48" s="166">
        <v>4166</v>
      </c>
      <c r="F48" s="166">
        <v>4414</v>
      </c>
      <c r="G48" s="166">
        <v>4236</v>
      </c>
      <c r="H48" s="166">
        <v>3677</v>
      </c>
      <c r="I48" s="167">
        <f t="shared" si="5"/>
        <v>-0.13196411709159583</v>
      </c>
      <c r="J48" s="167">
        <f>H48/H39</f>
        <v>3.3206899665853877E-2</v>
      </c>
    </row>
    <row r="49" spans="2:10" x14ac:dyDescent="0.25">
      <c r="B49" s="165" t="s">
        <v>131</v>
      </c>
      <c r="C49" s="166">
        <v>39</v>
      </c>
      <c r="D49" s="166">
        <v>2647</v>
      </c>
      <c r="E49" s="166">
        <v>2675</v>
      </c>
      <c r="F49" s="166">
        <v>2879</v>
      </c>
      <c r="G49" s="166">
        <v>3064</v>
      </c>
      <c r="H49" s="166">
        <v>2502</v>
      </c>
      <c r="I49" s="167">
        <f t="shared" si="5"/>
        <v>-0.18342036553524799</v>
      </c>
      <c r="J49" s="167">
        <f>H49/H39</f>
        <v>2.2595502573828231E-2</v>
      </c>
    </row>
    <row r="50" spans="2:10" x14ac:dyDescent="0.25">
      <c r="B50" s="165" t="s">
        <v>134</v>
      </c>
      <c r="C50" s="166">
        <v>406</v>
      </c>
      <c r="D50" s="166">
        <v>3467</v>
      </c>
      <c r="E50" s="166">
        <v>3949</v>
      </c>
      <c r="F50" s="166">
        <v>4580</v>
      </c>
      <c r="G50" s="166">
        <v>4168</v>
      </c>
      <c r="H50" s="166">
        <v>3370</v>
      </c>
      <c r="I50" s="167">
        <f t="shared" si="5"/>
        <v>-0.19145873320537432</v>
      </c>
      <c r="J50" s="167">
        <f>H50/H39</f>
        <v>3.043438995755441E-2</v>
      </c>
    </row>
    <row r="51" spans="2:10" x14ac:dyDescent="0.25">
      <c r="B51" s="170" t="s">
        <v>148</v>
      </c>
      <c r="C51" s="171">
        <f t="shared" ref="C51:H51" si="6">C43-SUM(C44:C50)</f>
        <v>3930</v>
      </c>
      <c r="D51" s="171">
        <f t="shared" si="6"/>
        <v>26045</v>
      </c>
      <c r="E51" s="171">
        <f t="shared" si="6"/>
        <v>30766</v>
      </c>
      <c r="F51" s="171">
        <f t="shared" si="6"/>
        <v>31179</v>
      </c>
      <c r="G51" s="171">
        <f t="shared" si="6"/>
        <v>34443</v>
      </c>
      <c r="H51" s="171">
        <f t="shared" si="6"/>
        <v>34581</v>
      </c>
      <c r="I51" s="172">
        <f t="shared" si="5"/>
        <v>4.0066196324362036E-3</v>
      </c>
      <c r="J51" s="172">
        <f>H51/H39</f>
        <v>0.31230018965050121</v>
      </c>
    </row>
    <row r="52" spans="2:10" x14ac:dyDescent="0.25">
      <c r="B52" s="157" t="s">
        <v>49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71</v>
      </c>
      <c r="C53" s="178">
        <v>469</v>
      </c>
      <c r="D53" s="178">
        <v>2479</v>
      </c>
      <c r="E53" s="178">
        <v>4675</v>
      </c>
      <c r="F53" s="178">
        <v>5492</v>
      </c>
      <c r="G53" s="178">
        <v>4480</v>
      </c>
      <c r="H53" s="178">
        <v>3504</v>
      </c>
      <c r="I53" s="179">
        <f t="shared" ref="I53:I65" si="7">IFERROR(H53/G53-1,"-")</f>
        <v>-0.21785714285714286</v>
      </c>
      <c r="J53" s="179">
        <f>H53/H53</f>
        <v>1</v>
      </c>
    </row>
    <row r="54" spans="2:10" x14ac:dyDescent="0.25">
      <c r="B54" s="161" t="s">
        <v>100</v>
      </c>
      <c r="C54" s="162">
        <v>3</v>
      </c>
      <c r="D54" s="162">
        <v>209</v>
      </c>
      <c r="E54" s="162">
        <v>1225</v>
      </c>
      <c r="F54" s="162">
        <v>1986</v>
      </c>
      <c r="G54" s="162">
        <v>984</v>
      </c>
      <c r="H54" s="162">
        <v>649</v>
      </c>
      <c r="I54" s="163">
        <f t="shared" si="7"/>
        <v>-0.34044715447154472</v>
      </c>
      <c r="J54" s="163">
        <f>H54/H53</f>
        <v>0.18521689497716895</v>
      </c>
    </row>
    <row r="55" spans="2:10" x14ac:dyDescent="0.25">
      <c r="B55" s="165" t="s">
        <v>106</v>
      </c>
      <c r="C55" s="166">
        <v>0</v>
      </c>
      <c r="D55" s="166">
        <v>65</v>
      </c>
      <c r="E55" s="166">
        <v>770</v>
      </c>
      <c r="F55" s="166">
        <v>1503</v>
      </c>
      <c r="G55" s="166">
        <v>546</v>
      </c>
      <c r="H55" s="166">
        <v>403</v>
      </c>
      <c r="I55" s="167">
        <f t="shared" si="7"/>
        <v>-0.26190476190476186</v>
      </c>
      <c r="J55" s="167">
        <f>H55/H53</f>
        <v>0.11501141552511415</v>
      </c>
    </row>
    <row r="56" spans="2:10" x14ac:dyDescent="0.25">
      <c r="B56" s="165" t="s">
        <v>103</v>
      </c>
      <c r="C56" s="166">
        <v>3</v>
      </c>
      <c r="D56" s="166">
        <v>144</v>
      </c>
      <c r="E56" s="166">
        <v>455</v>
      </c>
      <c r="F56" s="166">
        <v>483</v>
      </c>
      <c r="G56" s="166">
        <v>438</v>
      </c>
      <c r="H56" s="166">
        <v>246</v>
      </c>
      <c r="I56" s="167">
        <f t="shared" si="7"/>
        <v>-0.43835616438356162</v>
      </c>
      <c r="J56" s="167">
        <f>H56/H53</f>
        <v>7.0205479452054798E-2</v>
      </c>
    </row>
    <row r="57" spans="2:10" x14ac:dyDescent="0.25">
      <c r="B57" s="161" t="s">
        <v>110</v>
      </c>
      <c r="C57" s="162">
        <v>466</v>
      </c>
      <c r="D57" s="162">
        <v>2270</v>
      </c>
      <c r="E57" s="162">
        <v>3450</v>
      </c>
      <c r="F57" s="162">
        <v>3506</v>
      </c>
      <c r="G57" s="162">
        <v>3496</v>
      </c>
      <c r="H57" s="162">
        <v>2855</v>
      </c>
      <c r="I57" s="163">
        <f t="shared" si="7"/>
        <v>-0.1833524027459954</v>
      </c>
      <c r="J57" s="163">
        <f>H57/H53</f>
        <v>0.81478310502283102</v>
      </c>
    </row>
    <row r="58" spans="2:10" x14ac:dyDescent="0.25">
      <c r="B58" s="165" t="s">
        <v>113</v>
      </c>
      <c r="C58" s="166">
        <v>55</v>
      </c>
      <c r="D58" s="166">
        <v>494</v>
      </c>
      <c r="E58" s="166">
        <v>913</v>
      </c>
      <c r="F58" s="166">
        <v>872</v>
      </c>
      <c r="G58" s="166">
        <v>936</v>
      </c>
      <c r="H58" s="166">
        <v>823</v>
      </c>
      <c r="I58" s="167">
        <f t="shared" si="7"/>
        <v>-0.12072649572649574</v>
      </c>
      <c r="J58" s="167">
        <f>H58/H53</f>
        <v>0.2348744292237443</v>
      </c>
    </row>
    <row r="59" spans="2:10" x14ac:dyDescent="0.25">
      <c r="B59" s="165" t="s">
        <v>116</v>
      </c>
      <c r="C59" s="166">
        <v>266</v>
      </c>
      <c r="D59" s="166">
        <v>927</v>
      </c>
      <c r="E59" s="166">
        <v>779</v>
      </c>
      <c r="F59" s="166">
        <v>860</v>
      </c>
      <c r="G59" s="166">
        <v>761</v>
      </c>
      <c r="H59" s="166">
        <v>700</v>
      </c>
      <c r="I59" s="167">
        <f t="shared" si="7"/>
        <v>-8.0157687253613719E-2</v>
      </c>
      <c r="J59" s="167">
        <f>H59/H53</f>
        <v>0.1997716894977169</v>
      </c>
    </row>
    <row r="60" spans="2:10" x14ac:dyDescent="0.25">
      <c r="B60" s="165" t="s">
        <v>119</v>
      </c>
      <c r="C60" s="166">
        <v>13</v>
      </c>
      <c r="D60" s="166">
        <v>105</v>
      </c>
      <c r="E60" s="166">
        <v>363</v>
      </c>
      <c r="F60" s="166">
        <v>307</v>
      </c>
      <c r="G60" s="166">
        <v>158</v>
      </c>
      <c r="H60" s="166">
        <v>212</v>
      </c>
      <c r="I60" s="167">
        <f t="shared" si="7"/>
        <v>0.34177215189873422</v>
      </c>
      <c r="J60" s="167">
        <f>H60/H53</f>
        <v>6.0502283105022828E-2</v>
      </c>
    </row>
    <row r="61" spans="2:10" x14ac:dyDescent="0.25">
      <c r="B61" s="165" t="s">
        <v>126</v>
      </c>
      <c r="C61" s="166">
        <v>23</v>
      </c>
      <c r="D61" s="166">
        <v>64</v>
      </c>
      <c r="E61" s="166">
        <v>62</v>
      </c>
      <c r="F61" s="166">
        <v>91</v>
      </c>
      <c r="G61" s="166">
        <v>113</v>
      </c>
      <c r="H61" s="166">
        <v>124</v>
      </c>
      <c r="I61" s="167">
        <f t="shared" si="7"/>
        <v>9.7345132743362761E-2</v>
      </c>
      <c r="J61" s="167">
        <f>H61/H53</f>
        <v>3.5388127853881277E-2</v>
      </c>
    </row>
    <row r="62" spans="2:10" x14ac:dyDescent="0.25">
      <c r="B62" s="165" t="s">
        <v>122</v>
      </c>
      <c r="C62" s="166">
        <v>6</v>
      </c>
      <c r="D62" s="166">
        <v>53</v>
      </c>
      <c r="E62" s="166">
        <v>63</v>
      </c>
      <c r="F62" s="166">
        <v>92</v>
      </c>
      <c r="G62" s="166">
        <v>119</v>
      </c>
      <c r="H62" s="166">
        <v>122</v>
      </c>
      <c r="I62" s="167">
        <f t="shared" si="7"/>
        <v>2.5210084033613356E-2</v>
      </c>
      <c r="J62" s="167">
        <f>H62/H53</f>
        <v>3.4817351598173514E-2</v>
      </c>
    </row>
    <row r="63" spans="2:10" x14ac:dyDescent="0.25">
      <c r="B63" s="165" t="s">
        <v>131</v>
      </c>
      <c r="C63" s="166">
        <v>0</v>
      </c>
      <c r="D63" s="166">
        <v>21</v>
      </c>
      <c r="E63" s="166">
        <v>45</v>
      </c>
      <c r="F63" s="166">
        <v>44</v>
      </c>
      <c r="G63" s="166">
        <v>34</v>
      </c>
      <c r="H63" s="166">
        <v>17</v>
      </c>
      <c r="I63" s="167">
        <f t="shared" si="7"/>
        <v>-0.5</v>
      </c>
      <c r="J63" s="167">
        <f>H63/H53</f>
        <v>4.8515981735159815E-3</v>
      </c>
    </row>
    <row r="64" spans="2:10" x14ac:dyDescent="0.25">
      <c r="B64" s="165" t="s">
        <v>134</v>
      </c>
      <c r="C64" s="166">
        <v>6</v>
      </c>
      <c r="D64" s="166">
        <v>22</v>
      </c>
      <c r="E64" s="166">
        <v>33</v>
      </c>
      <c r="F64" s="166">
        <v>27</v>
      </c>
      <c r="G64" s="166">
        <v>45</v>
      </c>
      <c r="H64" s="166">
        <v>20</v>
      </c>
      <c r="I64" s="167">
        <f t="shared" si="7"/>
        <v>-0.55555555555555558</v>
      </c>
      <c r="J64" s="167">
        <f>H64/H53</f>
        <v>5.7077625570776253E-3</v>
      </c>
    </row>
    <row r="65" spans="2:10" x14ac:dyDescent="0.25">
      <c r="B65" s="170" t="s">
        <v>148</v>
      </c>
      <c r="C65" s="171">
        <f t="shared" ref="C65:H65" si="8">C57-SUM(C58:C64)</f>
        <v>97</v>
      </c>
      <c r="D65" s="171">
        <f t="shared" si="8"/>
        <v>584</v>
      </c>
      <c r="E65" s="171">
        <f t="shared" si="8"/>
        <v>1192</v>
      </c>
      <c r="F65" s="171">
        <f t="shared" si="8"/>
        <v>1213</v>
      </c>
      <c r="G65" s="171">
        <f t="shared" si="8"/>
        <v>1330</v>
      </c>
      <c r="H65" s="171">
        <f t="shared" si="8"/>
        <v>837</v>
      </c>
      <c r="I65" s="172">
        <f t="shared" si="7"/>
        <v>-0.37067669172932327</v>
      </c>
      <c r="J65" s="172">
        <f>H65/H53</f>
        <v>0.23886986301369864</v>
      </c>
    </row>
    <row r="66" spans="2:10" x14ac:dyDescent="0.25">
      <c r="B66" s="157" t="s">
        <v>50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71</v>
      </c>
      <c r="C67" s="178">
        <v>8154</v>
      </c>
      <c r="D67" s="178">
        <v>9493</v>
      </c>
      <c r="E67" s="178">
        <v>14121</v>
      </c>
      <c r="F67" s="178">
        <v>12492</v>
      </c>
      <c r="G67" s="178">
        <v>15575</v>
      </c>
      <c r="H67" s="178">
        <v>15082</v>
      </c>
      <c r="I67" s="179">
        <f t="shared" ref="I67:I79" si="9">IFERROR(H67/G67-1,"-")</f>
        <v>-3.1653290529695011E-2</v>
      </c>
      <c r="J67" s="179">
        <f>H67/H67</f>
        <v>1</v>
      </c>
    </row>
    <row r="68" spans="2:10" x14ac:dyDescent="0.25">
      <c r="B68" s="161" t="s">
        <v>100</v>
      </c>
      <c r="C68" s="162">
        <v>661</v>
      </c>
      <c r="D68" s="162">
        <v>869</v>
      </c>
      <c r="E68" s="162">
        <v>877</v>
      </c>
      <c r="F68" s="162">
        <v>3664</v>
      </c>
      <c r="G68" s="162">
        <v>4017</v>
      </c>
      <c r="H68" s="162">
        <v>2993</v>
      </c>
      <c r="I68" s="163">
        <f t="shared" si="9"/>
        <v>-0.25491660443116759</v>
      </c>
      <c r="J68" s="163">
        <f>H68/H67</f>
        <v>0.19844848163373557</v>
      </c>
    </row>
    <row r="69" spans="2:10" x14ac:dyDescent="0.25">
      <c r="B69" s="165" t="s">
        <v>106</v>
      </c>
      <c r="C69" s="166">
        <v>342</v>
      </c>
      <c r="D69" s="166">
        <v>186</v>
      </c>
      <c r="E69" s="166">
        <v>126</v>
      </c>
      <c r="F69" s="166">
        <v>1747</v>
      </c>
      <c r="G69" s="166">
        <v>1469</v>
      </c>
      <c r="H69" s="166">
        <v>1263</v>
      </c>
      <c r="I69" s="167">
        <f t="shared" si="9"/>
        <v>-0.14023144996596326</v>
      </c>
      <c r="J69" s="167">
        <f>H69/H67</f>
        <v>8.3742209256066832E-2</v>
      </c>
    </row>
    <row r="70" spans="2:10" x14ac:dyDescent="0.25">
      <c r="B70" s="165" t="s">
        <v>103</v>
      </c>
      <c r="C70" s="166">
        <v>319</v>
      </c>
      <c r="D70" s="166">
        <v>683</v>
      </c>
      <c r="E70" s="166">
        <v>751</v>
      </c>
      <c r="F70" s="166">
        <v>1917</v>
      </c>
      <c r="G70" s="166">
        <v>2548</v>
      </c>
      <c r="H70" s="166">
        <v>1730</v>
      </c>
      <c r="I70" s="167">
        <f t="shared" si="9"/>
        <v>-0.32103610675039251</v>
      </c>
      <c r="J70" s="167">
        <f>H70/H67</f>
        <v>0.11470627237766874</v>
      </c>
    </row>
    <row r="71" spans="2:10" x14ac:dyDescent="0.25">
      <c r="B71" s="161" t="s">
        <v>110</v>
      </c>
      <c r="C71" s="162">
        <v>7493</v>
      </c>
      <c r="D71" s="162">
        <v>8624</v>
      </c>
      <c r="E71" s="162">
        <v>13244</v>
      </c>
      <c r="F71" s="162">
        <v>8828</v>
      </c>
      <c r="G71" s="162">
        <v>11558</v>
      </c>
      <c r="H71" s="162">
        <v>12089</v>
      </c>
      <c r="I71" s="163">
        <f t="shared" si="9"/>
        <v>4.5942204533656383E-2</v>
      </c>
      <c r="J71" s="163">
        <f>H71/H67</f>
        <v>0.80155151836626437</v>
      </c>
    </row>
    <row r="72" spans="2:10" x14ac:dyDescent="0.25">
      <c r="B72" s="165" t="s">
        <v>113</v>
      </c>
      <c r="C72" s="166">
        <v>4868</v>
      </c>
      <c r="D72" s="166">
        <v>1656</v>
      </c>
      <c r="E72" s="166">
        <v>4592</v>
      </c>
      <c r="F72" s="166">
        <v>4102</v>
      </c>
      <c r="G72" s="166">
        <v>4736</v>
      </c>
      <c r="H72" s="166">
        <v>5330</v>
      </c>
      <c r="I72" s="167">
        <f t="shared" si="9"/>
        <v>0.12542229729729737</v>
      </c>
      <c r="J72" s="167">
        <f>H72/H67</f>
        <v>0.35340140564911815</v>
      </c>
    </row>
    <row r="73" spans="2:10" x14ac:dyDescent="0.25">
      <c r="B73" s="165" t="s">
        <v>116</v>
      </c>
      <c r="C73" s="166">
        <v>411</v>
      </c>
      <c r="D73" s="166">
        <v>363</v>
      </c>
      <c r="E73" s="166">
        <v>510</v>
      </c>
      <c r="F73" s="166">
        <v>1159</v>
      </c>
      <c r="G73" s="166">
        <v>1085</v>
      </c>
      <c r="H73" s="166">
        <v>844</v>
      </c>
      <c r="I73" s="167">
        <f t="shared" si="9"/>
        <v>-0.22211981566820271</v>
      </c>
      <c r="J73" s="167">
        <f>H73/H67</f>
        <v>5.5960747911417585E-2</v>
      </c>
    </row>
    <row r="74" spans="2:10" x14ac:dyDescent="0.25">
      <c r="B74" s="165" t="s">
        <v>119</v>
      </c>
      <c r="C74" s="166">
        <v>523</v>
      </c>
      <c r="D74" s="166">
        <v>1078</v>
      </c>
      <c r="E74" s="166">
        <v>1972</v>
      </c>
      <c r="F74" s="166">
        <v>521</v>
      </c>
      <c r="G74" s="166">
        <v>700</v>
      </c>
      <c r="H74" s="166">
        <v>661</v>
      </c>
      <c r="I74" s="167">
        <f t="shared" si="9"/>
        <v>-5.5714285714285716E-2</v>
      </c>
      <c r="J74" s="167">
        <f>H74/H67</f>
        <v>4.3827078636785574E-2</v>
      </c>
    </row>
    <row r="75" spans="2:10" x14ac:dyDescent="0.25">
      <c r="B75" s="165" t="s">
        <v>126</v>
      </c>
      <c r="C75" s="166">
        <v>163</v>
      </c>
      <c r="D75" s="166">
        <v>1017</v>
      </c>
      <c r="E75" s="166">
        <v>312</v>
      </c>
      <c r="F75" s="166">
        <v>286</v>
      </c>
      <c r="G75" s="166">
        <v>429</v>
      </c>
      <c r="H75" s="166">
        <v>431</v>
      </c>
      <c r="I75" s="167">
        <f t="shared" si="9"/>
        <v>4.6620046620047262E-3</v>
      </c>
      <c r="J75" s="167">
        <f>H75/H67</f>
        <v>2.8577111788887416E-2</v>
      </c>
    </row>
    <row r="76" spans="2:10" x14ac:dyDescent="0.25">
      <c r="B76" s="165" t="s">
        <v>122</v>
      </c>
      <c r="C76" s="166">
        <v>267</v>
      </c>
      <c r="D76" s="166">
        <v>275</v>
      </c>
      <c r="E76" s="166">
        <v>224</v>
      </c>
      <c r="F76" s="166">
        <v>99</v>
      </c>
      <c r="G76" s="166">
        <v>295</v>
      </c>
      <c r="H76" s="166">
        <v>388</v>
      </c>
      <c r="I76" s="167">
        <f t="shared" si="9"/>
        <v>0.31525423728813551</v>
      </c>
      <c r="J76" s="167">
        <f>H76/H67</f>
        <v>2.5726031030367327E-2</v>
      </c>
    </row>
    <row r="77" spans="2:10" x14ac:dyDescent="0.25">
      <c r="B77" s="165" t="s">
        <v>131</v>
      </c>
      <c r="C77" s="166">
        <v>13</v>
      </c>
      <c r="D77" s="166">
        <v>583</v>
      </c>
      <c r="E77" s="166">
        <v>747</v>
      </c>
      <c r="F77" s="166">
        <v>127</v>
      </c>
      <c r="G77" s="166">
        <v>349</v>
      </c>
      <c r="H77" s="166">
        <v>256</v>
      </c>
      <c r="I77" s="167">
        <f t="shared" si="9"/>
        <v>-0.26647564469914042</v>
      </c>
      <c r="J77" s="167">
        <f>H77/H67</f>
        <v>1.6973876143747513E-2</v>
      </c>
    </row>
    <row r="78" spans="2:10" x14ac:dyDescent="0.25">
      <c r="B78" s="165" t="s">
        <v>134</v>
      </c>
      <c r="C78" s="166">
        <v>29</v>
      </c>
      <c r="D78" s="166">
        <v>159</v>
      </c>
      <c r="E78" s="166">
        <v>263</v>
      </c>
      <c r="F78" s="166">
        <v>48</v>
      </c>
      <c r="G78" s="166">
        <v>776</v>
      </c>
      <c r="H78" s="166">
        <v>526</v>
      </c>
      <c r="I78" s="167">
        <f t="shared" si="9"/>
        <v>-0.32216494845360821</v>
      </c>
      <c r="J78" s="167">
        <f>H78/H67</f>
        <v>3.4876011139106218E-2</v>
      </c>
    </row>
    <row r="79" spans="2:10" x14ac:dyDescent="0.25">
      <c r="B79" s="170" t="s">
        <v>148</v>
      </c>
      <c r="C79" s="171">
        <f t="shared" ref="C79:H79" si="10">C71-SUM(C72:C78)</f>
        <v>1219</v>
      </c>
      <c r="D79" s="171">
        <f t="shared" si="10"/>
        <v>3493</v>
      </c>
      <c r="E79" s="171">
        <f t="shared" si="10"/>
        <v>4624</v>
      </c>
      <c r="F79" s="171">
        <f t="shared" si="10"/>
        <v>2486</v>
      </c>
      <c r="G79" s="171">
        <f t="shared" si="10"/>
        <v>3188</v>
      </c>
      <c r="H79" s="171">
        <f t="shared" si="10"/>
        <v>3653</v>
      </c>
      <c r="I79" s="172">
        <f t="shared" si="9"/>
        <v>0.14585947302383939</v>
      </c>
      <c r="J79" s="172">
        <f>H79/H67</f>
        <v>0.24220925606683463</v>
      </c>
    </row>
    <row r="80" spans="2:10" x14ac:dyDescent="0.25">
      <c r="B80" s="157" t="s">
        <v>51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71</v>
      </c>
      <c r="C81" s="178">
        <v>8912</v>
      </c>
      <c r="D81" s="178">
        <v>44151</v>
      </c>
      <c r="E81" s="178">
        <v>61100</v>
      </c>
      <c r="F81" s="178">
        <v>62539</v>
      </c>
      <c r="G81" s="178">
        <v>67921</v>
      </c>
      <c r="H81" s="178">
        <v>70034</v>
      </c>
      <c r="I81" s="179">
        <f t="shared" ref="I81:I93" si="11">IFERROR(H81/G81-1,"-")</f>
        <v>3.1109671530159977E-2</v>
      </c>
      <c r="J81" s="179">
        <f>H81/H81</f>
        <v>1</v>
      </c>
    </row>
    <row r="82" spans="2:10" x14ac:dyDescent="0.25">
      <c r="B82" s="161" t="s">
        <v>100</v>
      </c>
      <c r="C82" s="162">
        <v>4935</v>
      </c>
      <c r="D82" s="162">
        <v>16320</v>
      </c>
      <c r="E82" s="162">
        <v>22605</v>
      </c>
      <c r="F82" s="162">
        <v>19245</v>
      </c>
      <c r="G82" s="162">
        <v>20445</v>
      </c>
      <c r="H82" s="162">
        <v>23233</v>
      </c>
      <c r="I82" s="163">
        <f t="shared" si="11"/>
        <v>0.13636585962337988</v>
      </c>
      <c r="J82" s="163">
        <f>H82/H81</f>
        <v>0.33173886969186395</v>
      </c>
    </row>
    <row r="83" spans="2:10" x14ac:dyDescent="0.25">
      <c r="B83" s="165" t="s">
        <v>106</v>
      </c>
      <c r="C83" s="166">
        <v>2977</v>
      </c>
      <c r="D83" s="166">
        <v>6387</v>
      </c>
      <c r="E83" s="166">
        <v>5749</v>
      </c>
      <c r="F83" s="166">
        <v>4919</v>
      </c>
      <c r="G83" s="166">
        <v>5389</v>
      </c>
      <c r="H83" s="166">
        <v>7065</v>
      </c>
      <c r="I83" s="167">
        <f t="shared" si="11"/>
        <v>0.31100389682686957</v>
      </c>
      <c r="J83" s="167">
        <f>H83/H81</f>
        <v>0.10087957277893594</v>
      </c>
    </row>
    <row r="84" spans="2:10" x14ac:dyDescent="0.25">
      <c r="B84" s="165" t="s">
        <v>103</v>
      </c>
      <c r="C84" s="166">
        <v>1958</v>
      </c>
      <c r="D84" s="166">
        <v>9933</v>
      </c>
      <c r="E84" s="166">
        <v>16856</v>
      </c>
      <c r="F84" s="166">
        <v>14326</v>
      </c>
      <c r="G84" s="166">
        <v>15056</v>
      </c>
      <c r="H84" s="166">
        <v>16168</v>
      </c>
      <c r="I84" s="167">
        <f t="shared" si="11"/>
        <v>7.3857598299681193E-2</v>
      </c>
      <c r="J84" s="167">
        <f>H84/H81</f>
        <v>0.230859296912928</v>
      </c>
    </row>
    <row r="85" spans="2:10" x14ac:dyDescent="0.25">
      <c r="B85" s="161" t="s">
        <v>110</v>
      </c>
      <c r="C85" s="162">
        <v>3977</v>
      </c>
      <c r="D85" s="162">
        <v>27831</v>
      </c>
      <c r="E85" s="162">
        <v>38495</v>
      </c>
      <c r="F85" s="162">
        <v>43294</v>
      </c>
      <c r="G85" s="162">
        <v>47476</v>
      </c>
      <c r="H85" s="162">
        <v>46801</v>
      </c>
      <c r="I85" s="163">
        <f t="shared" si="11"/>
        <v>-1.4217710000842487E-2</v>
      </c>
      <c r="J85" s="163">
        <f>H85/H81</f>
        <v>0.66826113030813605</v>
      </c>
    </row>
    <row r="86" spans="2:10" x14ac:dyDescent="0.25">
      <c r="B86" s="165" t="s">
        <v>113</v>
      </c>
      <c r="C86" s="166">
        <v>669</v>
      </c>
      <c r="D86" s="166">
        <v>2620</v>
      </c>
      <c r="E86" s="166">
        <v>6692</v>
      </c>
      <c r="F86" s="166">
        <v>8301</v>
      </c>
      <c r="G86" s="166">
        <v>8925</v>
      </c>
      <c r="H86" s="166">
        <v>8629</v>
      </c>
      <c r="I86" s="167">
        <f t="shared" si="11"/>
        <v>-3.3165266106442548E-2</v>
      </c>
      <c r="J86" s="167">
        <f>H86/H81</f>
        <v>0.1232115829454265</v>
      </c>
    </row>
    <row r="87" spans="2:10" x14ac:dyDescent="0.25">
      <c r="B87" s="165" t="s">
        <v>116</v>
      </c>
      <c r="C87" s="166">
        <v>1122</v>
      </c>
      <c r="D87" s="166">
        <v>10163</v>
      </c>
      <c r="E87" s="166">
        <v>12505</v>
      </c>
      <c r="F87" s="166">
        <v>12656</v>
      </c>
      <c r="G87" s="166">
        <v>13943</v>
      </c>
      <c r="H87" s="166">
        <v>13476</v>
      </c>
      <c r="I87" s="167">
        <f t="shared" si="11"/>
        <v>-3.3493509287814693E-2</v>
      </c>
      <c r="J87" s="167">
        <f>H87/H81</f>
        <v>0.19242082417111689</v>
      </c>
    </row>
    <row r="88" spans="2:10" x14ac:dyDescent="0.25">
      <c r="B88" s="165" t="s">
        <v>119</v>
      </c>
      <c r="C88" s="166">
        <v>484</v>
      </c>
      <c r="D88" s="166">
        <v>2093</v>
      </c>
      <c r="E88" s="166">
        <v>2795</v>
      </c>
      <c r="F88" s="166">
        <v>3613</v>
      </c>
      <c r="G88" s="166">
        <v>3854</v>
      </c>
      <c r="H88" s="166">
        <v>3666</v>
      </c>
      <c r="I88" s="167">
        <f t="shared" si="11"/>
        <v>-4.8780487804878092E-2</v>
      </c>
      <c r="J88" s="167">
        <f>H88/H81</f>
        <v>5.2346003369791817E-2</v>
      </c>
    </row>
    <row r="89" spans="2:10" x14ac:dyDescent="0.25">
      <c r="B89" s="165" t="s">
        <v>126</v>
      </c>
      <c r="C89" s="166">
        <v>69</v>
      </c>
      <c r="D89" s="166">
        <v>1099</v>
      </c>
      <c r="E89" s="166">
        <v>923</v>
      </c>
      <c r="F89" s="166">
        <v>1375</v>
      </c>
      <c r="G89" s="166">
        <v>1725</v>
      </c>
      <c r="H89" s="166">
        <v>1238</v>
      </c>
      <c r="I89" s="167">
        <f t="shared" si="11"/>
        <v>-0.28231884057971013</v>
      </c>
      <c r="J89" s="167">
        <f>H89/H81</f>
        <v>1.7677128251991889E-2</v>
      </c>
    </row>
    <row r="90" spans="2:10" x14ac:dyDescent="0.25">
      <c r="B90" s="165" t="s">
        <v>122</v>
      </c>
      <c r="C90" s="166">
        <v>101</v>
      </c>
      <c r="D90" s="166">
        <v>687</v>
      </c>
      <c r="E90" s="166">
        <v>675</v>
      </c>
      <c r="F90" s="166">
        <v>613</v>
      </c>
      <c r="G90" s="166">
        <v>830</v>
      </c>
      <c r="H90" s="166">
        <v>937</v>
      </c>
      <c r="I90" s="167">
        <f t="shared" si="11"/>
        <v>0.1289156626506025</v>
      </c>
      <c r="J90" s="167">
        <f>H90/H81</f>
        <v>1.3379215809463975E-2</v>
      </c>
    </row>
    <row r="91" spans="2:10" x14ac:dyDescent="0.25">
      <c r="B91" s="165" t="s">
        <v>131</v>
      </c>
      <c r="C91" s="166">
        <v>12</v>
      </c>
      <c r="D91" s="166">
        <v>598</v>
      </c>
      <c r="E91" s="166">
        <v>1009</v>
      </c>
      <c r="F91" s="166">
        <v>1012</v>
      </c>
      <c r="G91" s="166">
        <v>805</v>
      </c>
      <c r="H91" s="166">
        <v>847</v>
      </c>
      <c r="I91" s="167">
        <f t="shared" si="11"/>
        <v>5.2173913043478182E-2</v>
      </c>
      <c r="J91" s="167">
        <f>H91/H81</f>
        <v>1.2094125710369249E-2</v>
      </c>
    </row>
    <row r="92" spans="2:10" x14ac:dyDescent="0.25">
      <c r="B92" s="165" t="s">
        <v>134</v>
      </c>
      <c r="C92" s="166">
        <v>54</v>
      </c>
      <c r="D92" s="166">
        <v>933</v>
      </c>
      <c r="E92" s="166">
        <v>1630</v>
      </c>
      <c r="F92" s="166">
        <v>1749</v>
      </c>
      <c r="G92" s="166">
        <v>1482</v>
      </c>
      <c r="H92" s="166">
        <v>1268</v>
      </c>
      <c r="I92" s="167">
        <f t="shared" si="11"/>
        <v>-0.1443994601889339</v>
      </c>
      <c r="J92" s="167">
        <f>H92/H81</f>
        <v>1.8105491618356798E-2</v>
      </c>
    </row>
    <row r="93" spans="2:10" x14ac:dyDescent="0.25">
      <c r="B93" s="170" t="s">
        <v>148</v>
      </c>
      <c r="C93" s="171">
        <f t="shared" ref="C93:H93" si="12">C85-SUM(C86:C92)</f>
        <v>1466</v>
      </c>
      <c r="D93" s="171">
        <f t="shared" si="12"/>
        <v>9638</v>
      </c>
      <c r="E93" s="171">
        <f t="shared" si="12"/>
        <v>12266</v>
      </c>
      <c r="F93" s="171">
        <f t="shared" si="12"/>
        <v>13975</v>
      </c>
      <c r="G93" s="171">
        <f t="shared" si="12"/>
        <v>15912</v>
      </c>
      <c r="H93" s="171">
        <f t="shared" si="12"/>
        <v>16740</v>
      </c>
      <c r="I93" s="172">
        <f t="shared" si="11"/>
        <v>5.2036199095022662E-2</v>
      </c>
      <c r="J93" s="172">
        <f>H93/H81</f>
        <v>0.23902675843161894</v>
      </c>
    </row>
    <row r="94" spans="2:10" x14ac:dyDescent="0.25">
      <c r="B94" s="157" t="s">
        <v>52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71</v>
      </c>
      <c r="C95" s="178">
        <v>1794</v>
      </c>
      <c r="D95" s="178">
        <v>4543</v>
      </c>
      <c r="E95" s="178">
        <v>5166</v>
      </c>
      <c r="F95" s="178">
        <v>4585</v>
      </c>
      <c r="G95" s="178">
        <v>5228</v>
      </c>
      <c r="H95" s="178">
        <v>5221</v>
      </c>
      <c r="I95" s="179">
        <f t="shared" ref="I95:I107" si="13">IFERROR(H95/G95-1,"-")</f>
        <v>-1.3389441469012775E-3</v>
      </c>
      <c r="J95" s="179">
        <f>H95/H95</f>
        <v>1</v>
      </c>
    </row>
    <row r="96" spans="2:10" x14ac:dyDescent="0.25">
      <c r="B96" s="161" t="s">
        <v>100</v>
      </c>
      <c r="C96" s="162">
        <v>1139</v>
      </c>
      <c r="D96" s="162">
        <v>2953</v>
      </c>
      <c r="E96" s="162">
        <v>3359</v>
      </c>
      <c r="F96" s="162">
        <v>2582</v>
      </c>
      <c r="G96" s="162">
        <v>3222</v>
      </c>
      <c r="H96" s="162">
        <v>3297</v>
      </c>
      <c r="I96" s="163">
        <f t="shared" si="13"/>
        <v>2.3277467411545683E-2</v>
      </c>
      <c r="J96" s="163">
        <f>H96/H95</f>
        <v>0.63148822064738552</v>
      </c>
    </row>
    <row r="97" spans="2:10" x14ac:dyDescent="0.25">
      <c r="B97" s="165" t="s">
        <v>106</v>
      </c>
      <c r="C97" s="166">
        <v>768</v>
      </c>
      <c r="D97" s="166">
        <v>1476</v>
      </c>
      <c r="E97" s="166">
        <v>1814</v>
      </c>
      <c r="F97" s="166">
        <v>1157</v>
      </c>
      <c r="G97" s="166">
        <v>1470</v>
      </c>
      <c r="H97" s="166">
        <v>1785</v>
      </c>
      <c r="I97" s="167">
        <f t="shared" si="13"/>
        <v>0.21428571428571419</v>
      </c>
      <c r="J97" s="167">
        <f>H97/H95</f>
        <v>0.34188852710208772</v>
      </c>
    </row>
    <row r="98" spans="2:10" x14ac:dyDescent="0.25">
      <c r="B98" s="165" t="s">
        <v>103</v>
      </c>
      <c r="C98" s="166">
        <v>371</v>
      </c>
      <c r="D98" s="166">
        <v>1477</v>
      </c>
      <c r="E98" s="166">
        <v>1545</v>
      </c>
      <c r="F98" s="166">
        <v>1425</v>
      </c>
      <c r="G98" s="166">
        <v>1752</v>
      </c>
      <c r="H98" s="166">
        <v>1512</v>
      </c>
      <c r="I98" s="167">
        <f t="shared" si="13"/>
        <v>-0.13698630136986301</v>
      </c>
      <c r="J98" s="167">
        <f>H98/H95</f>
        <v>0.28959969354529785</v>
      </c>
    </row>
    <row r="99" spans="2:10" x14ac:dyDescent="0.25">
      <c r="B99" s="161" t="s">
        <v>110</v>
      </c>
      <c r="C99" s="162">
        <v>655</v>
      </c>
      <c r="D99" s="162">
        <v>1590</v>
      </c>
      <c r="E99" s="162">
        <v>1807</v>
      </c>
      <c r="F99" s="162">
        <v>2003</v>
      </c>
      <c r="G99" s="162">
        <v>2006</v>
      </c>
      <c r="H99" s="162">
        <v>1924</v>
      </c>
      <c r="I99" s="163">
        <f t="shared" si="13"/>
        <v>-4.0877367896311023E-2</v>
      </c>
      <c r="J99" s="163">
        <f>H99/H95</f>
        <v>0.36851177935261442</v>
      </c>
    </row>
    <row r="100" spans="2:10" x14ac:dyDescent="0.25">
      <c r="B100" s="165" t="s">
        <v>113</v>
      </c>
      <c r="C100" s="166">
        <v>74</v>
      </c>
      <c r="D100" s="166">
        <v>171</v>
      </c>
      <c r="E100" s="166">
        <v>303</v>
      </c>
      <c r="F100" s="166">
        <v>319</v>
      </c>
      <c r="G100" s="166">
        <v>260</v>
      </c>
      <c r="H100" s="166">
        <v>259</v>
      </c>
      <c r="I100" s="167">
        <f t="shared" si="13"/>
        <v>-3.8461538461538325E-3</v>
      </c>
      <c r="J100" s="167">
        <f>H100/H95</f>
        <v>4.9607354912851946E-2</v>
      </c>
    </row>
    <row r="101" spans="2:10" x14ac:dyDescent="0.25">
      <c r="B101" s="165" t="s">
        <v>116</v>
      </c>
      <c r="C101" s="166">
        <v>87</v>
      </c>
      <c r="D101" s="166">
        <v>348</v>
      </c>
      <c r="E101" s="166">
        <v>361</v>
      </c>
      <c r="F101" s="166">
        <v>422</v>
      </c>
      <c r="G101" s="166">
        <v>460</v>
      </c>
      <c r="H101" s="166">
        <v>386</v>
      </c>
      <c r="I101" s="167">
        <f t="shared" si="13"/>
        <v>-0.16086956521739126</v>
      </c>
      <c r="J101" s="167">
        <f>H101/H95</f>
        <v>7.3932196897146141E-2</v>
      </c>
    </row>
    <row r="102" spans="2:10" x14ac:dyDescent="0.25">
      <c r="B102" s="165" t="s">
        <v>119</v>
      </c>
      <c r="C102" s="166">
        <v>202</v>
      </c>
      <c r="D102" s="166">
        <v>364</v>
      </c>
      <c r="E102" s="166">
        <v>357</v>
      </c>
      <c r="F102" s="166">
        <v>304</v>
      </c>
      <c r="G102" s="166">
        <v>280</v>
      </c>
      <c r="H102" s="166">
        <v>343</v>
      </c>
      <c r="I102" s="167">
        <f t="shared" si="13"/>
        <v>0.22500000000000009</v>
      </c>
      <c r="J102" s="167">
        <f>H102/H95</f>
        <v>6.5696226776479599E-2</v>
      </c>
    </row>
    <row r="103" spans="2:10" x14ac:dyDescent="0.25">
      <c r="B103" s="165" t="s">
        <v>126</v>
      </c>
      <c r="C103" s="166">
        <v>14</v>
      </c>
      <c r="D103" s="166">
        <v>107</v>
      </c>
      <c r="E103" s="166">
        <v>121</v>
      </c>
      <c r="F103" s="166">
        <v>113</v>
      </c>
      <c r="G103" s="166">
        <v>75</v>
      </c>
      <c r="H103" s="166">
        <v>74</v>
      </c>
      <c r="I103" s="167">
        <f t="shared" si="13"/>
        <v>-1.3333333333333308E-2</v>
      </c>
      <c r="J103" s="167">
        <f>H103/H95</f>
        <v>1.4173529975100555E-2</v>
      </c>
    </row>
    <row r="104" spans="2:10" x14ac:dyDescent="0.25">
      <c r="B104" s="165" t="s">
        <v>122</v>
      </c>
      <c r="C104" s="166">
        <v>20</v>
      </c>
      <c r="D104" s="166">
        <v>69</v>
      </c>
      <c r="E104" s="166">
        <v>52</v>
      </c>
      <c r="F104" s="166">
        <v>79</v>
      </c>
      <c r="G104" s="166">
        <v>143</v>
      </c>
      <c r="H104" s="166">
        <v>95</v>
      </c>
      <c r="I104" s="167">
        <f t="shared" si="13"/>
        <v>-0.33566433566433562</v>
      </c>
      <c r="J104" s="167">
        <f>H104/H95</f>
        <v>1.8195747941007472E-2</v>
      </c>
    </row>
    <row r="105" spans="2:10" x14ac:dyDescent="0.25">
      <c r="B105" s="165" t="s">
        <v>131</v>
      </c>
      <c r="C105" s="166">
        <v>2</v>
      </c>
      <c r="D105" s="166">
        <v>32</v>
      </c>
      <c r="E105" s="166">
        <v>22</v>
      </c>
      <c r="F105" s="166">
        <v>17</v>
      </c>
      <c r="G105" s="166">
        <v>4</v>
      </c>
      <c r="H105" s="166">
        <v>10</v>
      </c>
      <c r="I105" s="167">
        <f t="shared" si="13"/>
        <v>1.5</v>
      </c>
      <c r="J105" s="167">
        <f>H105/H95</f>
        <v>1.915341888527102E-3</v>
      </c>
    </row>
    <row r="106" spans="2:10" x14ac:dyDescent="0.25">
      <c r="B106" s="165" t="s">
        <v>134</v>
      </c>
      <c r="C106" s="166">
        <v>5</v>
      </c>
      <c r="D106" s="166">
        <v>16</v>
      </c>
      <c r="E106" s="166">
        <v>35</v>
      </c>
      <c r="F106" s="166">
        <v>32</v>
      </c>
      <c r="G106" s="166">
        <v>42</v>
      </c>
      <c r="H106" s="166">
        <v>8</v>
      </c>
      <c r="I106" s="167">
        <f t="shared" si="13"/>
        <v>-0.80952380952380953</v>
      </c>
      <c r="J106" s="167">
        <f>H106/H95</f>
        <v>1.5322735108216816E-3</v>
      </c>
    </row>
    <row r="107" spans="2:10" x14ac:dyDescent="0.25">
      <c r="B107" s="170" t="s">
        <v>148</v>
      </c>
      <c r="C107" s="171">
        <f t="shared" ref="C107:H107" si="14">C99-SUM(C100:C106)</f>
        <v>251</v>
      </c>
      <c r="D107" s="171">
        <f t="shared" si="14"/>
        <v>483</v>
      </c>
      <c r="E107" s="171">
        <f t="shared" si="14"/>
        <v>556</v>
      </c>
      <c r="F107" s="171">
        <f t="shared" si="14"/>
        <v>717</v>
      </c>
      <c r="G107" s="171">
        <f t="shared" si="14"/>
        <v>742</v>
      </c>
      <c r="H107" s="171">
        <f t="shared" si="14"/>
        <v>749</v>
      </c>
      <c r="I107" s="172">
        <f t="shared" si="13"/>
        <v>9.4339622641510523E-3</v>
      </c>
      <c r="J107" s="172">
        <f>H107/H95</f>
        <v>0.14345910745067994</v>
      </c>
    </row>
    <row r="108" spans="2:10" x14ac:dyDescent="0.25">
      <c r="B108" s="157" t="s">
        <v>53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71</v>
      </c>
      <c r="C109" s="178">
        <v>6293</v>
      </c>
      <c r="D109" s="178">
        <v>13338</v>
      </c>
      <c r="E109" s="178">
        <v>17905</v>
      </c>
      <c r="F109" s="178">
        <v>20333</v>
      </c>
      <c r="G109" s="178">
        <v>18315</v>
      </c>
      <c r="H109" s="178">
        <v>21025</v>
      </c>
      <c r="I109" s="179">
        <f t="shared" ref="I109:I121" si="15">IFERROR(H109/G109-1,"-")</f>
        <v>0.14796614796614804</v>
      </c>
      <c r="J109" s="179">
        <f>H109/H109</f>
        <v>1</v>
      </c>
    </row>
    <row r="110" spans="2:10" x14ac:dyDescent="0.25">
      <c r="B110" s="161" t="s">
        <v>100</v>
      </c>
      <c r="C110" s="162">
        <v>2192</v>
      </c>
      <c r="D110" s="162">
        <v>3196</v>
      </c>
      <c r="E110" s="162">
        <v>2982</v>
      </c>
      <c r="F110" s="162">
        <v>3713</v>
      </c>
      <c r="G110" s="162">
        <v>2969</v>
      </c>
      <c r="H110" s="162">
        <v>2672</v>
      </c>
      <c r="I110" s="163">
        <f t="shared" si="15"/>
        <v>-0.1000336813742001</v>
      </c>
      <c r="J110" s="163">
        <f>H110/H109</f>
        <v>0.12708680142687276</v>
      </c>
    </row>
    <row r="111" spans="2:10" x14ac:dyDescent="0.25">
      <c r="B111" s="165" t="s">
        <v>106</v>
      </c>
      <c r="C111" s="166">
        <v>1314</v>
      </c>
      <c r="D111" s="166">
        <v>1313</v>
      </c>
      <c r="E111" s="166">
        <v>699</v>
      </c>
      <c r="F111" s="166">
        <v>668</v>
      </c>
      <c r="G111" s="166">
        <v>692</v>
      </c>
      <c r="H111" s="166">
        <v>1402</v>
      </c>
      <c r="I111" s="167">
        <f t="shared" si="15"/>
        <v>1.0260115606936417</v>
      </c>
      <c r="J111" s="167">
        <f>H111/H109</f>
        <v>6.6682520808561241E-2</v>
      </c>
    </row>
    <row r="112" spans="2:10" x14ac:dyDescent="0.25">
      <c r="B112" s="165" t="s">
        <v>103</v>
      </c>
      <c r="C112" s="166">
        <v>878</v>
      </c>
      <c r="D112" s="166">
        <v>1883</v>
      </c>
      <c r="E112" s="166">
        <v>2283</v>
      </c>
      <c r="F112" s="166">
        <v>3045</v>
      </c>
      <c r="G112" s="166">
        <v>2277</v>
      </c>
      <c r="H112" s="166">
        <v>1270</v>
      </c>
      <c r="I112" s="167">
        <f t="shared" si="15"/>
        <v>-0.44224857268335527</v>
      </c>
      <c r="J112" s="167">
        <f>H112/H109</f>
        <v>6.0404280618311532E-2</v>
      </c>
    </row>
    <row r="113" spans="2:10" x14ac:dyDescent="0.25">
      <c r="B113" s="161" t="s">
        <v>110</v>
      </c>
      <c r="C113" s="162">
        <v>4101</v>
      </c>
      <c r="D113" s="162">
        <v>10142</v>
      </c>
      <c r="E113" s="162">
        <v>14923</v>
      </c>
      <c r="F113" s="162">
        <v>16620</v>
      </c>
      <c r="G113" s="162">
        <v>15346</v>
      </c>
      <c r="H113" s="162">
        <v>18353</v>
      </c>
      <c r="I113" s="163">
        <f t="shared" si="15"/>
        <v>0.19594682653460183</v>
      </c>
      <c r="J113" s="163">
        <f>H113/H109</f>
        <v>0.87291319857312721</v>
      </c>
    </row>
    <row r="114" spans="2:10" x14ac:dyDescent="0.25">
      <c r="B114" s="165" t="s">
        <v>113</v>
      </c>
      <c r="C114" s="166">
        <v>3228</v>
      </c>
      <c r="D114" s="166">
        <v>4587</v>
      </c>
      <c r="E114" s="166">
        <v>9121</v>
      </c>
      <c r="F114" s="166">
        <v>9933</v>
      </c>
      <c r="G114" s="166">
        <v>9148</v>
      </c>
      <c r="H114" s="166">
        <v>8513</v>
      </c>
      <c r="I114" s="167">
        <f t="shared" si="15"/>
        <v>-6.9414079580236154E-2</v>
      </c>
      <c r="J114" s="167">
        <f>H114/H109</f>
        <v>0.40489892984542214</v>
      </c>
    </row>
    <row r="115" spans="2:10" x14ac:dyDescent="0.25">
      <c r="B115" s="165" t="s">
        <v>116</v>
      </c>
      <c r="C115" s="166">
        <v>304</v>
      </c>
      <c r="D115" s="166">
        <v>794</v>
      </c>
      <c r="E115" s="166">
        <v>835</v>
      </c>
      <c r="F115" s="166">
        <v>1075</v>
      </c>
      <c r="G115" s="166">
        <v>770</v>
      </c>
      <c r="H115" s="166">
        <v>1060</v>
      </c>
      <c r="I115" s="167">
        <f t="shared" si="15"/>
        <v>0.37662337662337664</v>
      </c>
      <c r="J115" s="167">
        <f>H115/H109</f>
        <v>5.0416171224732464E-2</v>
      </c>
    </row>
    <row r="116" spans="2:10" x14ac:dyDescent="0.25">
      <c r="B116" s="165" t="s">
        <v>119</v>
      </c>
      <c r="C116" s="166">
        <v>131</v>
      </c>
      <c r="D116" s="166">
        <v>731</v>
      </c>
      <c r="E116" s="166">
        <v>938</v>
      </c>
      <c r="F116" s="166">
        <v>864</v>
      </c>
      <c r="G116" s="166">
        <v>1025</v>
      </c>
      <c r="H116" s="166">
        <v>1180</v>
      </c>
      <c r="I116" s="167">
        <f t="shared" si="15"/>
        <v>0.15121951219512186</v>
      </c>
      <c r="J116" s="167">
        <f>H116/H109</f>
        <v>5.6123662306777643E-2</v>
      </c>
    </row>
    <row r="117" spans="2:10" x14ac:dyDescent="0.25">
      <c r="B117" s="165" t="s">
        <v>126</v>
      </c>
      <c r="C117" s="166">
        <v>41</v>
      </c>
      <c r="D117" s="166">
        <v>573</v>
      </c>
      <c r="E117" s="166">
        <v>547</v>
      </c>
      <c r="F117" s="166">
        <v>669</v>
      </c>
      <c r="G117" s="166">
        <v>541</v>
      </c>
      <c r="H117" s="166">
        <v>476</v>
      </c>
      <c r="I117" s="167">
        <f t="shared" si="15"/>
        <v>-0.12014787430683915</v>
      </c>
      <c r="J117" s="167">
        <f>H117/H109</f>
        <v>2.2639714625445898E-2</v>
      </c>
    </row>
    <row r="118" spans="2:10" x14ac:dyDescent="0.25">
      <c r="B118" s="165" t="s">
        <v>122</v>
      </c>
      <c r="C118" s="166">
        <v>71</v>
      </c>
      <c r="D118" s="166">
        <v>617</v>
      </c>
      <c r="E118" s="166">
        <v>355</v>
      </c>
      <c r="F118" s="166">
        <v>459</v>
      </c>
      <c r="G118" s="166">
        <v>381</v>
      </c>
      <c r="H118" s="166">
        <v>361</v>
      </c>
      <c r="I118" s="167">
        <f t="shared" si="15"/>
        <v>-5.2493438320210029E-2</v>
      </c>
      <c r="J118" s="167">
        <f>H118/H109</f>
        <v>1.7170035671819264E-2</v>
      </c>
    </row>
    <row r="119" spans="2:10" x14ac:dyDescent="0.25">
      <c r="B119" s="165" t="s">
        <v>131</v>
      </c>
      <c r="C119" s="166">
        <v>3</v>
      </c>
      <c r="D119" s="166">
        <v>123</v>
      </c>
      <c r="E119" s="166">
        <v>118</v>
      </c>
      <c r="F119" s="166">
        <v>176</v>
      </c>
      <c r="G119" s="166">
        <v>152</v>
      </c>
      <c r="H119" s="166">
        <v>153</v>
      </c>
      <c r="I119" s="167">
        <f t="shared" si="15"/>
        <v>6.5789473684210176E-3</v>
      </c>
      <c r="J119" s="167">
        <f>H119/H109</f>
        <v>7.2770511296076099E-3</v>
      </c>
    </row>
    <row r="120" spans="2:10" x14ac:dyDescent="0.25">
      <c r="B120" s="165" t="s">
        <v>134</v>
      </c>
      <c r="C120" s="166">
        <v>7</v>
      </c>
      <c r="D120" s="166">
        <v>170</v>
      </c>
      <c r="E120" s="166">
        <v>119</v>
      </c>
      <c r="F120" s="166">
        <v>219</v>
      </c>
      <c r="G120" s="166">
        <v>218</v>
      </c>
      <c r="H120" s="166">
        <v>150</v>
      </c>
      <c r="I120" s="167">
        <f t="shared" si="15"/>
        <v>-0.31192660550458717</v>
      </c>
      <c r="J120" s="167">
        <f>H120/H109</f>
        <v>7.1343638525564806E-3</v>
      </c>
    </row>
    <row r="121" spans="2:10" x14ac:dyDescent="0.25">
      <c r="B121" s="170" t="s">
        <v>148</v>
      </c>
      <c r="C121" s="171">
        <f t="shared" ref="C121:H121" si="16">C113-SUM(C114:C120)</f>
        <v>316</v>
      </c>
      <c r="D121" s="171">
        <f t="shared" si="16"/>
        <v>2547</v>
      </c>
      <c r="E121" s="171">
        <f t="shared" si="16"/>
        <v>2890</v>
      </c>
      <c r="F121" s="171">
        <f t="shared" si="16"/>
        <v>3225</v>
      </c>
      <c r="G121" s="171">
        <f t="shared" si="16"/>
        <v>3111</v>
      </c>
      <c r="H121" s="171">
        <f t="shared" si="16"/>
        <v>6460</v>
      </c>
      <c r="I121" s="172">
        <f t="shared" si="15"/>
        <v>1.0765027322404372</v>
      </c>
      <c r="J121" s="172">
        <f>H121/H109</f>
        <v>0.30725326991676577</v>
      </c>
    </row>
    <row r="122" spans="2:10" x14ac:dyDescent="0.25">
      <c r="B122" s="157" t="s">
        <v>54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71</v>
      </c>
      <c r="C123" s="178">
        <v>6962</v>
      </c>
      <c r="D123" s="178">
        <v>18198</v>
      </c>
      <c r="E123" s="178">
        <v>23965</v>
      </c>
      <c r="F123" s="178">
        <v>20577</v>
      </c>
      <c r="G123" s="178">
        <v>24629</v>
      </c>
      <c r="H123" s="178">
        <v>26233</v>
      </c>
      <c r="I123" s="179">
        <f t="shared" ref="I123:I135" si="17">IFERROR(H123/G123-1,"-")</f>
        <v>6.5126476917455101E-2</v>
      </c>
      <c r="J123" s="179">
        <f>H123/H123</f>
        <v>1</v>
      </c>
    </row>
    <row r="124" spans="2:10" x14ac:dyDescent="0.25">
      <c r="B124" s="161" t="s">
        <v>100</v>
      </c>
      <c r="C124" s="162">
        <v>4373</v>
      </c>
      <c r="D124" s="162">
        <v>9749</v>
      </c>
      <c r="E124" s="162">
        <v>10694</v>
      </c>
      <c r="F124" s="162">
        <v>10449</v>
      </c>
      <c r="G124" s="162">
        <v>13109</v>
      </c>
      <c r="H124" s="162">
        <v>13465</v>
      </c>
      <c r="I124" s="163">
        <f t="shared" si="17"/>
        <v>2.7156915096498535E-2</v>
      </c>
      <c r="J124" s="163">
        <f>H124/H123</f>
        <v>0.51328479396180382</v>
      </c>
    </row>
    <row r="125" spans="2:10" x14ac:dyDescent="0.25">
      <c r="B125" s="165" t="s">
        <v>106</v>
      </c>
      <c r="C125" s="166">
        <v>2222</v>
      </c>
      <c r="D125" s="166">
        <v>5338</v>
      </c>
      <c r="E125" s="166">
        <v>5738</v>
      </c>
      <c r="F125" s="166">
        <v>5217</v>
      </c>
      <c r="G125" s="166">
        <v>7182</v>
      </c>
      <c r="H125" s="166">
        <v>7480</v>
      </c>
      <c r="I125" s="167">
        <f t="shared" si="17"/>
        <v>4.1492620439988803E-2</v>
      </c>
      <c r="J125" s="167">
        <f>H125/H123</f>
        <v>0.28513704113139937</v>
      </c>
    </row>
    <row r="126" spans="2:10" x14ac:dyDescent="0.25">
      <c r="B126" s="165" t="s">
        <v>103</v>
      </c>
      <c r="C126" s="166">
        <v>2151</v>
      </c>
      <c r="D126" s="166">
        <v>4411</v>
      </c>
      <c r="E126" s="166">
        <v>4956</v>
      </c>
      <c r="F126" s="166">
        <v>5232</v>
      </c>
      <c r="G126" s="166">
        <v>5927</v>
      </c>
      <c r="H126" s="166">
        <v>5985</v>
      </c>
      <c r="I126" s="167">
        <f t="shared" si="17"/>
        <v>9.785726337101508E-3</v>
      </c>
      <c r="J126" s="167">
        <f>H126/H123</f>
        <v>0.22814775283040445</v>
      </c>
    </row>
    <row r="127" spans="2:10" x14ac:dyDescent="0.25">
      <c r="B127" s="161" t="s">
        <v>110</v>
      </c>
      <c r="C127" s="162">
        <v>2589</v>
      </c>
      <c r="D127" s="162">
        <v>8449</v>
      </c>
      <c r="E127" s="162">
        <v>13271</v>
      </c>
      <c r="F127" s="162">
        <v>10128</v>
      </c>
      <c r="G127" s="162">
        <v>11520</v>
      </c>
      <c r="H127" s="162">
        <v>12768</v>
      </c>
      <c r="I127" s="163">
        <f t="shared" si="17"/>
        <v>0.10833333333333339</v>
      </c>
      <c r="J127" s="163">
        <f>H127/H123</f>
        <v>0.48671520603819618</v>
      </c>
    </row>
    <row r="128" spans="2:10" x14ac:dyDescent="0.25">
      <c r="B128" s="165" t="s">
        <v>113</v>
      </c>
      <c r="C128" s="166">
        <v>245</v>
      </c>
      <c r="D128" s="166">
        <v>686</v>
      </c>
      <c r="E128" s="166">
        <v>1313</v>
      </c>
      <c r="F128" s="166">
        <v>1132</v>
      </c>
      <c r="G128" s="166">
        <v>1172</v>
      </c>
      <c r="H128" s="166">
        <v>1145</v>
      </c>
      <c r="I128" s="167">
        <f t="shared" si="17"/>
        <v>-2.3037542662115995E-2</v>
      </c>
      <c r="J128" s="167">
        <f>H128/H123</f>
        <v>4.3647314451263679E-2</v>
      </c>
    </row>
    <row r="129" spans="2:10" x14ac:dyDescent="0.25">
      <c r="B129" s="165" t="s">
        <v>116</v>
      </c>
      <c r="C129" s="166">
        <v>244</v>
      </c>
      <c r="D129" s="166">
        <v>1347</v>
      </c>
      <c r="E129" s="166">
        <v>2050</v>
      </c>
      <c r="F129" s="166">
        <v>1862</v>
      </c>
      <c r="G129" s="166">
        <v>1899</v>
      </c>
      <c r="H129" s="166">
        <v>2644</v>
      </c>
      <c r="I129" s="167">
        <f t="shared" si="17"/>
        <v>0.39231174302264349</v>
      </c>
      <c r="J129" s="167">
        <f>H129/H123</f>
        <v>0.10078908245339839</v>
      </c>
    </row>
    <row r="130" spans="2:10" x14ac:dyDescent="0.25">
      <c r="B130" s="165" t="s">
        <v>119</v>
      </c>
      <c r="C130" s="166">
        <v>244</v>
      </c>
      <c r="D130" s="166">
        <v>752</v>
      </c>
      <c r="E130" s="166">
        <v>1027</v>
      </c>
      <c r="F130" s="166">
        <v>725</v>
      </c>
      <c r="G130" s="166">
        <v>847</v>
      </c>
      <c r="H130" s="166">
        <v>965</v>
      </c>
      <c r="I130" s="167">
        <f t="shared" si="17"/>
        <v>0.13931523022432124</v>
      </c>
      <c r="J130" s="167">
        <f>H130/H123</f>
        <v>3.6785727899973315E-2</v>
      </c>
    </row>
    <row r="131" spans="2:10" x14ac:dyDescent="0.25">
      <c r="B131" s="165" t="s">
        <v>126</v>
      </c>
      <c r="C131" s="166">
        <v>43</v>
      </c>
      <c r="D131" s="166">
        <v>258</v>
      </c>
      <c r="E131" s="166">
        <v>294</v>
      </c>
      <c r="F131" s="166">
        <v>291</v>
      </c>
      <c r="G131" s="166">
        <v>247</v>
      </c>
      <c r="H131" s="166">
        <v>298</v>
      </c>
      <c r="I131" s="167">
        <f t="shared" si="17"/>
        <v>0.20647773279352233</v>
      </c>
      <c r="J131" s="167">
        <f>H131/H123</f>
        <v>1.1359737734914039E-2</v>
      </c>
    </row>
    <row r="132" spans="2:10" x14ac:dyDescent="0.25">
      <c r="B132" s="165" t="s">
        <v>122</v>
      </c>
      <c r="C132" s="166">
        <v>74</v>
      </c>
      <c r="D132" s="166">
        <v>199</v>
      </c>
      <c r="E132" s="166">
        <v>281</v>
      </c>
      <c r="F132" s="166">
        <v>228</v>
      </c>
      <c r="G132" s="166">
        <v>310</v>
      </c>
      <c r="H132" s="166">
        <v>300</v>
      </c>
      <c r="I132" s="167">
        <f t="shared" si="17"/>
        <v>-3.2258064516129004E-2</v>
      </c>
      <c r="J132" s="167">
        <f>H132/H123</f>
        <v>1.1435977585483932E-2</v>
      </c>
    </row>
    <row r="133" spans="2:10" x14ac:dyDescent="0.25">
      <c r="B133" s="165" t="s">
        <v>131</v>
      </c>
      <c r="C133" s="166">
        <v>8</v>
      </c>
      <c r="D133" s="166">
        <v>181</v>
      </c>
      <c r="E133" s="166">
        <v>164</v>
      </c>
      <c r="F133" s="166">
        <v>188</v>
      </c>
      <c r="G133" s="166">
        <v>158</v>
      </c>
      <c r="H133" s="166">
        <v>144</v>
      </c>
      <c r="I133" s="167">
        <f t="shared" si="17"/>
        <v>-8.8607594936708889E-2</v>
      </c>
      <c r="J133" s="167">
        <f>H133/H123</f>
        <v>5.4892692410322876E-3</v>
      </c>
    </row>
    <row r="134" spans="2:10" x14ac:dyDescent="0.25">
      <c r="B134" s="165" t="s">
        <v>134</v>
      </c>
      <c r="C134" s="166">
        <v>24</v>
      </c>
      <c r="D134" s="166">
        <v>324</v>
      </c>
      <c r="E134" s="166">
        <v>357</v>
      </c>
      <c r="F134" s="166">
        <v>357</v>
      </c>
      <c r="G134" s="166">
        <v>467</v>
      </c>
      <c r="H134" s="166">
        <v>375</v>
      </c>
      <c r="I134" s="167">
        <f t="shared" si="17"/>
        <v>-0.19700214132762317</v>
      </c>
      <c r="J134" s="167">
        <f>H134/H123</f>
        <v>1.4294971981854915E-2</v>
      </c>
    </row>
    <row r="135" spans="2:10" x14ac:dyDescent="0.25">
      <c r="B135" s="170" t="s">
        <v>148</v>
      </c>
      <c r="C135" s="171">
        <f t="shared" ref="C135:H135" si="18">C127-SUM(C128:C134)</f>
        <v>1707</v>
      </c>
      <c r="D135" s="171">
        <f t="shared" si="18"/>
        <v>4702</v>
      </c>
      <c r="E135" s="171">
        <f t="shared" si="18"/>
        <v>7785</v>
      </c>
      <c r="F135" s="171">
        <f t="shared" si="18"/>
        <v>5345</v>
      </c>
      <c r="G135" s="171">
        <f t="shared" si="18"/>
        <v>6420</v>
      </c>
      <c r="H135" s="171">
        <f t="shared" si="18"/>
        <v>6897</v>
      </c>
      <c r="I135" s="172">
        <f t="shared" si="17"/>
        <v>7.4299065420560639E-2</v>
      </c>
      <c r="J135" s="172">
        <f>H135/H123</f>
        <v>0.26291312469027561</v>
      </c>
    </row>
    <row r="136" spans="2:10" x14ac:dyDescent="0.25">
      <c r="B136" s="157" t="s">
        <v>55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71</v>
      </c>
      <c r="C137" s="178">
        <v>6261</v>
      </c>
      <c r="D137" s="178">
        <v>19784</v>
      </c>
      <c r="E137" s="178">
        <v>23285</v>
      </c>
      <c r="F137" s="178">
        <v>24142</v>
      </c>
      <c r="G137" s="178">
        <v>23290</v>
      </c>
      <c r="H137" s="178">
        <v>24074</v>
      </c>
      <c r="I137" s="179">
        <f t="shared" ref="I137:I149" si="19">IFERROR(H137/G137-1,"-")</f>
        <v>3.3662516101331086E-2</v>
      </c>
      <c r="J137" s="179">
        <f>H137/H137</f>
        <v>1</v>
      </c>
    </row>
    <row r="138" spans="2:10" x14ac:dyDescent="0.25">
      <c r="B138" s="161" t="s">
        <v>100</v>
      </c>
      <c r="C138" s="162">
        <v>1855</v>
      </c>
      <c r="D138" s="162">
        <v>2038</v>
      </c>
      <c r="E138" s="162">
        <v>1822</v>
      </c>
      <c r="F138" s="162">
        <v>1883</v>
      </c>
      <c r="G138" s="162">
        <v>1399</v>
      </c>
      <c r="H138" s="162">
        <v>2071</v>
      </c>
      <c r="I138" s="163">
        <f t="shared" si="19"/>
        <v>0.4803431022158684</v>
      </c>
      <c r="J138" s="163">
        <f>H138/H137</f>
        <v>8.6026418542826291E-2</v>
      </c>
    </row>
    <row r="139" spans="2:10" x14ac:dyDescent="0.25">
      <c r="B139" s="165" t="s">
        <v>106</v>
      </c>
      <c r="C139" s="166">
        <v>1567</v>
      </c>
      <c r="D139" s="166">
        <v>1333</v>
      </c>
      <c r="E139" s="166">
        <v>1001</v>
      </c>
      <c r="F139" s="166">
        <v>906</v>
      </c>
      <c r="G139" s="166">
        <v>447</v>
      </c>
      <c r="H139" s="166">
        <v>967</v>
      </c>
      <c r="I139" s="167">
        <f t="shared" si="19"/>
        <v>1.1633109619686799</v>
      </c>
      <c r="J139" s="167">
        <f>H139/H137</f>
        <v>4.0167815900972001E-2</v>
      </c>
    </row>
    <row r="140" spans="2:10" x14ac:dyDescent="0.25">
      <c r="B140" s="165" t="s">
        <v>103</v>
      </c>
      <c r="C140" s="166">
        <v>288</v>
      </c>
      <c r="D140" s="166">
        <v>705</v>
      </c>
      <c r="E140" s="166">
        <v>821</v>
      </c>
      <c r="F140" s="166">
        <v>977</v>
      </c>
      <c r="G140" s="166">
        <v>952</v>
      </c>
      <c r="H140" s="166">
        <v>1104</v>
      </c>
      <c r="I140" s="167">
        <f t="shared" si="19"/>
        <v>0.15966386554621859</v>
      </c>
      <c r="J140" s="167">
        <f>H140/H137</f>
        <v>4.5858602641854283E-2</v>
      </c>
    </row>
    <row r="141" spans="2:10" x14ac:dyDescent="0.25">
      <c r="B141" s="161" t="s">
        <v>110</v>
      </c>
      <c r="C141" s="162">
        <v>4406</v>
      </c>
      <c r="D141" s="162">
        <v>17746</v>
      </c>
      <c r="E141" s="162">
        <v>21463</v>
      </c>
      <c r="F141" s="162">
        <v>22259</v>
      </c>
      <c r="G141" s="162">
        <v>21891</v>
      </c>
      <c r="H141" s="162">
        <v>22003</v>
      </c>
      <c r="I141" s="163">
        <f t="shared" si="19"/>
        <v>5.1162578228496347E-3</v>
      </c>
      <c r="J141" s="163">
        <f>H141/H137</f>
        <v>0.91397358145717367</v>
      </c>
    </row>
    <row r="142" spans="2:10" x14ac:dyDescent="0.25">
      <c r="B142" s="165" t="s">
        <v>113</v>
      </c>
      <c r="C142" s="166">
        <v>1252</v>
      </c>
      <c r="D142" s="166">
        <v>5762</v>
      </c>
      <c r="E142" s="166">
        <v>8219</v>
      </c>
      <c r="F142" s="166">
        <v>8681</v>
      </c>
      <c r="G142" s="166">
        <v>9229</v>
      </c>
      <c r="H142" s="166">
        <v>8448</v>
      </c>
      <c r="I142" s="167">
        <f t="shared" si="19"/>
        <v>-8.4624553039332584E-2</v>
      </c>
      <c r="J142" s="167">
        <f>H142/H137</f>
        <v>0.3509180028246241</v>
      </c>
    </row>
    <row r="143" spans="2:10" x14ac:dyDescent="0.25">
      <c r="B143" s="165" t="s">
        <v>116</v>
      </c>
      <c r="C143" s="166">
        <v>440</v>
      </c>
      <c r="D143" s="166">
        <v>1573</v>
      </c>
      <c r="E143" s="166">
        <v>1685</v>
      </c>
      <c r="F143" s="166">
        <v>1850</v>
      </c>
      <c r="G143" s="166">
        <v>1784</v>
      </c>
      <c r="H143" s="166">
        <v>1986</v>
      </c>
      <c r="I143" s="167">
        <f t="shared" si="19"/>
        <v>0.11322869955156944</v>
      </c>
      <c r="J143" s="167">
        <f>H143/H137</f>
        <v>8.2495638448118302E-2</v>
      </c>
    </row>
    <row r="144" spans="2:10" x14ac:dyDescent="0.25">
      <c r="B144" s="165" t="s">
        <v>119</v>
      </c>
      <c r="C144" s="166">
        <v>767</v>
      </c>
      <c r="D144" s="166">
        <v>1899</v>
      </c>
      <c r="E144" s="166">
        <v>1942</v>
      </c>
      <c r="F144" s="166">
        <v>1825</v>
      </c>
      <c r="G144" s="166">
        <v>1388</v>
      </c>
      <c r="H144" s="166">
        <v>1748</v>
      </c>
      <c r="I144" s="167">
        <f t="shared" si="19"/>
        <v>0.25936599423631135</v>
      </c>
      <c r="J144" s="167">
        <f>H144/H137</f>
        <v>7.2609454182935948E-2</v>
      </c>
    </row>
    <row r="145" spans="2:10" x14ac:dyDescent="0.25">
      <c r="B145" s="165" t="s">
        <v>126</v>
      </c>
      <c r="C145" s="166">
        <v>81</v>
      </c>
      <c r="D145" s="166">
        <v>879</v>
      </c>
      <c r="E145" s="166">
        <v>624</v>
      </c>
      <c r="F145" s="166">
        <v>620</v>
      </c>
      <c r="G145" s="166">
        <v>489</v>
      </c>
      <c r="H145" s="166">
        <v>497</v>
      </c>
      <c r="I145" s="167">
        <f t="shared" si="19"/>
        <v>1.6359918200409052E-2</v>
      </c>
      <c r="J145" s="167">
        <f>H145/H137</f>
        <v>2.0644678906704329E-2</v>
      </c>
    </row>
    <row r="146" spans="2:10" x14ac:dyDescent="0.25">
      <c r="B146" s="165" t="s">
        <v>122</v>
      </c>
      <c r="C146" s="166">
        <v>126</v>
      </c>
      <c r="D146" s="166">
        <v>549</v>
      </c>
      <c r="E146" s="166">
        <v>478</v>
      </c>
      <c r="F146" s="166">
        <v>522</v>
      </c>
      <c r="G146" s="166">
        <v>497</v>
      </c>
      <c r="H146" s="166">
        <v>534</v>
      </c>
      <c r="I146" s="167">
        <f t="shared" si="19"/>
        <v>7.444668008048283E-2</v>
      </c>
      <c r="J146" s="167">
        <f>H146/H137</f>
        <v>2.218160671263604E-2</v>
      </c>
    </row>
    <row r="147" spans="2:10" x14ac:dyDescent="0.25">
      <c r="B147" s="165" t="s">
        <v>131</v>
      </c>
      <c r="C147" s="166">
        <v>6</v>
      </c>
      <c r="D147" s="166">
        <v>493</v>
      </c>
      <c r="E147" s="166">
        <v>556</v>
      </c>
      <c r="F147" s="166">
        <v>560</v>
      </c>
      <c r="G147" s="166">
        <v>676</v>
      </c>
      <c r="H147" s="166">
        <v>441</v>
      </c>
      <c r="I147" s="167">
        <f t="shared" si="19"/>
        <v>-0.34763313609467461</v>
      </c>
      <c r="J147" s="167">
        <f>H147/H137</f>
        <v>1.831851790313201E-2</v>
      </c>
    </row>
    <row r="148" spans="2:10" x14ac:dyDescent="0.25">
      <c r="B148" s="165" t="s">
        <v>134</v>
      </c>
      <c r="C148" s="166">
        <v>12</v>
      </c>
      <c r="D148" s="166">
        <v>375</v>
      </c>
      <c r="E148" s="166">
        <v>585</v>
      </c>
      <c r="F148" s="166">
        <v>569</v>
      </c>
      <c r="G148" s="166">
        <v>484</v>
      </c>
      <c r="H148" s="166">
        <v>411</v>
      </c>
      <c r="I148" s="167">
        <f t="shared" si="19"/>
        <v>-0.15082644628099173</v>
      </c>
      <c r="J148" s="167">
        <f>H148/H137</f>
        <v>1.707236022264684E-2</v>
      </c>
    </row>
    <row r="149" spans="2:10" x14ac:dyDescent="0.25">
      <c r="B149" s="170" t="s">
        <v>148</v>
      </c>
      <c r="C149" s="171">
        <f t="shared" ref="C149:H149" si="20">C141-SUM(C142:C148)</f>
        <v>1722</v>
      </c>
      <c r="D149" s="171">
        <f t="shared" si="20"/>
        <v>6216</v>
      </c>
      <c r="E149" s="171">
        <f t="shared" si="20"/>
        <v>7374</v>
      </c>
      <c r="F149" s="171">
        <f t="shared" si="20"/>
        <v>7632</v>
      </c>
      <c r="G149" s="171">
        <f t="shared" si="20"/>
        <v>7344</v>
      </c>
      <c r="H149" s="171">
        <f t="shared" si="20"/>
        <v>7938</v>
      </c>
      <c r="I149" s="172">
        <f t="shared" si="19"/>
        <v>8.0882352941176405E-2</v>
      </c>
      <c r="J149" s="172">
        <f>H149/H137</f>
        <v>0.32973332225637619</v>
      </c>
    </row>
    <row r="150" spans="2:10" x14ac:dyDescent="0.25">
      <c r="B150" s="157" t="s">
        <v>56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71</v>
      </c>
      <c r="C151" s="178">
        <v>2510</v>
      </c>
      <c r="D151" s="178">
        <v>8951</v>
      </c>
      <c r="E151" s="178">
        <v>10349</v>
      </c>
      <c r="F151" s="178">
        <v>10850</v>
      </c>
      <c r="G151" s="178">
        <v>10319</v>
      </c>
      <c r="H151" s="178">
        <v>8275</v>
      </c>
      <c r="I151" s="179">
        <f t="shared" ref="I151:I163" si="21">IFERROR(H151/G151-1,"-")</f>
        <v>-0.19808120941951735</v>
      </c>
      <c r="J151" s="179">
        <f>H151/H151</f>
        <v>1</v>
      </c>
    </row>
    <row r="152" spans="2:10" x14ac:dyDescent="0.25">
      <c r="B152" s="161" t="s">
        <v>100</v>
      </c>
      <c r="C152" s="162">
        <v>1581</v>
      </c>
      <c r="D152" s="162">
        <v>3760</v>
      </c>
      <c r="E152" s="162">
        <v>4305</v>
      </c>
      <c r="F152" s="162">
        <v>3866</v>
      </c>
      <c r="G152" s="162">
        <v>3425</v>
      </c>
      <c r="H152" s="162">
        <v>2325</v>
      </c>
      <c r="I152" s="163">
        <f t="shared" si="21"/>
        <v>-0.32116788321167888</v>
      </c>
      <c r="J152" s="163">
        <f>H152/H151</f>
        <v>0.2809667673716012</v>
      </c>
    </row>
    <row r="153" spans="2:10" x14ac:dyDescent="0.25">
      <c r="B153" s="165" t="s">
        <v>106</v>
      </c>
      <c r="C153" s="166">
        <v>1346</v>
      </c>
      <c r="D153" s="166">
        <v>2962</v>
      </c>
      <c r="E153" s="166">
        <v>3065</v>
      </c>
      <c r="F153" s="166">
        <v>2925</v>
      </c>
      <c r="G153" s="166">
        <v>2414</v>
      </c>
      <c r="H153" s="166">
        <v>1162</v>
      </c>
      <c r="I153" s="167">
        <f t="shared" si="21"/>
        <v>-0.51864125932062966</v>
      </c>
      <c r="J153" s="167">
        <f>H153/H151</f>
        <v>0.14042296072507554</v>
      </c>
    </row>
    <row r="154" spans="2:10" x14ac:dyDescent="0.25">
      <c r="B154" s="165" t="s">
        <v>103</v>
      </c>
      <c r="C154" s="166">
        <v>235</v>
      </c>
      <c r="D154" s="166">
        <v>798</v>
      </c>
      <c r="E154" s="166">
        <v>1240</v>
      </c>
      <c r="F154" s="166">
        <v>941</v>
      </c>
      <c r="G154" s="166">
        <v>1011</v>
      </c>
      <c r="H154" s="166">
        <v>1163</v>
      </c>
      <c r="I154" s="167">
        <f t="shared" si="21"/>
        <v>0.15034619188921861</v>
      </c>
      <c r="J154" s="167">
        <f>H154/H151</f>
        <v>0.14054380664652569</v>
      </c>
    </row>
    <row r="155" spans="2:10" x14ac:dyDescent="0.25">
      <c r="B155" s="161" t="s">
        <v>110</v>
      </c>
      <c r="C155" s="162">
        <v>929</v>
      </c>
      <c r="D155" s="162">
        <v>5191</v>
      </c>
      <c r="E155" s="162">
        <v>6044</v>
      </c>
      <c r="F155" s="162">
        <v>6984</v>
      </c>
      <c r="G155" s="162">
        <v>6894</v>
      </c>
      <c r="H155" s="162">
        <v>5950</v>
      </c>
      <c r="I155" s="163">
        <f t="shared" si="21"/>
        <v>-0.13693066434580792</v>
      </c>
      <c r="J155" s="163">
        <f>H155/H151</f>
        <v>0.7190332326283988</v>
      </c>
    </row>
    <row r="156" spans="2:10" x14ac:dyDescent="0.25">
      <c r="B156" s="165" t="s">
        <v>113</v>
      </c>
      <c r="C156" s="166">
        <v>175</v>
      </c>
      <c r="D156" s="166">
        <v>1280</v>
      </c>
      <c r="E156" s="166">
        <v>2190</v>
      </c>
      <c r="F156" s="166">
        <v>1944</v>
      </c>
      <c r="G156" s="166">
        <v>1708</v>
      </c>
      <c r="H156" s="166">
        <v>1525</v>
      </c>
      <c r="I156" s="167">
        <f t="shared" si="21"/>
        <v>-0.1071428571428571</v>
      </c>
      <c r="J156" s="167">
        <f>H156/H151</f>
        <v>0.18429003021148035</v>
      </c>
    </row>
    <row r="157" spans="2:10" x14ac:dyDescent="0.25">
      <c r="B157" s="165" t="s">
        <v>116</v>
      </c>
      <c r="C157" s="166">
        <v>229</v>
      </c>
      <c r="D157" s="166">
        <v>1686</v>
      </c>
      <c r="E157" s="166">
        <v>1249</v>
      </c>
      <c r="F157" s="166">
        <v>1401</v>
      </c>
      <c r="G157" s="166">
        <v>1375</v>
      </c>
      <c r="H157" s="166">
        <v>1352</v>
      </c>
      <c r="I157" s="167">
        <f t="shared" si="21"/>
        <v>-1.6727272727272702E-2</v>
      </c>
      <c r="J157" s="167">
        <f>H157/H151</f>
        <v>0.16338368580060422</v>
      </c>
    </row>
    <row r="158" spans="2:10" x14ac:dyDescent="0.25">
      <c r="B158" s="165" t="s">
        <v>119</v>
      </c>
      <c r="C158" s="166">
        <v>183</v>
      </c>
      <c r="D158" s="166">
        <v>520</v>
      </c>
      <c r="E158" s="166">
        <v>828</v>
      </c>
      <c r="F158" s="166">
        <v>1002</v>
      </c>
      <c r="G158" s="166">
        <v>1268</v>
      </c>
      <c r="H158" s="166">
        <v>942</v>
      </c>
      <c r="I158" s="167">
        <f t="shared" si="21"/>
        <v>-0.25709779179810721</v>
      </c>
      <c r="J158" s="167">
        <f>H158/H151</f>
        <v>0.11383685800604229</v>
      </c>
    </row>
    <row r="159" spans="2:10" x14ac:dyDescent="0.25">
      <c r="B159" s="165" t="s">
        <v>126</v>
      </c>
      <c r="C159" s="166">
        <v>14</v>
      </c>
      <c r="D159" s="166">
        <v>144</v>
      </c>
      <c r="E159" s="166">
        <v>203</v>
      </c>
      <c r="F159" s="166">
        <v>256</v>
      </c>
      <c r="G159" s="166">
        <v>244</v>
      </c>
      <c r="H159" s="166">
        <v>264</v>
      </c>
      <c r="I159" s="167">
        <f t="shared" si="21"/>
        <v>8.1967213114754189E-2</v>
      </c>
      <c r="J159" s="167">
        <f>H159/H151</f>
        <v>3.1903323262839879E-2</v>
      </c>
    </row>
    <row r="160" spans="2:10" x14ac:dyDescent="0.25">
      <c r="B160" s="165" t="s">
        <v>122</v>
      </c>
      <c r="C160" s="166">
        <v>42</v>
      </c>
      <c r="D160" s="166">
        <v>263</v>
      </c>
      <c r="E160" s="166">
        <v>168</v>
      </c>
      <c r="F160" s="166">
        <v>244</v>
      </c>
      <c r="G160" s="166">
        <v>265</v>
      </c>
      <c r="H160" s="166">
        <v>227</v>
      </c>
      <c r="I160" s="167">
        <f t="shared" si="21"/>
        <v>-0.14339622641509431</v>
      </c>
      <c r="J160" s="167">
        <f>H160/H151</f>
        <v>2.7432024169184291E-2</v>
      </c>
    </row>
    <row r="161" spans="2:10" x14ac:dyDescent="0.25">
      <c r="B161" s="165" t="s">
        <v>131</v>
      </c>
      <c r="C161" s="166">
        <v>6</v>
      </c>
      <c r="D161" s="166">
        <v>58</v>
      </c>
      <c r="E161" s="166">
        <v>69</v>
      </c>
      <c r="F161" s="166">
        <v>136</v>
      </c>
      <c r="G161" s="166">
        <v>100</v>
      </c>
      <c r="H161" s="166">
        <v>50</v>
      </c>
      <c r="I161" s="167">
        <f t="shared" si="21"/>
        <v>-0.5</v>
      </c>
      <c r="J161" s="167">
        <f>H161/H151</f>
        <v>6.0422960725075529E-3</v>
      </c>
    </row>
    <row r="162" spans="2:10" x14ac:dyDescent="0.25">
      <c r="B162" s="165" t="s">
        <v>134</v>
      </c>
      <c r="C162" s="166">
        <v>1</v>
      </c>
      <c r="D162" s="166">
        <v>138</v>
      </c>
      <c r="E162" s="166">
        <v>91</v>
      </c>
      <c r="F162" s="166">
        <v>191</v>
      </c>
      <c r="G162" s="166">
        <v>153</v>
      </c>
      <c r="H162" s="166">
        <v>75</v>
      </c>
      <c r="I162" s="167">
        <f t="shared" si="21"/>
        <v>-0.50980392156862742</v>
      </c>
      <c r="J162" s="167">
        <f>H162/H151</f>
        <v>9.0634441087613302E-3</v>
      </c>
    </row>
    <row r="163" spans="2:10" x14ac:dyDescent="0.25">
      <c r="B163" s="170" t="s">
        <v>148</v>
      </c>
      <c r="C163" s="171">
        <f t="shared" ref="C163:H163" si="22">C155-SUM(C156:C162)</f>
        <v>279</v>
      </c>
      <c r="D163" s="171">
        <f t="shared" si="22"/>
        <v>1102</v>
      </c>
      <c r="E163" s="171">
        <f t="shared" si="22"/>
        <v>1246</v>
      </c>
      <c r="F163" s="171">
        <f t="shared" si="22"/>
        <v>1810</v>
      </c>
      <c r="G163" s="171">
        <f t="shared" si="22"/>
        <v>1781</v>
      </c>
      <c r="H163" s="171">
        <f t="shared" si="22"/>
        <v>1515</v>
      </c>
      <c r="I163" s="172">
        <f t="shared" si="21"/>
        <v>-0.1493542953396968</v>
      </c>
      <c r="J163" s="172">
        <f>H163/H151</f>
        <v>0.18308157099697886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58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B74E4-C8A7-4BB6-858B-670C06F9C472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267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46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268</v>
      </c>
      <c r="R7" s="174" t="s">
        <v>269</v>
      </c>
      <c r="S7" s="174" t="s">
        <v>270</v>
      </c>
      <c r="T7" s="174" t="s">
        <v>271</v>
      </c>
      <c r="U7" s="174" t="s">
        <v>272</v>
      </c>
      <c r="V7" s="174" t="s">
        <v>273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53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99</v>
      </c>
      <c r="B9" s="158" t="s">
        <v>71</v>
      </c>
      <c r="C9" s="178">
        <v>1565030</v>
      </c>
      <c r="D9" s="178">
        <v>2335438</v>
      </c>
      <c r="E9" s="178">
        <v>4757683</v>
      </c>
      <c r="F9" s="178">
        <v>5189113</v>
      </c>
      <c r="G9" s="178">
        <v>5483293</v>
      </c>
      <c r="H9" s="178">
        <v>5451268</v>
      </c>
      <c r="I9" s="179">
        <f>IFERROR(H9/G9-1,"-")</f>
        <v>-5.8404684921998795E-3</v>
      </c>
      <c r="J9" s="179">
        <f>IFERROR(H9/D9-1,"-")</f>
        <v>1.3341523089030836</v>
      </c>
      <c r="K9" s="178">
        <f>H9-G9</f>
        <v>-32025</v>
      </c>
      <c r="L9" s="178">
        <f>H9-D9</f>
        <v>3115830</v>
      </c>
      <c r="M9" s="179">
        <f t="shared" ref="M9:M21" si="0">H9/H$9</f>
        <v>1</v>
      </c>
      <c r="P9" s="158" t="s">
        <v>71</v>
      </c>
      <c r="Q9" s="178">
        <v>76081</v>
      </c>
      <c r="R9" s="178">
        <v>107459</v>
      </c>
      <c r="S9" s="178">
        <v>198873</v>
      </c>
      <c r="T9" s="178">
        <v>252588</v>
      </c>
      <c r="U9" s="178">
        <v>239146</v>
      </c>
      <c r="V9" s="178">
        <v>250668</v>
      </c>
      <c r="W9" s="179">
        <f>IFERROR(V9/U9-1,"-")</f>
        <v>4.8179773025682993E-2</v>
      </c>
      <c r="X9" s="178">
        <f>V9-U9</f>
        <v>11522</v>
      </c>
      <c r="Y9" s="179">
        <f t="shared" ref="Y9:Y21" si="1">V9/V$9</f>
        <v>1</v>
      </c>
    </row>
    <row r="10" spans="1:25" x14ac:dyDescent="0.25">
      <c r="A10" s="164" t="s">
        <v>106</v>
      </c>
      <c r="B10" s="161" t="s">
        <v>100</v>
      </c>
      <c r="C10" s="162">
        <v>456675</v>
      </c>
      <c r="D10" s="162">
        <v>800301</v>
      </c>
      <c r="E10" s="162">
        <v>1016781</v>
      </c>
      <c r="F10" s="162">
        <v>1042721</v>
      </c>
      <c r="G10" s="162">
        <v>1059034</v>
      </c>
      <c r="H10" s="162">
        <v>1068407</v>
      </c>
      <c r="I10" s="180">
        <f>IFERROR(H10/G10-1,"-")</f>
        <v>8.8505184913798551E-3</v>
      </c>
      <c r="J10" s="163">
        <f t="shared" ref="J10:J21" si="2">IFERROR(H10/D10-1,"-")</f>
        <v>0.33500645382174965</v>
      </c>
      <c r="K10" s="162">
        <f t="shared" ref="K10:K20" si="3">H10-G10</f>
        <v>9373</v>
      </c>
      <c r="L10" s="162">
        <f t="shared" ref="L10:L21" si="4">H10-D10</f>
        <v>268106</v>
      </c>
      <c r="M10" s="163">
        <f t="shared" si="0"/>
        <v>0.19599238195590457</v>
      </c>
      <c r="P10" s="161" t="s">
        <v>100</v>
      </c>
      <c r="Q10" s="162">
        <v>30342</v>
      </c>
      <c r="R10" s="162">
        <v>44398</v>
      </c>
      <c r="S10" s="162">
        <v>48630</v>
      </c>
      <c r="T10" s="162">
        <v>55684</v>
      </c>
      <c r="U10" s="162">
        <v>49807</v>
      </c>
      <c r="V10" s="162">
        <v>52122</v>
      </c>
      <c r="W10" s="180">
        <f>IFERROR(V10/U10-1,"-")</f>
        <v>4.647941052462512E-2</v>
      </c>
      <c r="X10" s="161">
        <f t="shared" ref="X10:X20" si="5">V10-U10</f>
        <v>2315</v>
      </c>
      <c r="Y10" s="163">
        <f t="shared" si="1"/>
        <v>0.20793240461486906</v>
      </c>
    </row>
    <row r="11" spans="1:25" x14ac:dyDescent="0.25">
      <c r="A11" s="164" t="s">
        <v>103</v>
      </c>
      <c r="B11" s="165" t="s">
        <v>106</v>
      </c>
      <c r="C11" s="166">
        <v>208389</v>
      </c>
      <c r="D11" s="166">
        <v>416048</v>
      </c>
      <c r="E11" s="166">
        <v>423208</v>
      </c>
      <c r="F11" s="166">
        <v>430319</v>
      </c>
      <c r="G11" s="166">
        <v>422024</v>
      </c>
      <c r="H11" s="166">
        <v>424160</v>
      </c>
      <c r="I11" s="181">
        <f>IFERROR(H11/G11-1,"-")</f>
        <v>5.0613235266241396E-3</v>
      </c>
      <c r="J11" s="167">
        <f t="shared" si="2"/>
        <v>1.9497750259585445E-2</v>
      </c>
      <c r="K11" s="166">
        <f t="shared" si="3"/>
        <v>2136</v>
      </c>
      <c r="L11" s="166">
        <f t="shared" si="4"/>
        <v>8112</v>
      </c>
      <c r="M11" s="167">
        <f t="shared" si="0"/>
        <v>7.7809419753349124E-2</v>
      </c>
      <c r="P11" s="165" t="s">
        <v>106</v>
      </c>
      <c r="Q11" s="166">
        <v>4832</v>
      </c>
      <c r="R11" s="166">
        <v>24120</v>
      </c>
      <c r="S11" s="166">
        <v>16359</v>
      </c>
      <c r="T11" s="166">
        <v>19520</v>
      </c>
      <c r="U11" s="166">
        <v>16099</v>
      </c>
      <c r="V11" s="166">
        <v>20486</v>
      </c>
      <c r="W11" s="181">
        <f>IFERROR(V11/U11-1,"-")</f>
        <v>0.2725013976023356</v>
      </c>
      <c r="X11" s="165">
        <f t="shared" si="5"/>
        <v>4387</v>
      </c>
      <c r="Y11" s="167">
        <f>V11/V$9</f>
        <v>8.1725629118994045E-2</v>
      </c>
    </row>
    <row r="12" spans="1:25" x14ac:dyDescent="0.25">
      <c r="A12" s="1"/>
      <c r="B12" s="165" t="s">
        <v>103</v>
      </c>
      <c r="C12" s="166">
        <v>248286</v>
      </c>
      <c r="D12" s="166">
        <v>384253</v>
      </c>
      <c r="E12" s="166">
        <v>593573</v>
      </c>
      <c r="F12" s="166">
        <v>612402</v>
      </c>
      <c r="G12" s="166">
        <v>637010</v>
      </c>
      <c r="H12" s="166">
        <v>644247</v>
      </c>
      <c r="I12" s="181">
        <f>IFERROR(H12/G12-1,"-")</f>
        <v>1.1360889154016451E-2</v>
      </c>
      <c r="J12" s="167">
        <f t="shared" si="2"/>
        <v>0.6766219131665856</v>
      </c>
      <c r="K12" s="166">
        <f t="shared" si="3"/>
        <v>7237</v>
      </c>
      <c r="L12" s="166">
        <f t="shared" si="4"/>
        <v>259994</v>
      </c>
      <c r="M12" s="167">
        <f t="shared" si="0"/>
        <v>0.11818296220255545</v>
      </c>
      <c r="P12" s="165" t="s">
        <v>103</v>
      </c>
      <c r="Q12" s="166">
        <v>25510</v>
      </c>
      <c r="R12" s="166">
        <v>20278</v>
      </c>
      <c r="S12" s="166">
        <v>32271</v>
      </c>
      <c r="T12" s="166">
        <v>36164</v>
      </c>
      <c r="U12" s="166">
        <v>33708</v>
      </c>
      <c r="V12" s="166">
        <v>31636</v>
      </c>
      <c r="W12" s="181">
        <f>IFERROR(V12/U12-1,"-")</f>
        <v>-6.146908745698354E-2</v>
      </c>
      <c r="X12" s="165">
        <f t="shared" si="5"/>
        <v>-2072</v>
      </c>
      <c r="Y12" s="167">
        <f t="shared" si="1"/>
        <v>0.12620677549587503</v>
      </c>
    </row>
    <row r="13" spans="1:25" s="58" customFormat="1" x14ac:dyDescent="0.25">
      <c r="B13" s="161" t="s">
        <v>110</v>
      </c>
      <c r="C13" s="162">
        <v>1108355</v>
      </c>
      <c r="D13" s="162">
        <v>1535137</v>
      </c>
      <c r="E13" s="162">
        <v>3740902</v>
      </c>
      <c r="F13" s="162">
        <v>4146392</v>
      </c>
      <c r="G13" s="162">
        <v>4424259</v>
      </c>
      <c r="H13" s="162">
        <v>4382861</v>
      </c>
      <c r="I13" s="180">
        <f>IFERROR(H13/G13-1,"-")</f>
        <v>-9.3570471348987105E-3</v>
      </c>
      <c r="J13" s="163">
        <f t="shared" si="2"/>
        <v>1.8550292254046381</v>
      </c>
      <c r="K13" s="162">
        <f t="shared" si="3"/>
        <v>-41398</v>
      </c>
      <c r="L13" s="162">
        <f t="shared" si="4"/>
        <v>2847724</v>
      </c>
      <c r="M13" s="163">
        <f t="shared" si="0"/>
        <v>0.80400761804409537</v>
      </c>
      <c r="P13" s="161" t="s">
        <v>110</v>
      </c>
      <c r="Q13" s="162">
        <v>45739</v>
      </c>
      <c r="R13" s="162">
        <v>63061</v>
      </c>
      <c r="S13" s="162">
        <v>150243</v>
      </c>
      <c r="T13" s="162">
        <v>196904</v>
      </c>
      <c r="U13" s="162">
        <v>189339</v>
      </c>
      <c r="V13" s="162">
        <v>198546</v>
      </c>
      <c r="W13" s="180">
        <f>IFERROR(V13/U13-1,"-")</f>
        <v>4.8627065739229591E-2</v>
      </c>
      <c r="X13" s="161">
        <f t="shared" si="5"/>
        <v>9207</v>
      </c>
      <c r="Y13" s="163">
        <f t="shared" si="1"/>
        <v>0.79206759538513094</v>
      </c>
    </row>
    <row r="14" spans="1:25" s="58" customFormat="1" x14ac:dyDescent="0.25">
      <c r="B14" s="165" t="s">
        <v>113</v>
      </c>
      <c r="C14" s="166">
        <v>436126</v>
      </c>
      <c r="D14" s="166">
        <v>446045</v>
      </c>
      <c r="E14" s="166">
        <v>1722453</v>
      </c>
      <c r="F14" s="166">
        <v>1939573</v>
      </c>
      <c r="G14" s="166">
        <v>2075774</v>
      </c>
      <c r="H14" s="166">
        <v>2057896</v>
      </c>
      <c r="I14" s="181">
        <f t="shared" ref="I14:I21" si="6">IFERROR(H14/G14-1,"-")</f>
        <v>-8.61269097695605E-3</v>
      </c>
      <c r="J14" s="167">
        <f t="shared" si="2"/>
        <v>3.6136510890156819</v>
      </c>
      <c r="K14" s="166">
        <f t="shared" si="3"/>
        <v>-17878</v>
      </c>
      <c r="L14" s="166">
        <f t="shared" si="4"/>
        <v>1611851</v>
      </c>
      <c r="M14" s="167">
        <f t="shared" si="0"/>
        <v>0.37750776516582929</v>
      </c>
      <c r="P14" s="165" t="s">
        <v>113</v>
      </c>
      <c r="Q14" s="166">
        <v>25534</v>
      </c>
      <c r="R14" s="166">
        <v>26812</v>
      </c>
      <c r="S14" s="166">
        <v>90804</v>
      </c>
      <c r="T14" s="166">
        <v>128108</v>
      </c>
      <c r="U14" s="166">
        <v>116734</v>
      </c>
      <c r="V14" s="166">
        <v>118438</v>
      </c>
      <c r="W14" s="181">
        <f t="shared" ref="W14:W21" si="7">IFERROR(V14/U14-1,"-")</f>
        <v>1.4597289564308502E-2</v>
      </c>
      <c r="X14" s="165">
        <f t="shared" si="5"/>
        <v>1704</v>
      </c>
      <c r="Y14" s="167">
        <f t="shared" si="1"/>
        <v>0.47248950803453171</v>
      </c>
    </row>
    <row r="15" spans="1:25" x14ac:dyDescent="0.25">
      <c r="A15" s="1"/>
      <c r="B15" s="165" t="s">
        <v>116</v>
      </c>
      <c r="C15" s="166">
        <v>138813</v>
      </c>
      <c r="D15" s="166">
        <v>222501</v>
      </c>
      <c r="E15" s="166">
        <v>385709</v>
      </c>
      <c r="F15" s="166">
        <v>432804</v>
      </c>
      <c r="G15" s="166">
        <v>447422</v>
      </c>
      <c r="H15" s="166">
        <v>442958</v>
      </c>
      <c r="I15" s="181">
        <f t="shared" si="6"/>
        <v>-9.9771580297794982E-3</v>
      </c>
      <c r="J15" s="167">
        <f t="shared" si="2"/>
        <v>0.99081352443359805</v>
      </c>
      <c r="K15" s="166">
        <f t="shared" si="3"/>
        <v>-4464</v>
      </c>
      <c r="L15" s="166">
        <f t="shared" si="4"/>
        <v>220457</v>
      </c>
      <c r="M15" s="167">
        <f t="shared" si="0"/>
        <v>8.125779176514529E-2</v>
      </c>
      <c r="P15" s="165" t="s">
        <v>116</v>
      </c>
      <c r="Q15" s="166">
        <v>3175</v>
      </c>
      <c r="R15" s="166">
        <v>7197</v>
      </c>
      <c r="S15" s="166">
        <v>6944</v>
      </c>
      <c r="T15" s="166">
        <v>8880</v>
      </c>
      <c r="U15" s="166">
        <v>8516</v>
      </c>
      <c r="V15" s="166">
        <v>9837</v>
      </c>
      <c r="W15" s="181">
        <f t="shared" si="7"/>
        <v>0.15511977454203851</v>
      </c>
      <c r="X15" s="165">
        <f t="shared" si="5"/>
        <v>1321</v>
      </c>
      <c r="Y15" s="167">
        <f t="shared" si="1"/>
        <v>3.9243142323711046E-2</v>
      </c>
    </row>
    <row r="16" spans="1:25" x14ac:dyDescent="0.25">
      <c r="A16" s="1"/>
      <c r="B16" s="165" t="s">
        <v>119</v>
      </c>
      <c r="C16" s="166">
        <v>58766</v>
      </c>
      <c r="D16" s="166">
        <v>128102</v>
      </c>
      <c r="E16" s="166">
        <v>197280</v>
      </c>
      <c r="F16" s="166">
        <v>215579</v>
      </c>
      <c r="G16" s="166">
        <v>230703</v>
      </c>
      <c r="H16" s="166">
        <v>223159</v>
      </c>
      <c r="I16" s="181">
        <f t="shared" si="6"/>
        <v>-3.2700051581470602E-2</v>
      </c>
      <c r="J16" s="167">
        <f t="shared" si="2"/>
        <v>0.74204149818113696</v>
      </c>
      <c r="K16" s="166">
        <f t="shared" si="3"/>
        <v>-7544</v>
      </c>
      <c r="L16" s="166">
        <f t="shared" si="4"/>
        <v>95057</v>
      </c>
      <c r="M16" s="167">
        <f t="shared" si="0"/>
        <v>4.0937081060773386E-2</v>
      </c>
      <c r="P16" s="165" t="s">
        <v>119</v>
      </c>
      <c r="Q16" s="166">
        <v>2482</v>
      </c>
      <c r="R16" s="166">
        <v>6746</v>
      </c>
      <c r="S16" s="166">
        <v>9830</v>
      </c>
      <c r="T16" s="166">
        <v>13414</v>
      </c>
      <c r="U16" s="166">
        <v>14245</v>
      </c>
      <c r="V16" s="166">
        <v>15602</v>
      </c>
      <c r="W16" s="181">
        <f t="shared" si="7"/>
        <v>9.5261495261495188E-2</v>
      </c>
      <c r="X16" s="165">
        <f t="shared" si="5"/>
        <v>1357</v>
      </c>
      <c r="Y16" s="167">
        <f t="shared" si="1"/>
        <v>6.2241690203775513E-2</v>
      </c>
    </row>
    <row r="17" spans="1:25" x14ac:dyDescent="0.25">
      <c r="A17" s="1"/>
      <c r="B17" s="165" t="s">
        <v>126</v>
      </c>
      <c r="C17" s="166">
        <v>39648</v>
      </c>
      <c r="D17" s="166">
        <v>93209</v>
      </c>
      <c r="E17" s="166">
        <v>169583</v>
      </c>
      <c r="F17" s="166">
        <v>165266</v>
      </c>
      <c r="G17" s="166">
        <v>174746</v>
      </c>
      <c r="H17" s="166">
        <v>161550</v>
      </c>
      <c r="I17" s="181">
        <f t="shared" si="6"/>
        <v>-7.551531937783984E-2</v>
      </c>
      <c r="J17" s="167">
        <f t="shared" si="2"/>
        <v>0.73320172944672724</v>
      </c>
      <c r="K17" s="166">
        <f t="shared" si="3"/>
        <v>-13196</v>
      </c>
      <c r="L17" s="166">
        <f t="shared" si="4"/>
        <v>68341</v>
      </c>
      <c r="M17" s="167">
        <f t="shared" si="0"/>
        <v>2.9635306868053452E-2</v>
      </c>
      <c r="P17" s="165" t="s">
        <v>126</v>
      </c>
      <c r="Q17" s="166">
        <v>1262</v>
      </c>
      <c r="R17" s="166">
        <v>3663</v>
      </c>
      <c r="S17" s="166">
        <v>6290</v>
      </c>
      <c r="T17" s="166">
        <v>6514</v>
      </c>
      <c r="U17" s="166">
        <v>6482</v>
      </c>
      <c r="V17" s="166">
        <v>6405</v>
      </c>
      <c r="W17" s="181">
        <f t="shared" si="7"/>
        <v>-1.1879049676025932E-2</v>
      </c>
      <c r="X17" s="165">
        <f t="shared" si="5"/>
        <v>-77</v>
      </c>
      <c r="Y17" s="167">
        <f t="shared" si="1"/>
        <v>2.5551725788692612E-2</v>
      </c>
    </row>
    <row r="18" spans="1:25" x14ac:dyDescent="0.25">
      <c r="A18" s="1"/>
      <c r="B18" s="165" t="s">
        <v>122</v>
      </c>
      <c r="C18" s="166">
        <v>55530</v>
      </c>
      <c r="D18" s="166">
        <v>93337</v>
      </c>
      <c r="E18" s="166">
        <v>146133</v>
      </c>
      <c r="F18" s="166">
        <v>150942</v>
      </c>
      <c r="G18" s="166">
        <v>157476</v>
      </c>
      <c r="H18" s="166">
        <v>148157</v>
      </c>
      <c r="I18" s="181">
        <f t="shared" si="6"/>
        <v>-5.9177271457237945E-2</v>
      </c>
      <c r="J18" s="167"/>
      <c r="K18" s="166">
        <f t="shared" si="3"/>
        <v>-9319</v>
      </c>
      <c r="L18" s="166">
        <f t="shared" si="4"/>
        <v>54820</v>
      </c>
      <c r="M18" s="167">
        <f t="shared" si="0"/>
        <v>2.7178447289694801E-2</v>
      </c>
      <c r="P18" s="165" t="s">
        <v>122</v>
      </c>
      <c r="Q18" s="166">
        <v>2813</v>
      </c>
      <c r="R18" s="166">
        <v>4368</v>
      </c>
      <c r="S18" s="166">
        <v>4750</v>
      </c>
      <c r="T18" s="166">
        <v>5340</v>
      </c>
      <c r="U18" s="166">
        <v>5146</v>
      </c>
      <c r="V18" s="166">
        <v>4828</v>
      </c>
      <c r="W18" s="181">
        <f t="shared" si="7"/>
        <v>-6.1795569374271331E-2</v>
      </c>
      <c r="X18" s="165">
        <f t="shared" si="5"/>
        <v>-318</v>
      </c>
      <c r="Y18" s="167">
        <f t="shared" si="1"/>
        <v>1.9260535848213575E-2</v>
      </c>
    </row>
    <row r="19" spans="1:25" x14ac:dyDescent="0.25">
      <c r="A19" s="164" t="s">
        <v>147</v>
      </c>
      <c r="B19" s="165" t="s">
        <v>131</v>
      </c>
      <c r="C19" s="166">
        <v>28782</v>
      </c>
      <c r="D19" s="166">
        <v>25400</v>
      </c>
      <c r="E19" s="166">
        <v>62340</v>
      </c>
      <c r="F19" s="166">
        <v>67941</v>
      </c>
      <c r="G19" s="166">
        <v>63693</v>
      </c>
      <c r="H19" s="166">
        <v>62498</v>
      </c>
      <c r="I19" s="181">
        <f t="shared" si="6"/>
        <v>-1.8761873361279879E-2</v>
      </c>
      <c r="J19" s="167">
        <f t="shared" si="2"/>
        <v>1.4605511811023622</v>
      </c>
      <c r="K19" s="166">
        <f t="shared" si="3"/>
        <v>-1195</v>
      </c>
      <c r="L19" s="166">
        <f t="shared" si="4"/>
        <v>37098</v>
      </c>
      <c r="M19" s="167">
        <f t="shared" si="0"/>
        <v>1.1464855516184492E-2</v>
      </c>
      <c r="P19" s="165" t="s">
        <v>131</v>
      </c>
      <c r="Q19" s="166">
        <v>406</v>
      </c>
      <c r="R19" s="166">
        <v>369</v>
      </c>
      <c r="S19" s="166">
        <v>1261</v>
      </c>
      <c r="T19" s="166">
        <v>1457</v>
      </c>
      <c r="U19" s="166">
        <v>1177</v>
      </c>
      <c r="V19" s="166">
        <v>1362</v>
      </c>
      <c r="W19" s="181">
        <f t="shared" si="7"/>
        <v>0.15717926932880211</v>
      </c>
      <c r="X19" s="165">
        <f t="shared" si="5"/>
        <v>185</v>
      </c>
      <c r="Y19" s="167">
        <f t="shared" si="1"/>
        <v>5.4334817367992722E-3</v>
      </c>
    </row>
    <row r="20" spans="1:25" x14ac:dyDescent="0.25">
      <c r="A20" s="169" t="s">
        <v>148</v>
      </c>
      <c r="B20" s="165" t="s">
        <v>134</v>
      </c>
      <c r="C20" s="166">
        <v>42711</v>
      </c>
      <c r="D20" s="166">
        <v>22147</v>
      </c>
      <c r="E20" s="166">
        <v>56752</v>
      </c>
      <c r="F20" s="166">
        <v>70961</v>
      </c>
      <c r="G20" s="166">
        <v>68906</v>
      </c>
      <c r="H20" s="166">
        <v>58343</v>
      </c>
      <c r="I20" s="181">
        <f t="shared" si="6"/>
        <v>-0.15329579427045537</v>
      </c>
      <c r="J20" s="167">
        <f t="shared" si="2"/>
        <v>1.6343522824761818</v>
      </c>
      <c r="K20" s="166">
        <f t="shared" si="3"/>
        <v>-10563</v>
      </c>
      <c r="L20" s="166">
        <f t="shared" si="4"/>
        <v>36196</v>
      </c>
      <c r="M20" s="167">
        <f t="shared" si="0"/>
        <v>1.0702647530813014E-2</v>
      </c>
      <c r="P20" s="165" t="s">
        <v>134</v>
      </c>
      <c r="Q20" s="166">
        <v>932</v>
      </c>
      <c r="R20" s="166">
        <v>521</v>
      </c>
      <c r="S20" s="166">
        <v>980</v>
      </c>
      <c r="T20" s="166">
        <v>944</v>
      </c>
      <c r="U20" s="166">
        <v>1508</v>
      </c>
      <c r="V20" s="166">
        <v>1010</v>
      </c>
      <c r="W20" s="181">
        <f t="shared" si="7"/>
        <v>-0.33023872679045096</v>
      </c>
      <c r="X20" s="165">
        <f t="shared" si="5"/>
        <v>-498</v>
      </c>
      <c r="Y20" s="167">
        <f t="shared" si="1"/>
        <v>4.0292338870537925E-3</v>
      </c>
    </row>
    <row r="21" spans="1:25" x14ac:dyDescent="0.25">
      <c r="B21" s="170" t="s">
        <v>148</v>
      </c>
      <c r="C21" s="171">
        <f t="shared" ref="C21" si="8">C13-SUM(C14:C20)</f>
        <v>307979</v>
      </c>
      <c r="D21" s="171">
        <f t="shared" ref="D21:E21" si="9">D13-SUM(D14:D20)</f>
        <v>504396</v>
      </c>
      <c r="E21" s="171">
        <f t="shared" si="9"/>
        <v>1000652</v>
      </c>
      <c r="F21" s="171">
        <f t="shared" ref="F21:H21" si="10">F13-SUM(F14:F20)</f>
        <v>1103326</v>
      </c>
      <c r="G21" s="171">
        <f t="shared" si="10"/>
        <v>1205539</v>
      </c>
      <c r="H21" s="171">
        <f t="shared" si="10"/>
        <v>1228300</v>
      </c>
      <c r="I21" s="182">
        <f t="shared" si="6"/>
        <v>1.8880351444457544E-2</v>
      </c>
      <c r="J21" s="172">
        <f t="shared" si="2"/>
        <v>1.4351898111801047</v>
      </c>
      <c r="K21" s="171">
        <f>H21-G21</f>
        <v>22761</v>
      </c>
      <c r="L21" s="171">
        <f t="shared" si="4"/>
        <v>723904</v>
      </c>
      <c r="M21" s="172">
        <f t="shared" si="0"/>
        <v>0.22532372284760169</v>
      </c>
      <c r="P21" s="170" t="s">
        <v>148</v>
      </c>
      <c r="Q21" s="171">
        <f t="shared" ref="Q21:V21" si="11">Q13-SUM(Q14:Q20)</f>
        <v>9135</v>
      </c>
      <c r="R21" s="171">
        <f t="shared" si="11"/>
        <v>13385</v>
      </c>
      <c r="S21" s="171">
        <f t="shared" si="11"/>
        <v>29384</v>
      </c>
      <c r="T21" s="171">
        <f t="shared" si="11"/>
        <v>32247</v>
      </c>
      <c r="U21" s="171">
        <f t="shared" si="11"/>
        <v>35531</v>
      </c>
      <c r="V21" s="171">
        <f t="shared" si="11"/>
        <v>41064</v>
      </c>
      <c r="W21" s="182">
        <f t="shared" si="7"/>
        <v>0.15572317131518965</v>
      </c>
      <c r="X21" s="170">
        <f>V21-U21</f>
        <v>5533</v>
      </c>
      <c r="Y21" s="172">
        <f t="shared" si="1"/>
        <v>0.1638182775623534</v>
      </c>
    </row>
    <row r="22" spans="1:25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71</v>
      </c>
      <c r="C23" s="178">
        <v>514095</v>
      </c>
      <c r="D23" s="178">
        <v>881045</v>
      </c>
      <c r="E23" s="178">
        <v>1757049</v>
      </c>
      <c r="F23" s="178">
        <v>1888751</v>
      </c>
      <c r="G23" s="178">
        <v>1938929</v>
      </c>
      <c r="H23" s="178">
        <v>1858237</v>
      </c>
      <c r="I23" s="179">
        <f>IFERROR(H23/G23-1,"-")</f>
        <v>-4.1616789475014349E-2</v>
      </c>
      <c r="J23" s="179">
        <f>IFERROR(H23/D23-1,"-")</f>
        <v>1.1091283646124772</v>
      </c>
      <c r="K23" s="178">
        <f>H23-G23</f>
        <v>-80692</v>
      </c>
      <c r="L23" s="178">
        <f>H23-D23</f>
        <v>977192</v>
      </c>
      <c r="M23" s="179">
        <f t="shared" ref="M23:M35" si="12">H23/H$9</f>
        <v>0.34088160772869724</v>
      </c>
    </row>
    <row r="24" spans="1:25" x14ac:dyDescent="0.25">
      <c r="B24" s="161" t="s">
        <v>100</v>
      </c>
      <c r="C24" s="162">
        <v>101575</v>
      </c>
      <c r="D24" s="162">
        <v>247584</v>
      </c>
      <c r="E24" s="162">
        <v>207208</v>
      </c>
      <c r="F24" s="162">
        <v>181700</v>
      </c>
      <c r="G24" s="162">
        <v>161848</v>
      </c>
      <c r="H24" s="162">
        <v>147955</v>
      </c>
      <c r="I24" s="180">
        <f>IFERROR(H24/G24-1,"-")</f>
        <v>-8.5839800306460434E-2</v>
      </c>
      <c r="J24" s="163">
        <f t="shared" ref="J24:J35" si="13">IFERROR(H24/D24-1,"-")</f>
        <v>-0.40240484037740731</v>
      </c>
      <c r="K24" s="162">
        <f t="shared" ref="K24:K34" si="14">H24-G24</f>
        <v>-13893</v>
      </c>
      <c r="L24" s="162">
        <f t="shared" ref="L24:L35" si="15">H24-D24</f>
        <v>-99629</v>
      </c>
      <c r="M24" s="163">
        <f t="shared" si="12"/>
        <v>2.7141391690887331E-2</v>
      </c>
    </row>
    <row r="25" spans="1:25" x14ac:dyDescent="0.25">
      <c r="B25" s="165" t="s">
        <v>12</v>
      </c>
      <c r="C25" s="166">
        <v>58508</v>
      </c>
      <c r="D25" s="166">
        <v>126666</v>
      </c>
      <c r="E25" s="166">
        <v>86811</v>
      </c>
      <c r="F25" s="166">
        <v>75361</v>
      </c>
      <c r="G25" s="166">
        <v>60679</v>
      </c>
      <c r="H25" s="166">
        <v>67419</v>
      </c>
      <c r="I25" s="181">
        <f>IFERROR(H25/G25-1,"-")</f>
        <v>0.11107631964930209</v>
      </c>
      <c r="J25" s="167">
        <f t="shared" si="13"/>
        <v>-0.467741935483871</v>
      </c>
      <c r="K25" s="166">
        <f t="shared" si="14"/>
        <v>6740</v>
      </c>
      <c r="L25" s="166">
        <f t="shared" si="15"/>
        <v>-59247</v>
      </c>
      <c r="M25" s="167">
        <f t="shared" si="12"/>
        <v>1.236758126733083E-2</v>
      </c>
    </row>
    <row r="26" spans="1:25" x14ac:dyDescent="0.25">
      <c r="B26" s="165" t="s">
        <v>103</v>
      </c>
      <c r="C26" s="166">
        <v>43067</v>
      </c>
      <c r="D26" s="166">
        <v>120918</v>
      </c>
      <c r="E26" s="166">
        <v>120397</v>
      </c>
      <c r="F26" s="166">
        <v>106339</v>
      </c>
      <c r="G26" s="166">
        <v>101169</v>
      </c>
      <c r="H26" s="166">
        <v>80536</v>
      </c>
      <c r="I26" s="181">
        <f>IFERROR(H26/G26-1,"-")</f>
        <v>-0.2039458727475808</v>
      </c>
      <c r="J26" s="167">
        <f t="shared" si="13"/>
        <v>-0.33396185844952775</v>
      </c>
      <c r="K26" s="166">
        <f t="shared" si="14"/>
        <v>-20633</v>
      </c>
      <c r="L26" s="166">
        <f t="shared" si="15"/>
        <v>-40382</v>
      </c>
      <c r="M26" s="167">
        <f t="shared" si="12"/>
        <v>1.4773810423556501E-2</v>
      </c>
    </row>
    <row r="27" spans="1:25" x14ac:dyDescent="0.25">
      <c r="B27" s="161" t="s">
        <v>110</v>
      </c>
      <c r="C27" s="162">
        <v>412520</v>
      </c>
      <c r="D27" s="162">
        <v>633461</v>
      </c>
      <c r="E27" s="162">
        <v>1549841</v>
      </c>
      <c r="F27" s="162">
        <v>1707051</v>
      </c>
      <c r="G27" s="162">
        <v>1777081</v>
      </c>
      <c r="H27" s="162">
        <v>1710282</v>
      </c>
      <c r="I27" s="180">
        <f>IFERROR(H27/G27-1,"-")</f>
        <v>-3.7589170105358116E-2</v>
      </c>
      <c r="J27" s="163">
        <f t="shared" si="13"/>
        <v>1.6999010199522937</v>
      </c>
      <c r="K27" s="162">
        <f t="shared" si="14"/>
        <v>-66799</v>
      </c>
      <c r="L27" s="162">
        <f t="shared" si="15"/>
        <v>1076821</v>
      </c>
      <c r="M27" s="163">
        <f t="shared" si="12"/>
        <v>0.31374021603780994</v>
      </c>
    </row>
    <row r="28" spans="1:25" x14ac:dyDescent="0.25">
      <c r="B28" s="165" t="s">
        <v>113</v>
      </c>
      <c r="C28" s="166">
        <v>180448</v>
      </c>
      <c r="D28" s="166">
        <v>208305</v>
      </c>
      <c r="E28" s="166">
        <v>783677</v>
      </c>
      <c r="F28" s="166">
        <v>883804</v>
      </c>
      <c r="G28" s="166">
        <v>930359</v>
      </c>
      <c r="H28" s="166">
        <v>904858</v>
      </c>
      <c r="I28" s="181">
        <f t="shared" ref="I28:I35" si="16">IFERROR(H28/G28-1,"-")</f>
        <v>-2.7409849316231694E-2</v>
      </c>
      <c r="J28" s="167">
        <f t="shared" si="13"/>
        <v>3.3439091716473444</v>
      </c>
      <c r="K28" s="166">
        <f t="shared" si="14"/>
        <v>-25501</v>
      </c>
      <c r="L28" s="166">
        <f t="shared" si="15"/>
        <v>696553</v>
      </c>
      <c r="M28" s="167">
        <f t="shared" si="12"/>
        <v>0.16599037141450393</v>
      </c>
    </row>
    <row r="29" spans="1:25" x14ac:dyDescent="0.25">
      <c r="B29" s="165" t="s">
        <v>116</v>
      </c>
      <c r="C29" s="166">
        <v>52415</v>
      </c>
      <c r="D29" s="166">
        <v>103865</v>
      </c>
      <c r="E29" s="166">
        <v>169299</v>
      </c>
      <c r="F29" s="166">
        <v>182561</v>
      </c>
      <c r="G29" s="166">
        <v>183463</v>
      </c>
      <c r="H29" s="166">
        <v>171611</v>
      </c>
      <c r="I29" s="181">
        <f t="shared" si="16"/>
        <v>-6.4601581790333706E-2</v>
      </c>
      <c r="J29" s="167">
        <f t="shared" si="13"/>
        <v>0.65225051749867613</v>
      </c>
      <c r="K29" s="166">
        <f t="shared" si="14"/>
        <v>-11852</v>
      </c>
      <c r="L29" s="166">
        <f t="shared" si="15"/>
        <v>67746</v>
      </c>
      <c r="M29" s="167">
        <f t="shared" si="12"/>
        <v>3.14809325096473E-2</v>
      </c>
    </row>
    <row r="30" spans="1:25" x14ac:dyDescent="0.25">
      <c r="B30" s="165" t="s">
        <v>119</v>
      </c>
      <c r="C30" s="166">
        <v>19791</v>
      </c>
      <c r="D30" s="166">
        <v>42447</v>
      </c>
      <c r="E30" s="166">
        <v>63176</v>
      </c>
      <c r="F30" s="166">
        <v>65408</v>
      </c>
      <c r="G30" s="166">
        <v>57978</v>
      </c>
      <c r="H30" s="166">
        <v>51981</v>
      </c>
      <c r="I30" s="181">
        <f t="shared" si="16"/>
        <v>-0.10343578598778846</v>
      </c>
      <c r="J30" s="167">
        <f t="shared" si="13"/>
        <v>0.22460951303979071</v>
      </c>
      <c r="K30" s="166">
        <f t="shared" si="14"/>
        <v>-5997</v>
      </c>
      <c r="L30" s="166">
        <f t="shared" si="15"/>
        <v>9534</v>
      </c>
      <c r="M30" s="167">
        <f t="shared" si="12"/>
        <v>9.5355796119361586E-3</v>
      </c>
    </row>
    <row r="31" spans="1:25" x14ac:dyDescent="0.25">
      <c r="B31" s="165" t="s">
        <v>126</v>
      </c>
      <c r="C31" s="166">
        <v>16156</v>
      </c>
      <c r="D31" s="166">
        <v>41550</v>
      </c>
      <c r="E31" s="166">
        <v>75901</v>
      </c>
      <c r="F31" s="166">
        <v>70876</v>
      </c>
      <c r="G31" s="166">
        <v>71598</v>
      </c>
      <c r="H31" s="166">
        <v>66696</v>
      </c>
      <c r="I31" s="181">
        <f t="shared" si="16"/>
        <v>-6.8465599597754112E-2</v>
      </c>
      <c r="J31" s="167">
        <f t="shared" si="13"/>
        <v>0.6051985559566786</v>
      </c>
      <c r="K31" s="166">
        <f t="shared" si="14"/>
        <v>-4902</v>
      </c>
      <c r="L31" s="166">
        <f t="shared" si="15"/>
        <v>25146</v>
      </c>
      <c r="M31" s="167">
        <f t="shared" si="12"/>
        <v>1.223495157456944E-2</v>
      </c>
    </row>
    <row r="32" spans="1:25" x14ac:dyDescent="0.25">
      <c r="B32" s="165" t="s">
        <v>122</v>
      </c>
      <c r="C32" s="166">
        <v>26662</v>
      </c>
      <c r="D32" s="166">
        <v>51893</v>
      </c>
      <c r="E32" s="166">
        <v>82793</v>
      </c>
      <c r="F32" s="166">
        <v>80269</v>
      </c>
      <c r="G32" s="166">
        <v>81717</v>
      </c>
      <c r="H32" s="166">
        <v>77883</v>
      </c>
      <c r="I32" s="181">
        <f t="shared" si="16"/>
        <v>-4.6918021953816225E-2</v>
      </c>
      <c r="J32" s="167">
        <f t="shared" si="13"/>
        <v>0.5008382633495847</v>
      </c>
      <c r="K32" s="166">
        <f t="shared" si="14"/>
        <v>-3834</v>
      </c>
      <c r="L32" s="166">
        <f t="shared" si="15"/>
        <v>25990</v>
      </c>
      <c r="M32" s="167">
        <f t="shared" si="12"/>
        <v>1.4287134662981163E-2</v>
      </c>
    </row>
    <row r="33" spans="2:13" x14ac:dyDescent="0.25">
      <c r="B33" s="165" t="s">
        <v>131</v>
      </c>
      <c r="C33" s="166">
        <v>11576</v>
      </c>
      <c r="D33" s="166">
        <v>7603</v>
      </c>
      <c r="E33" s="166">
        <v>22864</v>
      </c>
      <c r="F33" s="166">
        <v>24584</v>
      </c>
      <c r="G33" s="166">
        <v>24160</v>
      </c>
      <c r="H33" s="166">
        <v>23072</v>
      </c>
      <c r="I33" s="181">
        <f t="shared" si="16"/>
        <v>-4.503311258278142E-2</v>
      </c>
      <c r="J33" s="167">
        <f t="shared" si="13"/>
        <v>2.0345916085755622</v>
      </c>
      <c r="K33" s="166">
        <f t="shared" si="14"/>
        <v>-1088</v>
      </c>
      <c r="L33" s="166">
        <f t="shared" si="15"/>
        <v>15469</v>
      </c>
      <c r="M33" s="167">
        <f t="shared" si="12"/>
        <v>4.2324097806235176E-3</v>
      </c>
    </row>
    <row r="34" spans="2:13" x14ac:dyDescent="0.25">
      <c r="B34" s="165" t="s">
        <v>134</v>
      </c>
      <c r="C34" s="166">
        <v>13347</v>
      </c>
      <c r="D34" s="166">
        <v>5465</v>
      </c>
      <c r="E34" s="166">
        <v>19705</v>
      </c>
      <c r="F34" s="166">
        <v>25664</v>
      </c>
      <c r="G34" s="166">
        <v>23273</v>
      </c>
      <c r="H34" s="166">
        <v>20293</v>
      </c>
      <c r="I34" s="181">
        <f t="shared" si="16"/>
        <v>-0.12804537446826791</v>
      </c>
      <c r="J34" s="167">
        <f t="shared" si="13"/>
        <v>2.7132662397072278</v>
      </c>
      <c r="K34" s="166">
        <f t="shared" si="14"/>
        <v>-2980</v>
      </c>
      <c r="L34" s="166">
        <f t="shared" si="15"/>
        <v>14828</v>
      </c>
      <c r="M34" s="167">
        <f t="shared" si="12"/>
        <v>3.7226201316831239E-3</v>
      </c>
    </row>
    <row r="35" spans="2:13" x14ac:dyDescent="0.25">
      <c r="B35" s="170" t="s">
        <v>148</v>
      </c>
      <c r="C35" s="171">
        <f t="shared" ref="C35" si="17">C27-SUM(C28:C34)</f>
        <v>92125</v>
      </c>
      <c r="D35" s="171">
        <f t="shared" ref="D35:E35" si="18">D27-SUM(D28:D34)</f>
        <v>172333</v>
      </c>
      <c r="E35" s="171">
        <f t="shared" si="18"/>
        <v>332426</v>
      </c>
      <c r="F35" s="171">
        <f t="shared" ref="F35:H35" si="19">F27-SUM(F28:F34)</f>
        <v>373885</v>
      </c>
      <c r="G35" s="171">
        <f t="shared" si="19"/>
        <v>404533</v>
      </c>
      <c r="H35" s="171">
        <f t="shared" si="19"/>
        <v>393888</v>
      </c>
      <c r="I35" s="182">
        <f t="shared" si="16"/>
        <v>-2.6314293271500699E-2</v>
      </c>
      <c r="J35" s="172">
        <f t="shared" si="13"/>
        <v>1.2856214422078187</v>
      </c>
      <c r="K35" s="171">
        <f>H35-G35</f>
        <v>-10645</v>
      </c>
      <c r="L35" s="171">
        <f t="shared" si="15"/>
        <v>221555</v>
      </c>
      <c r="M35" s="172">
        <f t="shared" si="12"/>
        <v>7.2256216351865285E-2</v>
      </c>
    </row>
    <row r="36" spans="2:13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71</v>
      </c>
      <c r="C37" s="178">
        <v>353830</v>
      </c>
      <c r="D37" s="178">
        <v>492258</v>
      </c>
      <c r="E37" s="178">
        <v>1243535</v>
      </c>
      <c r="F37" s="178">
        <v>1320376</v>
      </c>
      <c r="G37" s="178">
        <v>1387795</v>
      </c>
      <c r="H37" s="178">
        <v>1421549</v>
      </c>
      <c r="I37" s="179">
        <f>IFERROR(H37/G37-1,"-")</f>
        <v>2.4322036035581585E-2</v>
      </c>
      <c r="J37" s="179">
        <f>IFERROR(H37/D37-1,"-")</f>
        <v>1.8878128948640756</v>
      </c>
      <c r="K37" s="178">
        <f>H37-G37</f>
        <v>33754</v>
      </c>
      <c r="L37" s="178">
        <f>H37-D37</f>
        <v>929291</v>
      </c>
      <c r="M37" s="179">
        <f t="shared" ref="M37:M49" si="20">H37/H$9</f>
        <v>0.26077400707505116</v>
      </c>
    </row>
    <row r="38" spans="2:13" x14ac:dyDescent="0.25">
      <c r="B38" s="161" t="s">
        <v>100</v>
      </c>
      <c r="C38" s="162">
        <v>46908</v>
      </c>
      <c r="D38" s="162">
        <v>83468</v>
      </c>
      <c r="E38" s="162">
        <v>123951</v>
      </c>
      <c r="F38" s="162">
        <v>119487</v>
      </c>
      <c r="G38" s="162">
        <v>114632</v>
      </c>
      <c r="H38" s="162">
        <v>118257</v>
      </c>
      <c r="I38" s="180">
        <f>IFERROR(H38/G38-1,"-")</f>
        <v>3.1622932514481228E-2</v>
      </c>
      <c r="J38" s="163">
        <f t="shared" ref="J38:J49" si="21">IFERROR(H38/D38-1,"-")</f>
        <v>0.41679446015239363</v>
      </c>
      <c r="K38" s="162">
        <f t="shared" ref="K38:K48" si="22">H38-G38</f>
        <v>3625</v>
      </c>
      <c r="L38" s="162">
        <f t="shared" ref="L38:L49" si="23">H38-D38</f>
        <v>34789</v>
      </c>
      <c r="M38" s="163">
        <f t="shared" si="20"/>
        <v>2.1693484891955411E-2</v>
      </c>
    </row>
    <row r="39" spans="2:13" x14ac:dyDescent="0.25">
      <c r="B39" s="165" t="s">
        <v>106</v>
      </c>
      <c r="C39" s="166">
        <v>23289</v>
      </c>
      <c r="D39" s="166">
        <v>43482</v>
      </c>
      <c r="E39" s="166">
        <v>48094</v>
      </c>
      <c r="F39" s="166">
        <v>52610</v>
      </c>
      <c r="G39" s="166">
        <v>50222</v>
      </c>
      <c r="H39" s="166">
        <v>51408</v>
      </c>
      <c r="I39" s="181">
        <f>IFERROR(H39/G39-1,"-")</f>
        <v>2.3615148739596137E-2</v>
      </c>
      <c r="J39" s="167">
        <f t="shared" si="21"/>
        <v>0.18228232372016007</v>
      </c>
      <c r="K39" s="166">
        <f t="shared" si="22"/>
        <v>1186</v>
      </c>
      <c r="L39" s="166">
        <f t="shared" si="23"/>
        <v>7926</v>
      </c>
      <c r="M39" s="167">
        <f t="shared" si="20"/>
        <v>9.4304664529426922E-3</v>
      </c>
    </row>
    <row r="40" spans="2:13" x14ac:dyDescent="0.25">
      <c r="B40" s="165" t="s">
        <v>103</v>
      </c>
      <c r="C40" s="166">
        <v>23619</v>
      </c>
      <c r="D40" s="166">
        <v>39986</v>
      </c>
      <c r="E40" s="166">
        <v>75857</v>
      </c>
      <c r="F40" s="166">
        <v>66877</v>
      </c>
      <c r="G40" s="166">
        <v>64410</v>
      </c>
      <c r="H40" s="166">
        <v>66849</v>
      </c>
      <c r="I40" s="181">
        <f>IFERROR(H40/G40-1,"-")</f>
        <v>3.7866790870982658E-2</v>
      </c>
      <c r="J40" s="167">
        <f t="shared" si="21"/>
        <v>0.67181013354674146</v>
      </c>
      <c r="K40" s="166">
        <f t="shared" si="22"/>
        <v>2439</v>
      </c>
      <c r="L40" s="166">
        <f t="shared" si="23"/>
        <v>26863</v>
      </c>
      <c r="M40" s="167">
        <f t="shared" si="20"/>
        <v>1.2263018439012721E-2</v>
      </c>
    </row>
    <row r="41" spans="2:13" x14ac:dyDescent="0.25">
      <c r="B41" s="161" t="s">
        <v>110</v>
      </c>
      <c r="C41" s="162">
        <v>306922</v>
      </c>
      <c r="D41" s="162">
        <v>408790</v>
      </c>
      <c r="E41" s="162">
        <v>1119584</v>
      </c>
      <c r="F41" s="162">
        <v>1200889</v>
      </c>
      <c r="G41" s="162">
        <v>1273163</v>
      </c>
      <c r="H41" s="162">
        <v>1303292</v>
      </c>
      <c r="I41" s="180">
        <f>IFERROR(H41/G41-1,"-")</f>
        <v>2.3664683940705089E-2</v>
      </c>
      <c r="J41" s="163">
        <f t="shared" si="21"/>
        <v>2.1881699650187136</v>
      </c>
      <c r="K41" s="162">
        <f t="shared" si="22"/>
        <v>30129</v>
      </c>
      <c r="L41" s="162">
        <f t="shared" si="23"/>
        <v>894502</v>
      </c>
      <c r="M41" s="163">
        <f t="shared" si="20"/>
        <v>0.23908052218309575</v>
      </c>
    </row>
    <row r="42" spans="2:13" x14ac:dyDescent="0.25">
      <c r="B42" s="165" t="s">
        <v>113</v>
      </c>
      <c r="C42" s="166">
        <v>138827</v>
      </c>
      <c r="D42" s="166">
        <v>142606</v>
      </c>
      <c r="E42" s="166">
        <v>581865</v>
      </c>
      <c r="F42" s="166">
        <v>634686</v>
      </c>
      <c r="G42" s="166">
        <v>683651</v>
      </c>
      <c r="H42" s="166">
        <v>687259</v>
      </c>
      <c r="I42" s="181">
        <f t="shared" ref="I42:I49" si="24">IFERROR(H42/G42-1,"-")</f>
        <v>5.2775465844414615E-3</v>
      </c>
      <c r="J42" s="167">
        <f t="shared" si="21"/>
        <v>3.8192853035636647</v>
      </c>
      <c r="K42" s="166">
        <f t="shared" si="22"/>
        <v>3608</v>
      </c>
      <c r="L42" s="166">
        <f t="shared" si="23"/>
        <v>544653</v>
      </c>
      <c r="M42" s="167">
        <f t="shared" si="20"/>
        <v>0.12607323653872823</v>
      </c>
    </row>
    <row r="43" spans="2:13" x14ac:dyDescent="0.25">
      <c r="B43" s="165" t="s">
        <v>116</v>
      </c>
      <c r="C43" s="166">
        <v>15137</v>
      </c>
      <c r="D43" s="166">
        <v>21846</v>
      </c>
      <c r="E43" s="166">
        <v>39072</v>
      </c>
      <c r="F43" s="166">
        <v>45119</v>
      </c>
      <c r="G43" s="166">
        <v>44501</v>
      </c>
      <c r="H43" s="166">
        <v>50301</v>
      </c>
      <c r="I43" s="181">
        <f t="shared" si="24"/>
        <v>0.13033414979438662</v>
      </c>
      <c r="J43" s="167">
        <f t="shared" si="21"/>
        <v>1.3025267783575942</v>
      </c>
      <c r="K43" s="166">
        <f t="shared" si="22"/>
        <v>5800</v>
      </c>
      <c r="L43" s="166">
        <f t="shared" si="23"/>
        <v>28455</v>
      </c>
      <c r="M43" s="167">
        <f t="shared" si="20"/>
        <v>9.2273944337354172E-3</v>
      </c>
    </row>
    <row r="44" spans="2:13" x14ac:dyDescent="0.25">
      <c r="B44" s="165" t="s">
        <v>119</v>
      </c>
      <c r="C44" s="166">
        <v>9417</v>
      </c>
      <c r="D44" s="166">
        <v>19919</v>
      </c>
      <c r="E44" s="166">
        <v>27268</v>
      </c>
      <c r="F44" s="166">
        <v>28878</v>
      </c>
      <c r="G44" s="166">
        <v>29098</v>
      </c>
      <c r="H44" s="166">
        <v>32407</v>
      </c>
      <c r="I44" s="181">
        <f t="shared" si="24"/>
        <v>0.11371915595573578</v>
      </c>
      <c r="J44" s="167">
        <f t="shared" si="21"/>
        <v>0.62693910336864311</v>
      </c>
      <c r="K44" s="166">
        <f t="shared" si="22"/>
        <v>3309</v>
      </c>
      <c r="L44" s="166">
        <f t="shared" si="23"/>
        <v>12488</v>
      </c>
      <c r="M44" s="167">
        <f t="shared" si="20"/>
        <v>5.9448553987806142E-3</v>
      </c>
    </row>
    <row r="45" spans="2:13" x14ac:dyDescent="0.25">
      <c r="B45" s="165" t="s">
        <v>126</v>
      </c>
      <c r="C45" s="166">
        <v>13619</v>
      </c>
      <c r="D45" s="166">
        <v>30677</v>
      </c>
      <c r="E45" s="166">
        <v>57015</v>
      </c>
      <c r="F45" s="166">
        <v>55474</v>
      </c>
      <c r="G45" s="166">
        <v>57898</v>
      </c>
      <c r="H45" s="166">
        <v>53524</v>
      </c>
      <c r="I45" s="181">
        <f t="shared" si="24"/>
        <v>-7.5546651006943244E-2</v>
      </c>
      <c r="J45" s="167">
        <f t="shared" si="21"/>
        <v>0.74475991785376672</v>
      </c>
      <c r="K45" s="166">
        <f t="shared" si="22"/>
        <v>-4374</v>
      </c>
      <c r="L45" s="166">
        <f t="shared" si="23"/>
        <v>22847</v>
      </c>
      <c r="M45" s="167">
        <f t="shared" si="20"/>
        <v>9.8186330226288643E-3</v>
      </c>
    </row>
    <row r="46" spans="2:13" x14ac:dyDescent="0.25">
      <c r="B46" s="165" t="s">
        <v>122</v>
      </c>
      <c r="C46" s="166">
        <v>14577</v>
      </c>
      <c r="D46" s="166">
        <v>22807</v>
      </c>
      <c r="E46" s="166">
        <v>38767</v>
      </c>
      <c r="F46" s="166">
        <v>44183</v>
      </c>
      <c r="G46" s="166">
        <v>44633</v>
      </c>
      <c r="H46" s="166">
        <v>41189</v>
      </c>
      <c r="I46" s="181">
        <f t="shared" si="24"/>
        <v>-7.7162637510362342E-2</v>
      </c>
      <c r="J46" s="167">
        <f t="shared" si="21"/>
        <v>0.80598061998509229</v>
      </c>
      <c r="K46" s="166">
        <f t="shared" si="22"/>
        <v>-3444</v>
      </c>
      <c r="L46" s="166">
        <f t="shared" si="23"/>
        <v>18382</v>
      </c>
      <c r="M46" s="167">
        <f t="shared" si="20"/>
        <v>7.5558567291132998E-3</v>
      </c>
    </row>
    <row r="47" spans="2:13" x14ac:dyDescent="0.25">
      <c r="B47" s="165" t="s">
        <v>131</v>
      </c>
      <c r="C47" s="166">
        <v>9714</v>
      </c>
      <c r="D47" s="166">
        <v>10533</v>
      </c>
      <c r="E47" s="166">
        <v>22457</v>
      </c>
      <c r="F47" s="166">
        <v>23504</v>
      </c>
      <c r="G47" s="166">
        <v>22219</v>
      </c>
      <c r="H47" s="166">
        <v>22481</v>
      </c>
      <c r="I47" s="181">
        <f t="shared" si="24"/>
        <v>1.1791709797920769E-2</v>
      </c>
      <c r="J47" s="167">
        <f t="shared" si="21"/>
        <v>1.1343396942941233</v>
      </c>
      <c r="K47" s="166">
        <f t="shared" si="22"/>
        <v>262</v>
      </c>
      <c r="L47" s="166">
        <f t="shared" si="23"/>
        <v>11948</v>
      </c>
      <c r="M47" s="167">
        <f t="shared" si="20"/>
        <v>4.1239946375778991E-3</v>
      </c>
    </row>
    <row r="48" spans="2:13" x14ac:dyDescent="0.25">
      <c r="B48" s="165" t="s">
        <v>134</v>
      </c>
      <c r="C48" s="166">
        <v>16718</v>
      </c>
      <c r="D48" s="166">
        <v>10472</v>
      </c>
      <c r="E48" s="166">
        <v>22560</v>
      </c>
      <c r="F48" s="166">
        <v>26526</v>
      </c>
      <c r="G48" s="166">
        <v>24735</v>
      </c>
      <c r="H48" s="166">
        <v>20288</v>
      </c>
      <c r="I48" s="181">
        <f t="shared" si="24"/>
        <v>-0.17978572872447951</v>
      </c>
      <c r="J48" s="167">
        <f t="shared" si="21"/>
        <v>0.93735676088617259</v>
      </c>
      <c r="K48" s="166">
        <f t="shared" si="22"/>
        <v>-4447</v>
      </c>
      <c r="L48" s="166">
        <f t="shared" si="23"/>
        <v>9816</v>
      </c>
      <c r="M48" s="167">
        <f t="shared" si="20"/>
        <v>3.72170291389086E-3</v>
      </c>
    </row>
    <row r="49" spans="2:13" x14ac:dyDescent="0.25">
      <c r="B49" s="170" t="s">
        <v>148</v>
      </c>
      <c r="C49" s="171">
        <f t="shared" ref="C49" si="25">C41-SUM(C42:C48)</f>
        <v>88913</v>
      </c>
      <c r="D49" s="171">
        <f t="shared" ref="D49:E49" si="26">D41-SUM(D42:D48)</f>
        <v>149930</v>
      </c>
      <c r="E49" s="171">
        <f t="shared" si="26"/>
        <v>330580</v>
      </c>
      <c r="F49" s="171">
        <f t="shared" ref="F49:H49" si="27">F41-SUM(F42:F48)</f>
        <v>342519</v>
      </c>
      <c r="G49" s="171">
        <f t="shared" si="27"/>
        <v>366428</v>
      </c>
      <c r="H49" s="171">
        <f t="shared" si="27"/>
        <v>395843</v>
      </c>
      <c r="I49" s="182">
        <f t="shared" si="24"/>
        <v>8.0274978986321965E-2</v>
      </c>
      <c r="J49" s="172">
        <f t="shared" si="21"/>
        <v>1.6401854198626027</v>
      </c>
      <c r="K49" s="171">
        <f>H49-G49</f>
        <v>29415</v>
      </c>
      <c r="L49" s="171">
        <f t="shared" si="23"/>
        <v>245913</v>
      </c>
      <c r="M49" s="172">
        <f t="shared" si="20"/>
        <v>7.2614848508640556E-2</v>
      </c>
    </row>
    <row r="50" spans="2:13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71</v>
      </c>
      <c r="C51" s="178">
        <v>12549</v>
      </c>
      <c r="D51" s="178">
        <v>20161</v>
      </c>
      <c r="E51" s="178">
        <v>37751</v>
      </c>
      <c r="F51" s="178">
        <v>51211</v>
      </c>
      <c r="G51" s="178">
        <v>45051</v>
      </c>
      <c r="H51" s="178">
        <v>44435</v>
      </c>
      <c r="I51" s="179">
        <f>IFERROR(H51/G51-1,"-")</f>
        <v>-1.3673392377527738E-2</v>
      </c>
      <c r="J51" s="179">
        <f>IFERROR(H51/D51-1,"-")</f>
        <v>1.2040077377114229</v>
      </c>
      <c r="K51" s="178">
        <f>H51-G51</f>
        <v>-616</v>
      </c>
      <c r="L51" s="178">
        <f>H51-D51</f>
        <v>24274</v>
      </c>
      <c r="M51" s="179">
        <f t="shared" ref="M51:M63" si="28">H51/H$9</f>
        <v>8.1513145198511619E-3</v>
      </c>
    </row>
    <row r="52" spans="2:13" x14ac:dyDescent="0.25">
      <c r="B52" s="161" t="s">
        <v>100</v>
      </c>
      <c r="C52" s="162">
        <v>2335</v>
      </c>
      <c r="D52" s="162">
        <v>4950</v>
      </c>
      <c r="E52" s="162">
        <v>6762</v>
      </c>
      <c r="F52" s="162">
        <v>20295</v>
      </c>
      <c r="G52" s="162">
        <v>11990</v>
      </c>
      <c r="H52" s="162">
        <v>10059</v>
      </c>
      <c r="I52" s="180">
        <f>IFERROR(H52/G52-1,"-")</f>
        <v>-0.16105087572977483</v>
      </c>
      <c r="J52" s="163">
        <f t="shared" ref="J52:J63" si="29">IFERROR(H52/D52-1,"-")</f>
        <v>1.0321212121212122</v>
      </c>
      <c r="K52" s="162">
        <f t="shared" ref="K52:K62" si="30">H52-G52</f>
        <v>-1931</v>
      </c>
      <c r="L52" s="162">
        <f t="shared" ref="L52:L63" si="31">H52-D52</f>
        <v>5109</v>
      </c>
      <c r="M52" s="163">
        <f t="shared" si="28"/>
        <v>1.8452587544769401E-3</v>
      </c>
    </row>
    <row r="53" spans="2:13" x14ac:dyDescent="0.25">
      <c r="B53" s="165" t="s">
        <v>106</v>
      </c>
      <c r="C53" s="166">
        <v>1654</v>
      </c>
      <c r="D53" s="166">
        <v>2415</v>
      </c>
      <c r="E53" s="166">
        <v>3515</v>
      </c>
      <c r="F53" s="166">
        <v>14856</v>
      </c>
      <c r="G53" s="166">
        <v>7765</v>
      </c>
      <c r="H53" s="166">
        <v>5908</v>
      </c>
      <c r="I53" s="181">
        <f>IFERROR(H53/G53-1,"-")</f>
        <v>-0.23915003219575015</v>
      </c>
      <c r="J53" s="167">
        <f t="shared" si="29"/>
        <v>1.4463768115942028</v>
      </c>
      <c r="K53" s="166">
        <f t="shared" si="30"/>
        <v>-1857</v>
      </c>
      <c r="L53" s="166">
        <f t="shared" si="31"/>
        <v>3493</v>
      </c>
      <c r="M53" s="167">
        <f t="shared" si="28"/>
        <v>1.0837845433392744E-3</v>
      </c>
    </row>
    <row r="54" spans="2:13" x14ac:dyDescent="0.25">
      <c r="B54" s="165" t="s">
        <v>103</v>
      </c>
      <c r="C54" s="166">
        <v>681</v>
      </c>
      <c r="D54" s="166">
        <v>2535</v>
      </c>
      <c r="E54" s="166">
        <v>3247</v>
      </c>
      <c r="F54" s="166">
        <v>5439</v>
      </c>
      <c r="G54" s="166">
        <v>4225</v>
      </c>
      <c r="H54" s="166">
        <v>4151</v>
      </c>
      <c r="I54" s="181">
        <f>IFERROR(H54/G54-1,"-")</f>
        <v>-1.7514792899408271E-2</v>
      </c>
      <c r="J54" s="167">
        <f t="shared" si="29"/>
        <v>0.63747534516765292</v>
      </c>
      <c r="K54" s="166">
        <f t="shared" si="30"/>
        <v>-74</v>
      </c>
      <c r="L54" s="166">
        <f t="shared" si="31"/>
        <v>1616</v>
      </c>
      <c r="M54" s="167">
        <f t="shared" si="28"/>
        <v>7.6147421113766556E-4</v>
      </c>
    </row>
    <row r="55" spans="2:13" x14ac:dyDescent="0.25">
      <c r="B55" s="161" t="s">
        <v>110</v>
      </c>
      <c r="C55" s="162">
        <v>10214</v>
      </c>
      <c r="D55" s="162">
        <v>15211</v>
      </c>
      <c r="E55" s="162">
        <v>30989</v>
      </c>
      <c r="F55" s="162">
        <v>30916</v>
      </c>
      <c r="G55" s="162">
        <v>33061</v>
      </c>
      <c r="H55" s="162">
        <v>34376</v>
      </c>
      <c r="I55" s="180">
        <f>IFERROR(H55/G55-1,"-")</f>
        <v>3.9774961434923428E-2</v>
      </c>
      <c r="J55" s="163">
        <f t="shared" si="29"/>
        <v>1.2599434619683123</v>
      </c>
      <c r="K55" s="162">
        <f t="shared" si="30"/>
        <v>1315</v>
      </c>
      <c r="L55" s="162">
        <f t="shared" si="31"/>
        <v>19165</v>
      </c>
      <c r="M55" s="163">
        <f t="shared" si="28"/>
        <v>6.3060557653742211E-3</v>
      </c>
    </row>
    <row r="56" spans="2:13" x14ac:dyDescent="0.25">
      <c r="B56" s="165" t="s">
        <v>113</v>
      </c>
      <c r="C56" s="166">
        <v>3043</v>
      </c>
      <c r="D56" s="166">
        <v>3030</v>
      </c>
      <c r="E56" s="166">
        <v>10352</v>
      </c>
      <c r="F56" s="166">
        <v>9308</v>
      </c>
      <c r="G56" s="166">
        <v>11059</v>
      </c>
      <c r="H56" s="166">
        <v>11732</v>
      </c>
      <c r="I56" s="181">
        <f t="shared" ref="I56:I63" si="32">IFERROR(H56/G56-1,"-")</f>
        <v>6.0855411881725274E-2</v>
      </c>
      <c r="J56" s="167">
        <f t="shared" si="29"/>
        <v>2.8719471947194721</v>
      </c>
      <c r="K56" s="166">
        <f t="shared" si="30"/>
        <v>673</v>
      </c>
      <c r="L56" s="166">
        <f t="shared" si="31"/>
        <v>8702</v>
      </c>
      <c r="M56" s="167">
        <f t="shared" si="28"/>
        <v>2.152159827768512E-3</v>
      </c>
    </row>
    <row r="57" spans="2:13" x14ac:dyDescent="0.25">
      <c r="B57" s="165" t="s">
        <v>116</v>
      </c>
      <c r="C57" s="166">
        <v>2862</v>
      </c>
      <c r="D57" s="166">
        <v>5150</v>
      </c>
      <c r="E57" s="166">
        <v>6811</v>
      </c>
      <c r="F57" s="166">
        <v>6211</v>
      </c>
      <c r="G57" s="166">
        <v>6329</v>
      </c>
      <c r="H57" s="166">
        <v>6972</v>
      </c>
      <c r="I57" s="181">
        <f t="shared" si="32"/>
        <v>0.10159582872491701</v>
      </c>
      <c r="J57" s="167">
        <f t="shared" si="29"/>
        <v>0.35378640776699033</v>
      </c>
      <c r="K57" s="166">
        <f t="shared" si="30"/>
        <v>643</v>
      </c>
      <c r="L57" s="166">
        <f t="shared" si="31"/>
        <v>1822</v>
      </c>
      <c r="M57" s="167">
        <f t="shared" si="28"/>
        <v>1.2789684895330774E-3</v>
      </c>
    </row>
    <row r="58" spans="2:13" x14ac:dyDescent="0.25">
      <c r="B58" s="165" t="s">
        <v>119</v>
      </c>
      <c r="C58" s="166">
        <v>529</v>
      </c>
      <c r="D58" s="166">
        <v>1642</v>
      </c>
      <c r="E58" s="166">
        <v>2746</v>
      </c>
      <c r="F58" s="166">
        <v>2942</v>
      </c>
      <c r="G58" s="166">
        <v>2495</v>
      </c>
      <c r="H58" s="166">
        <v>2789</v>
      </c>
      <c r="I58" s="181">
        <f t="shared" si="32"/>
        <v>0.11783567134268536</v>
      </c>
      <c r="J58" s="167">
        <f t="shared" si="29"/>
        <v>0.69853836784409262</v>
      </c>
      <c r="K58" s="166">
        <f t="shared" si="30"/>
        <v>294</v>
      </c>
      <c r="L58" s="166">
        <f t="shared" si="31"/>
        <v>1147</v>
      </c>
      <c r="M58" s="167">
        <f t="shared" si="28"/>
        <v>5.1162408452492159E-4</v>
      </c>
    </row>
    <row r="59" spans="2:13" x14ac:dyDescent="0.25">
      <c r="B59" s="165" t="s">
        <v>126</v>
      </c>
      <c r="C59" s="166">
        <v>272</v>
      </c>
      <c r="D59" s="166">
        <v>377</v>
      </c>
      <c r="E59" s="166">
        <v>868</v>
      </c>
      <c r="F59" s="166">
        <v>832</v>
      </c>
      <c r="G59" s="166">
        <v>1068</v>
      </c>
      <c r="H59" s="166">
        <v>1139</v>
      </c>
      <c r="I59" s="181">
        <f t="shared" si="32"/>
        <v>6.6479400749063666E-2</v>
      </c>
      <c r="J59" s="167">
        <f t="shared" si="29"/>
        <v>2.0212201591511936</v>
      </c>
      <c r="K59" s="166">
        <f t="shared" si="30"/>
        <v>71</v>
      </c>
      <c r="L59" s="166">
        <f t="shared" si="31"/>
        <v>762</v>
      </c>
      <c r="M59" s="167">
        <f t="shared" si="28"/>
        <v>2.0894221307776465E-4</v>
      </c>
    </row>
    <row r="60" spans="2:13" x14ac:dyDescent="0.25">
      <c r="B60" s="165" t="s">
        <v>122</v>
      </c>
      <c r="C60" s="166">
        <v>227</v>
      </c>
      <c r="D60" s="166">
        <v>476</v>
      </c>
      <c r="E60" s="166">
        <v>657</v>
      </c>
      <c r="F60" s="166">
        <v>709</v>
      </c>
      <c r="G60" s="166">
        <v>744</v>
      </c>
      <c r="H60" s="166">
        <v>922</v>
      </c>
      <c r="I60" s="181">
        <f t="shared" si="32"/>
        <v>0.239247311827957</v>
      </c>
      <c r="J60" s="167">
        <f t="shared" si="29"/>
        <v>0.93697478991596639</v>
      </c>
      <c r="K60" s="166">
        <f t="shared" si="30"/>
        <v>178</v>
      </c>
      <c r="L60" s="166">
        <f t="shared" si="31"/>
        <v>446</v>
      </c>
      <c r="M60" s="167">
        <f t="shared" si="28"/>
        <v>1.691349608935022E-4</v>
      </c>
    </row>
    <row r="61" spans="2:13" x14ac:dyDescent="0.25">
      <c r="B61" s="165" t="s">
        <v>131</v>
      </c>
      <c r="C61" s="166">
        <v>136</v>
      </c>
      <c r="D61" s="166">
        <v>98</v>
      </c>
      <c r="E61" s="166">
        <v>136</v>
      </c>
      <c r="F61" s="166">
        <v>243</v>
      </c>
      <c r="G61" s="166">
        <v>145</v>
      </c>
      <c r="H61" s="166">
        <v>208</v>
      </c>
      <c r="I61" s="181">
        <f t="shared" si="32"/>
        <v>0.43448275862068964</v>
      </c>
      <c r="J61" s="167">
        <f t="shared" si="29"/>
        <v>1.1224489795918369</v>
      </c>
      <c r="K61" s="166">
        <f t="shared" si="30"/>
        <v>63</v>
      </c>
      <c r="L61" s="166">
        <f t="shared" si="31"/>
        <v>110</v>
      </c>
      <c r="M61" s="167">
        <f t="shared" si="28"/>
        <v>3.8156260158187052E-5</v>
      </c>
    </row>
    <row r="62" spans="2:13" x14ac:dyDescent="0.25">
      <c r="B62" s="165" t="s">
        <v>134</v>
      </c>
      <c r="C62" s="166">
        <v>215</v>
      </c>
      <c r="D62" s="166">
        <v>91</v>
      </c>
      <c r="E62" s="166">
        <v>153</v>
      </c>
      <c r="F62" s="166">
        <v>195</v>
      </c>
      <c r="G62" s="166">
        <v>160</v>
      </c>
      <c r="H62" s="166">
        <v>480</v>
      </c>
      <c r="I62" s="181">
        <f t="shared" si="32"/>
        <v>2</v>
      </c>
      <c r="J62" s="167">
        <f t="shared" si="29"/>
        <v>4.2747252747252746</v>
      </c>
      <c r="K62" s="166">
        <f t="shared" si="30"/>
        <v>320</v>
      </c>
      <c r="L62" s="166">
        <f t="shared" si="31"/>
        <v>389</v>
      </c>
      <c r="M62" s="167">
        <f t="shared" si="28"/>
        <v>8.8052908057354736E-5</v>
      </c>
    </row>
    <row r="63" spans="2:13" x14ac:dyDescent="0.25">
      <c r="B63" s="170" t="s">
        <v>148</v>
      </c>
      <c r="C63" s="171">
        <f t="shared" ref="C63" si="33">C55-SUM(C56:C62)</f>
        <v>2930</v>
      </c>
      <c r="D63" s="171">
        <f t="shared" ref="D63:E63" si="34">D55-SUM(D56:D62)</f>
        <v>4347</v>
      </c>
      <c r="E63" s="171">
        <f t="shared" si="34"/>
        <v>9266</v>
      </c>
      <c r="F63" s="171">
        <f t="shared" ref="F63:H63" si="35">F55-SUM(F56:F62)</f>
        <v>10476</v>
      </c>
      <c r="G63" s="171">
        <f t="shared" si="35"/>
        <v>11061</v>
      </c>
      <c r="H63" s="171">
        <f t="shared" si="35"/>
        <v>10134</v>
      </c>
      <c r="I63" s="182">
        <f t="shared" si="32"/>
        <v>-8.3807973962571225E-2</v>
      </c>
      <c r="J63" s="172">
        <f t="shared" si="29"/>
        <v>1.331262939958592</v>
      </c>
      <c r="K63" s="171">
        <f>H63-G63</f>
        <v>-927</v>
      </c>
      <c r="L63" s="171">
        <f t="shared" si="31"/>
        <v>5787</v>
      </c>
      <c r="M63" s="172">
        <f t="shared" si="28"/>
        <v>1.8590170213609017E-3</v>
      </c>
    </row>
    <row r="64" spans="2:13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71</v>
      </c>
      <c r="C65" s="178">
        <v>52633</v>
      </c>
      <c r="D65" s="178">
        <v>70304</v>
      </c>
      <c r="E65" s="178">
        <v>161080</v>
      </c>
      <c r="F65" s="178">
        <v>173648</v>
      </c>
      <c r="G65" s="178">
        <v>231856</v>
      </c>
      <c r="H65" s="178">
        <v>188676</v>
      </c>
      <c r="I65" s="179">
        <f>IFERROR(H65/G65-1,"-")</f>
        <v>-0.1862362845904354</v>
      </c>
      <c r="J65" s="179">
        <f>IFERROR(H65/D65-1,"-")</f>
        <v>1.6837164314974964</v>
      </c>
      <c r="K65" s="178">
        <f>H65-G65</f>
        <v>-43180</v>
      </c>
      <c r="L65" s="178">
        <f>H65-D65</f>
        <v>118372</v>
      </c>
      <c r="M65" s="179">
        <f t="shared" ref="M65:M77" si="36">H65/H$9</f>
        <v>3.461139683464471E-2</v>
      </c>
    </row>
    <row r="66" spans="2:13" x14ac:dyDescent="0.25">
      <c r="B66" s="161" t="s">
        <v>100</v>
      </c>
      <c r="C66" s="162">
        <v>22233</v>
      </c>
      <c r="D66" s="162">
        <v>26311</v>
      </c>
      <c r="E66" s="162">
        <v>32375</v>
      </c>
      <c r="F66" s="162">
        <v>43847</v>
      </c>
      <c r="G66" s="162">
        <v>61312</v>
      </c>
      <c r="H66" s="162">
        <v>42953</v>
      </c>
      <c r="I66" s="180">
        <f>IFERROR(H66/G66-1,"-")</f>
        <v>-0.29943567327766174</v>
      </c>
      <c r="J66" s="163">
        <f t="shared" ref="J66:J77" si="37">IFERROR(H66/D66-1,"-")</f>
        <v>0.63251111702329821</v>
      </c>
      <c r="K66" s="162">
        <f t="shared" ref="K66:K76" si="38">H66-G66</f>
        <v>-18359</v>
      </c>
      <c r="L66" s="162">
        <f t="shared" ref="L66:L77" si="39">H66-D66</f>
        <v>16642</v>
      </c>
      <c r="M66" s="163">
        <f t="shared" si="36"/>
        <v>7.8794511662240788E-3</v>
      </c>
    </row>
    <row r="67" spans="2:13" x14ac:dyDescent="0.25">
      <c r="B67" s="165" t="s">
        <v>106</v>
      </c>
      <c r="C67" s="166">
        <v>8022</v>
      </c>
      <c r="D67" s="166">
        <v>21567</v>
      </c>
      <c r="E67" s="166">
        <v>23338</v>
      </c>
      <c r="F67" s="166">
        <v>29399</v>
      </c>
      <c r="G67" s="166">
        <v>37562</v>
      </c>
      <c r="H67" s="166">
        <v>16499</v>
      </c>
      <c r="I67" s="181">
        <f>IFERROR(H67/G67-1,"-")</f>
        <v>-0.56075288855758476</v>
      </c>
      <c r="J67" s="167">
        <f t="shared" si="37"/>
        <v>-0.23498864005193121</v>
      </c>
      <c r="K67" s="166">
        <f t="shared" si="38"/>
        <v>-21063</v>
      </c>
      <c r="L67" s="166">
        <f t="shared" si="39"/>
        <v>-5068</v>
      </c>
      <c r="M67" s="167">
        <f t="shared" si="36"/>
        <v>3.0266352709131159E-3</v>
      </c>
    </row>
    <row r="68" spans="2:13" x14ac:dyDescent="0.25">
      <c r="B68" s="165" t="s">
        <v>103</v>
      </c>
      <c r="C68" s="166">
        <v>14211</v>
      </c>
      <c r="D68" s="166">
        <v>4744</v>
      </c>
      <c r="E68" s="166">
        <v>9037</v>
      </c>
      <c r="F68" s="166">
        <v>14448</v>
      </c>
      <c r="G68" s="166">
        <v>23750</v>
      </c>
      <c r="H68" s="166">
        <v>26454</v>
      </c>
      <c r="I68" s="181">
        <f>IFERROR(H68/G68-1,"-")</f>
        <v>0.11385263157894743</v>
      </c>
      <c r="J68" s="167">
        <f t="shared" si="37"/>
        <v>4.5763069139966275</v>
      </c>
      <c r="K68" s="166">
        <f t="shared" si="38"/>
        <v>2704</v>
      </c>
      <c r="L68" s="166">
        <f t="shared" si="39"/>
        <v>21710</v>
      </c>
      <c r="M68" s="167">
        <f t="shared" si="36"/>
        <v>4.8528158953109624E-3</v>
      </c>
    </row>
    <row r="69" spans="2:13" x14ac:dyDescent="0.25">
      <c r="B69" s="161" t="s">
        <v>110</v>
      </c>
      <c r="C69" s="162">
        <v>30400</v>
      </c>
      <c r="D69" s="162">
        <v>43993</v>
      </c>
      <c r="E69" s="162">
        <v>128705</v>
      </c>
      <c r="F69" s="162">
        <v>129801</v>
      </c>
      <c r="G69" s="162">
        <v>170544</v>
      </c>
      <c r="H69" s="162">
        <v>145723</v>
      </c>
      <c r="I69" s="180">
        <f>IFERROR(H69/G69-1,"-")</f>
        <v>-0.14554015386058727</v>
      </c>
      <c r="J69" s="163">
        <f t="shared" si="37"/>
        <v>2.3124133384856682</v>
      </c>
      <c r="K69" s="162">
        <f t="shared" si="38"/>
        <v>-24821</v>
      </c>
      <c r="L69" s="162">
        <f t="shared" si="39"/>
        <v>101730</v>
      </c>
      <c r="M69" s="163">
        <f t="shared" si="36"/>
        <v>2.6731945668420631E-2</v>
      </c>
    </row>
    <row r="70" spans="2:13" x14ac:dyDescent="0.25">
      <c r="B70" s="165" t="s">
        <v>113</v>
      </c>
      <c r="C70" s="166">
        <v>13618</v>
      </c>
      <c r="D70" s="166">
        <v>12264</v>
      </c>
      <c r="E70" s="166">
        <v>56081</v>
      </c>
      <c r="F70" s="166">
        <v>49878</v>
      </c>
      <c r="G70" s="166">
        <v>73242</v>
      </c>
      <c r="H70" s="166">
        <v>73188</v>
      </c>
      <c r="I70" s="181">
        <f t="shared" ref="I70:I77" si="40">IFERROR(H70/G70-1,"-")</f>
        <v>-7.3728188744159873E-4</v>
      </c>
      <c r="J70" s="167">
        <f t="shared" si="37"/>
        <v>4.9677103718199609</v>
      </c>
      <c r="K70" s="166">
        <f t="shared" si="38"/>
        <v>-54</v>
      </c>
      <c r="L70" s="166">
        <f t="shared" si="39"/>
        <v>60924</v>
      </c>
      <c r="M70" s="167">
        <f t="shared" si="36"/>
        <v>1.3425867156045162E-2</v>
      </c>
    </row>
    <row r="71" spans="2:13" x14ac:dyDescent="0.25">
      <c r="B71" s="165" t="s">
        <v>116</v>
      </c>
      <c r="C71" s="166">
        <v>3293</v>
      </c>
      <c r="D71" s="166">
        <v>3586</v>
      </c>
      <c r="E71" s="166">
        <v>7748</v>
      </c>
      <c r="F71" s="166">
        <v>11641</v>
      </c>
      <c r="G71" s="166">
        <v>10731</v>
      </c>
      <c r="H71" s="166">
        <v>10632</v>
      </c>
      <c r="I71" s="181">
        <f t="shared" si="40"/>
        <v>-9.2256080514397931E-3</v>
      </c>
      <c r="J71" s="167">
        <f t="shared" si="37"/>
        <v>1.9648633575013945</v>
      </c>
      <c r="K71" s="166">
        <f t="shared" si="38"/>
        <v>-99</v>
      </c>
      <c r="L71" s="166">
        <f t="shared" si="39"/>
        <v>7046</v>
      </c>
      <c r="M71" s="167">
        <f t="shared" si="36"/>
        <v>1.9503719134704072E-3</v>
      </c>
    </row>
    <row r="72" spans="2:13" x14ac:dyDescent="0.25">
      <c r="B72" s="165" t="s">
        <v>119</v>
      </c>
      <c r="C72" s="166">
        <v>3415</v>
      </c>
      <c r="D72" s="166">
        <v>6294</v>
      </c>
      <c r="E72" s="166">
        <v>18047</v>
      </c>
      <c r="F72" s="166">
        <v>14569</v>
      </c>
      <c r="G72" s="166">
        <v>19123</v>
      </c>
      <c r="H72" s="166">
        <v>9824</v>
      </c>
      <c r="I72" s="181">
        <f t="shared" si="40"/>
        <v>-0.48627307430842437</v>
      </c>
      <c r="J72" s="167">
        <f t="shared" si="37"/>
        <v>0.56085160470289175</v>
      </c>
      <c r="K72" s="166">
        <f t="shared" si="38"/>
        <v>-9299</v>
      </c>
      <c r="L72" s="166">
        <f t="shared" si="39"/>
        <v>3530</v>
      </c>
      <c r="M72" s="167">
        <f t="shared" si="36"/>
        <v>1.8021495182405267E-3</v>
      </c>
    </row>
    <row r="73" spans="2:13" x14ac:dyDescent="0.25">
      <c r="B73" s="165" t="s">
        <v>126</v>
      </c>
      <c r="C73" s="166">
        <v>468</v>
      </c>
      <c r="D73" s="166">
        <v>3888</v>
      </c>
      <c r="E73" s="166">
        <v>3396</v>
      </c>
      <c r="F73" s="166">
        <v>3919</v>
      </c>
      <c r="G73" s="166">
        <v>6454</v>
      </c>
      <c r="H73" s="166">
        <v>5695</v>
      </c>
      <c r="I73" s="181">
        <f t="shared" si="40"/>
        <v>-0.1176014874496436</v>
      </c>
      <c r="J73" s="167">
        <f t="shared" si="37"/>
        <v>0.46476337448559679</v>
      </c>
      <c r="K73" s="166">
        <f t="shared" si="38"/>
        <v>-759</v>
      </c>
      <c r="L73" s="166">
        <f t="shared" si="39"/>
        <v>1807</v>
      </c>
      <c r="M73" s="167">
        <f t="shared" si="36"/>
        <v>1.0447110653888233E-3</v>
      </c>
    </row>
    <row r="74" spans="2:13" x14ac:dyDescent="0.25">
      <c r="B74" s="165" t="s">
        <v>122</v>
      </c>
      <c r="C74" s="166">
        <v>1224</v>
      </c>
      <c r="D74" s="166">
        <v>1635</v>
      </c>
      <c r="E74" s="166">
        <v>3248</v>
      </c>
      <c r="F74" s="166">
        <v>2240</v>
      </c>
      <c r="G74" s="166">
        <v>4219</v>
      </c>
      <c r="H74" s="166">
        <v>3080</v>
      </c>
      <c r="I74" s="181">
        <f t="shared" si="40"/>
        <v>-0.26996918701114003</v>
      </c>
      <c r="J74" s="167">
        <f t="shared" si="37"/>
        <v>0.88379204892966357</v>
      </c>
      <c r="K74" s="166">
        <f t="shared" si="38"/>
        <v>-1139</v>
      </c>
      <c r="L74" s="166">
        <f t="shared" si="39"/>
        <v>1445</v>
      </c>
      <c r="M74" s="167">
        <f t="shared" si="36"/>
        <v>5.650061600346928E-4</v>
      </c>
    </row>
    <row r="75" spans="2:13" x14ac:dyDescent="0.25">
      <c r="B75" s="165" t="s">
        <v>131</v>
      </c>
      <c r="C75" s="166">
        <v>683</v>
      </c>
      <c r="D75" s="166">
        <v>1848</v>
      </c>
      <c r="E75" s="166">
        <v>2875</v>
      </c>
      <c r="F75" s="166">
        <v>3767</v>
      </c>
      <c r="G75" s="166">
        <v>3186</v>
      </c>
      <c r="H75" s="166">
        <v>2152</v>
      </c>
      <c r="I75" s="181">
        <f t="shared" si="40"/>
        <v>-0.32454488386691771</v>
      </c>
      <c r="J75" s="167">
        <f t="shared" si="37"/>
        <v>0.16450216450216448</v>
      </c>
      <c r="K75" s="166">
        <f t="shared" si="38"/>
        <v>-1034</v>
      </c>
      <c r="L75" s="166">
        <f t="shared" si="39"/>
        <v>304</v>
      </c>
      <c r="M75" s="167">
        <f t="shared" si="36"/>
        <v>3.9477053779047368E-4</v>
      </c>
    </row>
    <row r="76" spans="2:13" x14ac:dyDescent="0.25">
      <c r="B76" s="165" t="s">
        <v>134</v>
      </c>
      <c r="C76" s="166">
        <v>925</v>
      </c>
      <c r="D76" s="166">
        <v>363</v>
      </c>
      <c r="E76" s="166">
        <v>967</v>
      </c>
      <c r="F76" s="166">
        <v>1109</v>
      </c>
      <c r="G76" s="166">
        <v>3135</v>
      </c>
      <c r="H76" s="166">
        <v>3206</v>
      </c>
      <c r="I76" s="181">
        <f t="shared" si="40"/>
        <v>2.2647527910685916E-2</v>
      </c>
      <c r="J76" s="167">
        <f t="shared" si="37"/>
        <v>7.8319559228650135</v>
      </c>
      <c r="K76" s="166">
        <f t="shared" si="38"/>
        <v>71</v>
      </c>
      <c r="L76" s="166">
        <f t="shared" si="39"/>
        <v>2843</v>
      </c>
      <c r="M76" s="167">
        <f t="shared" si="36"/>
        <v>5.8812004839974843E-4</v>
      </c>
    </row>
    <row r="77" spans="2:13" x14ac:dyDescent="0.25">
      <c r="B77" s="170" t="s">
        <v>148</v>
      </c>
      <c r="C77" s="171">
        <f t="shared" ref="C77" si="41">C69-SUM(C70:C76)</f>
        <v>6774</v>
      </c>
      <c r="D77" s="171">
        <f t="shared" ref="D77:E77" si="42">D69-SUM(D70:D76)</f>
        <v>14115</v>
      </c>
      <c r="E77" s="171">
        <f t="shared" si="42"/>
        <v>36343</v>
      </c>
      <c r="F77" s="171">
        <f t="shared" ref="F77:H77" si="43">F69-SUM(F70:F76)</f>
        <v>42678</v>
      </c>
      <c r="G77" s="171">
        <f t="shared" si="43"/>
        <v>50454</v>
      </c>
      <c r="H77" s="171">
        <f t="shared" si="43"/>
        <v>37946</v>
      </c>
      <c r="I77" s="182">
        <f t="shared" si="40"/>
        <v>-0.2479089864034566</v>
      </c>
      <c r="J77" s="172">
        <f t="shared" si="37"/>
        <v>1.6883457314913213</v>
      </c>
      <c r="K77" s="171">
        <f>H77-G77</f>
        <v>-12508</v>
      </c>
      <c r="L77" s="171">
        <f t="shared" si="39"/>
        <v>23831</v>
      </c>
      <c r="M77" s="172">
        <f t="shared" si="36"/>
        <v>6.9609492690507974E-3</v>
      </c>
    </row>
    <row r="78" spans="2:13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71</v>
      </c>
      <c r="C79" s="178">
        <v>211451</v>
      </c>
      <c r="D79" s="178">
        <v>354204</v>
      </c>
      <c r="E79" s="178">
        <v>710225</v>
      </c>
      <c r="F79" s="178">
        <v>800263</v>
      </c>
      <c r="G79" s="178">
        <v>915958</v>
      </c>
      <c r="H79" s="178">
        <v>937396</v>
      </c>
      <c r="I79" s="179">
        <f>IFERROR(H79/G79-1,"-")</f>
        <v>2.3405003286176784E-2</v>
      </c>
      <c r="J79" s="179">
        <f>IFERROR(H79/D79-1,"-")</f>
        <v>1.6464862056893765</v>
      </c>
      <c r="K79" s="178">
        <f>H79-G79</f>
        <v>21438</v>
      </c>
      <c r="L79" s="178">
        <f>H79-D79</f>
        <v>583192</v>
      </c>
      <c r="M79" s="179">
        <f t="shared" ref="M79:M91" si="44">H79/H$9</f>
        <v>0.17195925791944186</v>
      </c>
    </row>
    <row r="80" spans="2:13" x14ac:dyDescent="0.25">
      <c r="B80" s="161" t="s">
        <v>100</v>
      </c>
      <c r="C80" s="162">
        <v>94044</v>
      </c>
      <c r="D80" s="162">
        <v>181693</v>
      </c>
      <c r="E80" s="162">
        <v>342343</v>
      </c>
      <c r="F80" s="162">
        <v>343297</v>
      </c>
      <c r="G80" s="162">
        <v>382439</v>
      </c>
      <c r="H80" s="162">
        <v>398420</v>
      </c>
      <c r="I80" s="180">
        <f>IFERROR(H80/G80-1,"-")</f>
        <v>4.1787056236419318E-2</v>
      </c>
      <c r="J80" s="163">
        <f t="shared" ref="J80:J91" si="45">IFERROR(H80/D80-1,"-")</f>
        <v>1.1928197564022831</v>
      </c>
      <c r="K80" s="162">
        <f t="shared" ref="K80:K90" si="46">H80-G80</f>
        <v>15981</v>
      </c>
      <c r="L80" s="162">
        <f t="shared" ref="L80:L91" si="47">H80-D80</f>
        <v>216727</v>
      </c>
      <c r="M80" s="163">
        <f t="shared" si="44"/>
        <v>7.3087582558773484E-2</v>
      </c>
    </row>
    <row r="81" spans="2:13" x14ac:dyDescent="0.25">
      <c r="B81" s="165" t="s">
        <v>106</v>
      </c>
      <c r="C81" s="166">
        <v>25393</v>
      </c>
      <c r="D81" s="166">
        <v>66989</v>
      </c>
      <c r="E81" s="166">
        <v>97391</v>
      </c>
      <c r="F81" s="166">
        <v>92865</v>
      </c>
      <c r="G81" s="166">
        <v>106402</v>
      </c>
      <c r="H81" s="166">
        <v>104050</v>
      </c>
      <c r="I81" s="181">
        <f>IFERROR(H81/G81-1,"-")</f>
        <v>-2.2104847653239612E-2</v>
      </c>
      <c r="J81" s="167">
        <f t="shared" si="45"/>
        <v>0.55324008419292725</v>
      </c>
      <c r="K81" s="166">
        <f t="shared" si="46"/>
        <v>-2352</v>
      </c>
      <c r="L81" s="166">
        <f t="shared" si="47"/>
        <v>37061</v>
      </c>
      <c r="M81" s="167">
        <f t="shared" si="44"/>
        <v>1.9087302257016166E-2</v>
      </c>
    </row>
    <row r="82" spans="2:13" x14ac:dyDescent="0.25">
      <c r="B82" s="165" t="s">
        <v>103</v>
      </c>
      <c r="C82" s="166">
        <v>68651</v>
      </c>
      <c r="D82" s="166">
        <v>114704</v>
      </c>
      <c r="E82" s="166">
        <v>244952</v>
      </c>
      <c r="F82" s="166">
        <v>250432</v>
      </c>
      <c r="G82" s="166">
        <v>276037</v>
      </c>
      <c r="H82" s="166">
        <v>294370</v>
      </c>
      <c r="I82" s="181">
        <f>IFERROR(H82/G82-1,"-")</f>
        <v>6.6415009582048823E-2</v>
      </c>
      <c r="J82" s="167">
        <f t="shared" si="45"/>
        <v>1.5663446784767752</v>
      </c>
      <c r="K82" s="166">
        <f t="shared" si="46"/>
        <v>18333</v>
      </c>
      <c r="L82" s="166">
        <f t="shared" si="47"/>
        <v>179666</v>
      </c>
      <c r="M82" s="167">
        <f t="shared" si="44"/>
        <v>5.4000280301757318E-2</v>
      </c>
    </row>
    <row r="83" spans="2:13" x14ac:dyDescent="0.25">
      <c r="B83" s="161" t="s">
        <v>110</v>
      </c>
      <c r="C83" s="162">
        <v>117407</v>
      </c>
      <c r="D83" s="162">
        <v>172511</v>
      </c>
      <c r="E83" s="162">
        <v>367882</v>
      </c>
      <c r="F83" s="162">
        <v>456966</v>
      </c>
      <c r="G83" s="162">
        <v>533519</v>
      </c>
      <c r="H83" s="162">
        <v>538976</v>
      </c>
      <c r="I83" s="180">
        <f>IFERROR(H83/G83-1,"-")</f>
        <v>1.0228314268095451E-2</v>
      </c>
      <c r="J83" s="163">
        <f t="shared" si="45"/>
        <v>2.1242993200433595</v>
      </c>
      <c r="K83" s="162">
        <f t="shared" si="46"/>
        <v>5457</v>
      </c>
      <c r="L83" s="162">
        <f t="shared" si="47"/>
        <v>366465</v>
      </c>
      <c r="M83" s="163">
        <f t="shared" si="44"/>
        <v>9.8871675360668376E-2</v>
      </c>
    </row>
    <row r="84" spans="2:13" x14ac:dyDescent="0.25">
      <c r="B84" s="165" t="s">
        <v>113</v>
      </c>
      <c r="C84" s="166">
        <v>19977</v>
      </c>
      <c r="D84" s="166">
        <v>16695</v>
      </c>
      <c r="E84" s="166">
        <v>71554</v>
      </c>
      <c r="F84" s="166">
        <v>94350</v>
      </c>
      <c r="G84" s="166">
        <v>110535</v>
      </c>
      <c r="H84" s="166">
        <v>115762</v>
      </c>
      <c r="I84" s="181">
        <f t="shared" ref="I84:I91" si="48">IFERROR(H84/G84-1,"-")</f>
        <v>4.7288189261319946E-2</v>
      </c>
      <c r="J84" s="167">
        <f t="shared" si="45"/>
        <v>5.9339323150643901</v>
      </c>
      <c r="K84" s="166">
        <f t="shared" si="46"/>
        <v>5227</v>
      </c>
      <c r="L84" s="166">
        <f t="shared" si="47"/>
        <v>99067</v>
      </c>
      <c r="M84" s="167">
        <f t="shared" si="44"/>
        <v>2.1235793213615621E-2</v>
      </c>
    </row>
    <row r="85" spans="2:13" x14ac:dyDescent="0.25">
      <c r="B85" s="165" t="s">
        <v>116</v>
      </c>
      <c r="C85" s="166">
        <v>38015</v>
      </c>
      <c r="D85" s="166">
        <v>53227</v>
      </c>
      <c r="E85" s="166">
        <v>113120</v>
      </c>
      <c r="F85" s="166">
        <v>127790</v>
      </c>
      <c r="G85" s="166">
        <v>142028</v>
      </c>
      <c r="H85" s="166">
        <v>139475</v>
      </c>
      <c r="I85" s="181">
        <f t="shared" si="48"/>
        <v>-1.7975328808404023E-2</v>
      </c>
      <c r="J85" s="167">
        <f t="shared" si="45"/>
        <v>1.620380633888816</v>
      </c>
      <c r="K85" s="166">
        <f t="shared" si="46"/>
        <v>-2553</v>
      </c>
      <c r="L85" s="166">
        <f t="shared" si="47"/>
        <v>86248</v>
      </c>
      <c r="M85" s="167">
        <f t="shared" si="44"/>
        <v>2.5585790315207399E-2</v>
      </c>
    </row>
    <row r="86" spans="2:13" x14ac:dyDescent="0.25">
      <c r="B86" s="165" t="s">
        <v>119</v>
      </c>
      <c r="C86" s="166">
        <v>8127</v>
      </c>
      <c r="D86" s="166">
        <v>19927</v>
      </c>
      <c r="E86" s="166">
        <v>30758</v>
      </c>
      <c r="F86" s="166">
        <v>42427</v>
      </c>
      <c r="G86" s="166">
        <v>58007</v>
      </c>
      <c r="H86" s="166">
        <v>57115</v>
      </c>
      <c r="I86" s="181">
        <f t="shared" si="48"/>
        <v>-1.5377454445153149E-2</v>
      </c>
      <c r="J86" s="167">
        <f t="shared" si="45"/>
        <v>1.8662116726050084</v>
      </c>
      <c r="K86" s="166">
        <f t="shared" si="46"/>
        <v>-892</v>
      </c>
      <c r="L86" s="166">
        <f t="shared" si="47"/>
        <v>37188</v>
      </c>
      <c r="M86" s="167">
        <f t="shared" si="44"/>
        <v>1.0477378841032949E-2</v>
      </c>
    </row>
    <row r="87" spans="2:13" x14ac:dyDescent="0.25">
      <c r="B87" s="165" t="s">
        <v>126</v>
      </c>
      <c r="C87" s="166">
        <v>1893</v>
      </c>
      <c r="D87" s="166">
        <v>5996</v>
      </c>
      <c r="E87" s="166">
        <v>10713</v>
      </c>
      <c r="F87" s="166">
        <v>13075</v>
      </c>
      <c r="G87" s="166">
        <v>18571</v>
      </c>
      <c r="H87" s="166">
        <v>15989</v>
      </c>
      <c r="I87" s="181">
        <f t="shared" si="48"/>
        <v>-0.13903397770717785</v>
      </c>
      <c r="J87" s="167">
        <f t="shared" si="45"/>
        <v>1.6666110740493663</v>
      </c>
      <c r="K87" s="166">
        <f t="shared" si="46"/>
        <v>-2582</v>
      </c>
      <c r="L87" s="166">
        <f t="shared" si="47"/>
        <v>9993</v>
      </c>
      <c r="M87" s="167">
        <f t="shared" si="44"/>
        <v>2.9330790561021766E-3</v>
      </c>
    </row>
    <row r="88" spans="2:13" x14ac:dyDescent="0.25">
      <c r="B88" s="165" t="s">
        <v>122</v>
      </c>
      <c r="C88" s="166">
        <v>2041</v>
      </c>
      <c r="D88" s="166">
        <v>5201</v>
      </c>
      <c r="E88" s="166">
        <v>5872</v>
      </c>
      <c r="F88" s="166">
        <v>7046</v>
      </c>
      <c r="G88" s="166">
        <v>8921</v>
      </c>
      <c r="H88" s="166">
        <v>9558</v>
      </c>
      <c r="I88" s="181">
        <f t="shared" si="48"/>
        <v>7.1404551059298216E-2</v>
      </c>
      <c r="J88" s="167">
        <f t="shared" si="45"/>
        <v>0.83772351470870987</v>
      </c>
      <c r="K88" s="166">
        <f t="shared" si="46"/>
        <v>637</v>
      </c>
      <c r="L88" s="166">
        <f t="shared" si="47"/>
        <v>4357</v>
      </c>
      <c r="M88" s="167">
        <f t="shared" si="44"/>
        <v>1.753353531692076E-3</v>
      </c>
    </row>
    <row r="89" spans="2:13" x14ac:dyDescent="0.25">
      <c r="B89" s="165" t="s">
        <v>131</v>
      </c>
      <c r="C89" s="166">
        <v>3044</v>
      </c>
      <c r="D89" s="166">
        <v>2575</v>
      </c>
      <c r="E89" s="166">
        <v>7581</v>
      </c>
      <c r="F89" s="166">
        <v>8522</v>
      </c>
      <c r="G89" s="166">
        <v>7390</v>
      </c>
      <c r="H89" s="166">
        <v>7981</v>
      </c>
      <c r="I89" s="181">
        <f t="shared" si="48"/>
        <v>7.9972936400541261E-2</v>
      </c>
      <c r="J89" s="167">
        <f t="shared" si="45"/>
        <v>2.0994174757281554</v>
      </c>
      <c r="K89" s="166">
        <f t="shared" si="46"/>
        <v>591</v>
      </c>
      <c r="L89" s="166">
        <f t="shared" si="47"/>
        <v>5406</v>
      </c>
      <c r="M89" s="167">
        <f t="shared" si="44"/>
        <v>1.4640630400119751E-3</v>
      </c>
    </row>
    <row r="90" spans="2:13" x14ac:dyDescent="0.25">
      <c r="B90" s="165" t="s">
        <v>134</v>
      </c>
      <c r="C90" s="166">
        <v>4830</v>
      </c>
      <c r="D90" s="166">
        <v>2819</v>
      </c>
      <c r="E90" s="166">
        <v>7599</v>
      </c>
      <c r="F90" s="166">
        <v>9971</v>
      </c>
      <c r="G90" s="166">
        <v>9581</v>
      </c>
      <c r="H90" s="166">
        <v>7579</v>
      </c>
      <c r="I90" s="181">
        <f t="shared" si="48"/>
        <v>-0.20895522388059706</v>
      </c>
      <c r="J90" s="167">
        <f t="shared" si="45"/>
        <v>1.6885420361830437</v>
      </c>
      <c r="K90" s="166">
        <f t="shared" si="46"/>
        <v>-2002</v>
      </c>
      <c r="L90" s="166">
        <f t="shared" si="47"/>
        <v>4760</v>
      </c>
      <c r="M90" s="167">
        <f t="shared" si="44"/>
        <v>1.3903187295139406E-3</v>
      </c>
    </row>
    <row r="91" spans="2:13" x14ac:dyDescent="0.25">
      <c r="B91" s="170" t="s">
        <v>148</v>
      </c>
      <c r="C91" s="171">
        <f t="shared" ref="C91" si="49">C83-SUM(C84:C90)</f>
        <v>39480</v>
      </c>
      <c r="D91" s="171">
        <f t="shared" ref="D91:E91" si="50">D83-SUM(D84:D90)</f>
        <v>66071</v>
      </c>
      <c r="E91" s="171">
        <f t="shared" si="50"/>
        <v>120685</v>
      </c>
      <c r="F91" s="171">
        <f t="shared" ref="F91:H91" si="51">F83-SUM(F84:F90)</f>
        <v>153785</v>
      </c>
      <c r="G91" s="171">
        <f t="shared" si="51"/>
        <v>178486</v>
      </c>
      <c r="H91" s="171">
        <f t="shared" si="51"/>
        <v>185517</v>
      </c>
      <c r="I91" s="182">
        <f t="shared" si="48"/>
        <v>3.93924453458534E-2</v>
      </c>
      <c r="J91" s="172">
        <f t="shared" si="45"/>
        <v>1.8078430779010457</v>
      </c>
      <c r="K91" s="171">
        <f>H91-G91</f>
        <v>7031</v>
      </c>
      <c r="L91" s="171">
        <f t="shared" si="47"/>
        <v>119446</v>
      </c>
      <c r="M91" s="172">
        <f t="shared" si="44"/>
        <v>3.4031898633492243E-2</v>
      </c>
    </row>
    <row r="92" spans="2:13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71</v>
      </c>
      <c r="C93" s="178">
        <v>22616</v>
      </c>
      <c r="D93" s="178">
        <v>33444</v>
      </c>
      <c r="E93" s="178">
        <v>51485</v>
      </c>
      <c r="F93" s="178">
        <v>58157</v>
      </c>
      <c r="G93" s="178">
        <v>57388</v>
      </c>
      <c r="H93" s="178">
        <v>56585</v>
      </c>
      <c r="I93" s="179">
        <f>IFERROR(H93/G93-1,"-")</f>
        <v>-1.3992472293859359E-2</v>
      </c>
      <c r="J93" s="179">
        <f>IFERROR(H93/D93-1,"-")</f>
        <v>0.69193278315990914</v>
      </c>
      <c r="K93" s="178">
        <f>H93-G93</f>
        <v>-803</v>
      </c>
      <c r="L93" s="178">
        <f>H93-D93</f>
        <v>23141</v>
      </c>
      <c r="M93" s="179">
        <f t="shared" ref="M93:M105" si="52">H93/H$9</f>
        <v>1.0380153755052952E-2</v>
      </c>
    </row>
    <row r="94" spans="2:13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3">
        <f t="shared" ref="J94:J105" si="53">IFERROR(H94/D94-1,"-")</f>
        <v>0.63652678078409708</v>
      </c>
      <c r="K94" s="162">
        <f t="shared" ref="K94:K104" si="54">H94-G94</f>
        <v>-256</v>
      </c>
      <c r="L94" s="162">
        <f t="shared" ref="L94:L105" si="55">H94-D94</f>
        <v>13833</v>
      </c>
      <c r="M94" s="163">
        <f t="shared" si="52"/>
        <v>6.5241701563746269E-3</v>
      </c>
    </row>
    <row r="95" spans="2:13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7">
        <f t="shared" si="53"/>
        <v>0.24415962185255879</v>
      </c>
      <c r="K95" s="166">
        <f t="shared" si="54"/>
        <v>1810</v>
      </c>
      <c r="L95" s="166">
        <f t="shared" si="55"/>
        <v>2686</v>
      </c>
      <c r="M95" s="167">
        <f t="shared" si="52"/>
        <v>2.5107919845437795E-3</v>
      </c>
    </row>
    <row r="96" spans="2:13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7">
        <f t="shared" si="53"/>
        <v>1.0387661914080701</v>
      </c>
      <c r="K96" s="166">
        <f t="shared" si="54"/>
        <v>-2066</v>
      </c>
      <c r="L96" s="166">
        <f t="shared" si="55"/>
        <v>11147</v>
      </c>
      <c r="M96" s="167">
        <f t="shared" si="52"/>
        <v>4.013378171830847E-3</v>
      </c>
    </row>
    <row r="97" spans="2:13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3">
        <f t="shared" si="53"/>
        <v>0.79474043715846987</v>
      </c>
      <c r="K97" s="162">
        <f t="shared" si="54"/>
        <v>-547</v>
      </c>
      <c r="L97" s="162">
        <f t="shared" si="55"/>
        <v>9308</v>
      </c>
      <c r="M97" s="163">
        <f t="shared" si="52"/>
        <v>3.855983598678326E-3</v>
      </c>
    </row>
    <row r="98" spans="2:13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56">IFERROR(H98/G98-1,"-")</f>
        <v>-0.15808580858085808</v>
      </c>
      <c r="J98" s="167">
        <f t="shared" si="53"/>
        <v>1.769815418023887</v>
      </c>
      <c r="K98" s="166">
        <f t="shared" si="54"/>
        <v>-479</v>
      </c>
      <c r="L98" s="166">
        <f t="shared" si="55"/>
        <v>1630</v>
      </c>
      <c r="M98" s="167">
        <f t="shared" si="52"/>
        <v>4.6796451761314985E-4</v>
      </c>
    </row>
    <row r="99" spans="2:13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56"/>
        <v>-7.1563533301842175E-2</v>
      </c>
      <c r="J99" s="167">
        <f t="shared" si="53"/>
        <v>0.64133611691022963</v>
      </c>
      <c r="K99" s="166">
        <f t="shared" si="54"/>
        <v>-303</v>
      </c>
      <c r="L99" s="166">
        <f t="shared" si="55"/>
        <v>1536</v>
      </c>
      <c r="M99" s="167">
        <f t="shared" si="52"/>
        <v>7.2111662827804466E-4</v>
      </c>
    </row>
    <row r="100" spans="2:13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56"/>
        <v>4.3419267299864561E-3</v>
      </c>
      <c r="J100" s="167">
        <f t="shared" si="53"/>
        <v>4.5184975995481436E-2</v>
      </c>
      <c r="K100" s="166">
        <f t="shared" si="54"/>
        <v>16</v>
      </c>
      <c r="L100" s="166">
        <f t="shared" si="55"/>
        <v>160</v>
      </c>
      <c r="M100" s="167">
        <f t="shared" si="52"/>
        <v>6.7892460983389553E-4</v>
      </c>
    </row>
    <row r="101" spans="2:13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56"/>
        <v>-3.5369774919614128E-2</v>
      </c>
      <c r="J101" s="167">
        <f t="shared" si="53"/>
        <v>1.0833333333333335</v>
      </c>
      <c r="K101" s="166">
        <f t="shared" si="54"/>
        <v>-33</v>
      </c>
      <c r="L101" s="166">
        <f t="shared" si="55"/>
        <v>468</v>
      </c>
      <c r="M101" s="167">
        <f t="shared" si="52"/>
        <v>1.6509920260754011E-4</v>
      </c>
    </row>
    <row r="102" spans="2:13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56"/>
        <v>-7.0874861572535974E-2</v>
      </c>
      <c r="J102" s="167">
        <f t="shared" si="53"/>
        <v>0.65483234714003946</v>
      </c>
      <c r="K102" s="166">
        <f t="shared" si="54"/>
        <v>-64</v>
      </c>
      <c r="L102" s="166">
        <f t="shared" si="55"/>
        <v>332</v>
      </c>
      <c r="M102" s="167">
        <f t="shared" si="52"/>
        <v>1.5390914554191796E-4</v>
      </c>
    </row>
    <row r="103" spans="2:13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56"/>
        <v>-0.19565217391304346</v>
      </c>
      <c r="J103" s="167">
        <f t="shared" si="53"/>
        <v>0.76190476190476186</v>
      </c>
      <c r="K103" s="166">
        <f t="shared" si="54"/>
        <v>-45</v>
      </c>
      <c r="L103" s="166">
        <f t="shared" si="55"/>
        <v>80</v>
      </c>
      <c r="M103" s="167">
        <f t="shared" si="52"/>
        <v>3.3937058313772136E-5</v>
      </c>
    </row>
    <row r="104" spans="2:13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56"/>
        <v>-0.37760416666666663</v>
      </c>
      <c r="J104" s="167">
        <f t="shared" si="53"/>
        <v>1.4895833333333335</v>
      </c>
      <c r="K104" s="166">
        <f t="shared" si="54"/>
        <v>-145</v>
      </c>
      <c r="L104" s="166">
        <f t="shared" si="55"/>
        <v>143</v>
      </c>
      <c r="M104" s="167">
        <f t="shared" si="52"/>
        <v>4.3843010470224541E-5</v>
      </c>
    </row>
    <row r="105" spans="2:13" x14ac:dyDescent="0.25">
      <c r="B105" s="170" t="s">
        <v>148</v>
      </c>
      <c r="C105" s="171">
        <f t="shared" ref="C105" si="57">C97-SUM(C98:C104)</f>
        <v>2399</v>
      </c>
      <c r="D105" s="171">
        <f t="shared" ref="D105:E105" si="58">D97-SUM(D98:D104)</f>
        <v>3715</v>
      </c>
      <c r="E105" s="171">
        <f t="shared" si="58"/>
        <v>6087</v>
      </c>
      <c r="F105" s="171">
        <f t="shared" ref="F105:H105" si="59">F97-SUM(F98:F104)</f>
        <v>7930</v>
      </c>
      <c r="G105" s="171">
        <f t="shared" si="59"/>
        <v>8168</v>
      </c>
      <c r="H105" s="171">
        <f t="shared" si="59"/>
        <v>8674</v>
      </c>
      <c r="I105" s="182">
        <f t="shared" si="56"/>
        <v>6.1949069539666946E-2</v>
      </c>
      <c r="J105" s="172">
        <f t="shared" si="53"/>
        <v>1.3348586810228804</v>
      </c>
      <c r="K105" s="171">
        <f>H105-G105</f>
        <v>506</v>
      </c>
      <c r="L105" s="171">
        <f t="shared" si="55"/>
        <v>4959</v>
      </c>
      <c r="M105" s="172">
        <f t="shared" si="52"/>
        <v>1.5911894260197811E-3</v>
      </c>
    </row>
    <row r="106" spans="2:13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71</v>
      </c>
      <c r="C107" s="178">
        <v>76081</v>
      </c>
      <c r="D107" s="178">
        <v>107459</v>
      </c>
      <c r="E107" s="178">
        <v>198873</v>
      </c>
      <c r="F107" s="178">
        <v>252588</v>
      </c>
      <c r="G107" s="178">
        <v>239146</v>
      </c>
      <c r="H107" s="178">
        <v>250668</v>
      </c>
      <c r="I107" s="179">
        <f>IFERROR(H107/G107-1,"-")</f>
        <v>4.8179773025682993E-2</v>
      </c>
      <c r="J107" s="179">
        <f>IFERROR(H107/D107-1,"-")</f>
        <v>1.3326850240556865</v>
      </c>
      <c r="K107" s="178">
        <f>H107-G107</f>
        <v>11522</v>
      </c>
      <c r="L107" s="178">
        <f>H107-D107</f>
        <v>143209</v>
      </c>
      <c r="M107" s="179">
        <f t="shared" ref="M107:M119" si="60">H107/H$9</f>
        <v>4.5983429910252074E-2</v>
      </c>
    </row>
    <row r="108" spans="2:13" x14ac:dyDescent="0.25">
      <c r="B108" s="161" t="s">
        <v>100</v>
      </c>
      <c r="C108" s="162">
        <v>30342</v>
      </c>
      <c r="D108" s="162">
        <v>44398</v>
      </c>
      <c r="E108" s="162">
        <v>48630</v>
      </c>
      <c r="F108" s="162">
        <v>55684</v>
      </c>
      <c r="G108" s="162">
        <v>49807</v>
      </c>
      <c r="H108" s="162">
        <v>52122</v>
      </c>
      <c r="I108" s="180">
        <f>IFERROR(H108/G108-1,"-")</f>
        <v>4.647941052462512E-2</v>
      </c>
      <c r="J108" s="163">
        <f t="shared" ref="J108:J119" si="61">IFERROR(H108/D108-1,"-")</f>
        <v>0.17397180053155537</v>
      </c>
      <c r="K108" s="162">
        <f t="shared" ref="K108:K118" si="62">H108-G108</f>
        <v>2315</v>
      </c>
      <c r="L108" s="162">
        <f t="shared" ref="L108:L119" si="63">H108-D108</f>
        <v>7724</v>
      </c>
      <c r="M108" s="163">
        <f t="shared" si="60"/>
        <v>9.5614451536780061E-3</v>
      </c>
    </row>
    <row r="109" spans="2:13" x14ac:dyDescent="0.25">
      <c r="B109" s="165" t="s">
        <v>106</v>
      </c>
      <c r="C109" s="166">
        <v>4832</v>
      </c>
      <c r="D109" s="166">
        <v>24120</v>
      </c>
      <c r="E109" s="166">
        <v>16359</v>
      </c>
      <c r="F109" s="166">
        <v>19520</v>
      </c>
      <c r="G109" s="166">
        <v>16099</v>
      </c>
      <c r="H109" s="166">
        <v>20486</v>
      </c>
      <c r="I109" s="181">
        <f>IFERROR(H109/G109-1,"-")</f>
        <v>0.2725013976023356</v>
      </c>
      <c r="J109" s="167">
        <f t="shared" si="61"/>
        <v>-0.1506633499170813</v>
      </c>
      <c r="K109" s="166">
        <f t="shared" si="62"/>
        <v>4387</v>
      </c>
      <c r="L109" s="166">
        <f t="shared" si="63"/>
        <v>-3634</v>
      </c>
      <c r="M109" s="167">
        <f t="shared" si="60"/>
        <v>3.7580247384645187E-3</v>
      </c>
    </row>
    <row r="110" spans="2:13" x14ac:dyDescent="0.25">
      <c r="B110" s="165" t="s">
        <v>103</v>
      </c>
      <c r="C110" s="166">
        <v>25510</v>
      </c>
      <c r="D110" s="166">
        <v>20278</v>
      </c>
      <c r="E110" s="166">
        <v>32271</v>
      </c>
      <c r="F110" s="166">
        <v>36164</v>
      </c>
      <c r="G110" s="166">
        <v>33708</v>
      </c>
      <c r="H110" s="166">
        <v>31636</v>
      </c>
      <c r="I110" s="181">
        <f>IFERROR(H110/G110-1,"-")</f>
        <v>-6.146908745698354E-2</v>
      </c>
      <c r="J110" s="167">
        <f t="shared" si="61"/>
        <v>0.56011440970509918</v>
      </c>
      <c r="K110" s="166">
        <f t="shared" si="62"/>
        <v>-2072</v>
      </c>
      <c r="L110" s="166">
        <f t="shared" si="63"/>
        <v>11358</v>
      </c>
      <c r="M110" s="167">
        <f t="shared" si="60"/>
        <v>5.8034204152134878E-3</v>
      </c>
    </row>
    <row r="111" spans="2:13" x14ac:dyDescent="0.25">
      <c r="B111" s="161" t="s">
        <v>110</v>
      </c>
      <c r="C111" s="162">
        <v>45739</v>
      </c>
      <c r="D111" s="162">
        <v>63061</v>
      </c>
      <c r="E111" s="162">
        <v>150243</v>
      </c>
      <c r="F111" s="162">
        <v>196904</v>
      </c>
      <c r="G111" s="162">
        <v>189339</v>
      </c>
      <c r="H111" s="162">
        <v>198546</v>
      </c>
      <c r="I111" s="180">
        <f>IFERROR(H111/G111-1,"-")</f>
        <v>4.8627065739229591E-2</v>
      </c>
      <c r="J111" s="163">
        <f t="shared" si="61"/>
        <v>2.1484752858343508</v>
      </c>
      <c r="K111" s="162">
        <f t="shared" si="62"/>
        <v>9207</v>
      </c>
      <c r="L111" s="162">
        <f t="shared" si="63"/>
        <v>135485</v>
      </c>
      <c r="M111" s="163">
        <f t="shared" si="60"/>
        <v>3.6421984756574065E-2</v>
      </c>
    </row>
    <row r="112" spans="2:13" x14ac:dyDescent="0.25">
      <c r="B112" s="165" t="s">
        <v>113</v>
      </c>
      <c r="C112" s="166">
        <v>25534</v>
      </c>
      <c r="D112" s="166">
        <v>26812</v>
      </c>
      <c r="E112" s="166">
        <v>90804</v>
      </c>
      <c r="F112" s="166">
        <v>128108</v>
      </c>
      <c r="G112" s="166">
        <v>116734</v>
      </c>
      <c r="H112" s="166">
        <v>118438</v>
      </c>
      <c r="I112" s="181">
        <f t="shared" ref="I112:I119" si="64">IFERROR(H112/G112-1,"-")</f>
        <v>1.4597289564308502E-2</v>
      </c>
      <c r="J112" s="167">
        <f t="shared" si="61"/>
        <v>3.4173504401014467</v>
      </c>
      <c r="K112" s="166">
        <f t="shared" si="62"/>
        <v>1704</v>
      </c>
      <c r="L112" s="166">
        <f t="shared" si="63"/>
        <v>91626</v>
      </c>
      <c r="M112" s="167">
        <f t="shared" si="60"/>
        <v>2.1726688176035375E-2</v>
      </c>
    </row>
    <row r="113" spans="2:13" x14ac:dyDescent="0.25">
      <c r="B113" s="165" t="s">
        <v>116</v>
      </c>
      <c r="C113" s="166">
        <v>3175</v>
      </c>
      <c r="D113" s="166">
        <v>7197</v>
      </c>
      <c r="E113" s="166">
        <v>6944</v>
      </c>
      <c r="F113" s="166">
        <v>8880</v>
      </c>
      <c r="G113" s="166">
        <v>8516</v>
      </c>
      <c r="H113" s="166">
        <v>9837</v>
      </c>
      <c r="I113" s="181">
        <f t="shared" si="64"/>
        <v>0.15511977454203851</v>
      </c>
      <c r="J113" s="167">
        <f t="shared" si="61"/>
        <v>0.36681950812838693</v>
      </c>
      <c r="K113" s="166">
        <f t="shared" si="62"/>
        <v>1321</v>
      </c>
      <c r="L113" s="166">
        <f t="shared" si="63"/>
        <v>2640</v>
      </c>
      <c r="M113" s="167">
        <f t="shared" si="60"/>
        <v>1.8045342845004135E-3</v>
      </c>
    </row>
    <row r="114" spans="2:13" x14ac:dyDescent="0.25">
      <c r="B114" s="165" t="s">
        <v>119</v>
      </c>
      <c r="C114" s="166">
        <v>2482</v>
      </c>
      <c r="D114" s="166">
        <v>6746</v>
      </c>
      <c r="E114" s="166">
        <v>9830</v>
      </c>
      <c r="F114" s="166">
        <v>13414</v>
      </c>
      <c r="G114" s="166">
        <v>14245</v>
      </c>
      <c r="H114" s="166">
        <v>15602</v>
      </c>
      <c r="I114" s="181">
        <f t="shared" si="64"/>
        <v>9.5261495261495188E-2</v>
      </c>
      <c r="J114" s="167">
        <f t="shared" si="61"/>
        <v>1.312777942484435</v>
      </c>
      <c r="K114" s="166">
        <f t="shared" si="62"/>
        <v>1357</v>
      </c>
      <c r="L114" s="166">
        <f t="shared" si="63"/>
        <v>8856</v>
      </c>
      <c r="M114" s="167">
        <f t="shared" si="60"/>
        <v>2.8620863989809345E-3</v>
      </c>
    </row>
    <row r="115" spans="2:13" x14ac:dyDescent="0.25">
      <c r="B115" s="165" t="s">
        <v>126</v>
      </c>
      <c r="C115" s="166">
        <v>1262</v>
      </c>
      <c r="D115" s="166">
        <v>3663</v>
      </c>
      <c r="E115" s="166">
        <v>6290</v>
      </c>
      <c r="F115" s="166">
        <v>6514</v>
      </c>
      <c r="G115" s="166">
        <v>6482</v>
      </c>
      <c r="H115" s="166">
        <v>6405</v>
      </c>
      <c r="I115" s="181">
        <f t="shared" si="64"/>
        <v>-1.1879049676025932E-2</v>
      </c>
      <c r="J115" s="167">
        <f t="shared" si="61"/>
        <v>0.74856674856674865</v>
      </c>
      <c r="K115" s="166">
        <f t="shared" si="62"/>
        <v>-77</v>
      </c>
      <c r="L115" s="166">
        <f t="shared" si="63"/>
        <v>2742</v>
      </c>
      <c r="M115" s="167">
        <f t="shared" si="60"/>
        <v>1.1749559918903271E-3</v>
      </c>
    </row>
    <row r="116" spans="2:13" x14ac:dyDescent="0.25">
      <c r="B116" s="165" t="s">
        <v>122</v>
      </c>
      <c r="C116" s="166">
        <v>2813</v>
      </c>
      <c r="D116" s="166">
        <v>4368</v>
      </c>
      <c r="E116" s="166">
        <v>4750</v>
      </c>
      <c r="F116" s="166">
        <v>5340</v>
      </c>
      <c r="G116" s="166">
        <v>5146</v>
      </c>
      <c r="H116" s="166">
        <v>4828</v>
      </c>
      <c r="I116" s="181">
        <f t="shared" si="64"/>
        <v>-6.1795569374271331E-2</v>
      </c>
      <c r="J116" s="167">
        <f t="shared" si="61"/>
        <v>0.10531135531135538</v>
      </c>
      <c r="K116" s="166">
        <f t="shared" si="62"/>
        <v>-318</v>
      </c>
      <c r="L116" s="166">
        <f t="shared" si="63"/>
        <v>460</v>
      </c>
      <c r="M116" s="167">
        <f t="shared" si="60"/>
        <v>8.8566550021022632E-4</v>
      </c>
    </row>
    <row r="117" spans="2:13" x14ac:dyDescent="0.25">
      <c r="B117" s="165" t="s">
        <v>131</v>
      </c>
      <c r="C117" s="166">
        <v>406</v>
      </c>
      <c r="D117" s="166">
        <v>369</v>
      </c>
      <c r="E117" s="166">
        <v>1261</v>
      </c>
      <c r="F117" s="166">
        <v>1457</v>
      </c>
      <c r="G117" s="166">
        <v>1177</v>
      </c>
      <c r="H117" s="166">
        <v>1362</v>
      </c>
      <c r="I117" s="181">
        <f t="shared" si="64"/>
        <v>0.15717926932880211</v>
      </c>
      <c r="J117" s="167">
        <f t="shared" si="61"/>
        <v>2.6910569105691056</v>
      </c>
      <c r="K117" s="166">
        <f t="shared" si="62"/>
        <v>185</v>
      </c>
      <c r="L117" s="166">
        <f t="shared" si="63"/>
        <v>993</v>
      </c>
      <c r="M117" s="167">
        <f t="shared" si="60"/>
        <v>2.4985012661274403E-4</v>
      </c>
    </row>
    <row r="118" spans="2:13" x14ac:dyDescent="0.25">
      <c r="B118" s="165" t="s">
        <v>134</v>
      </c>
      <c r="C118" s="166">
        <v>932</v>
      </c>
      <c r="D118" s="166">
        <v>521</v>
      </c>
      <c r="E118" s="166">
        <v>980</v>
      </c>
      <c r="F118" s="166">
        <v>944</v>
      </c>
      <c r="G118" s="166">
        <v>1508</v>
      </c>
      <c r="H118" s="166">
        <v>1010</v>
      </c>
      <c r="I118" s="181">
        <f t="shared" si="64"/>
        <v>-0.33023872679045096</v>
      </c>
      <c r="J118" s="167">
        <f t="shared" si="61"/>
        <v>0.93857965451055669</v>
      </c>
      <c r="K118" s="166">
        <f t="shared" si="62"/>
        <v>-498</v>
      </c>
      <c r="L118" s="166">
        <f t="shared" si="63"/>
        <v>489</v>
      </c>
      <c r="M118" s="167">
        <f t="shared" si="60"/>
        <v>1.8527799403735058E-4</v>
      </c>
    </row>
    <row r="119" spans="2:13" x14ac:dyDescent="0.25">
      <c r="B119" s="170" t="s">
        <v>148</v>
      </c>
      <c r="C119" s="171">
        <f t="shared" ref="C119" si="65">C111-SUM(C112:C118)</f>
        <v>9135</v>
      </c>
      <c r="D119" s="171">
        <f t="shared" ref="D119:E119" si="66">D111-SUM(D112:D118)</f>
        <v>13385</v>
      </c>
      <c r="E119" s="171">
        <f t="shared" si="66"/>
        <v>29384</v>
      </c>
      <c r="F119" s="171">
        <f t="shared" ref="F119:H119" si="67">F111-SUM(F112:F118)</f>
        <v>32247</v>
      </c>
      <c r="G119" s="171">
        <f t="shared" si="67"/>
        <v>35531</v>
      </c>
      <c r="H119" s="171">
        <f t="shared" si="67"/>
        <v>41064</v>
      </c>
      <c r="I119" s="182">
        <f t="shared" si="64"/>
        <v>0.15572317131518965</v>
      </c>
      <c r="J119" s="172">
        <f t="shared" si="61"/>
        <v>2.0679118416137467</v>
      </c>
      <c r="K119" s="171">
        <f>H119-G119</f>
        <v>5533</v>
      </c>
      <c r="L119" s="171">
        <f t="shared" si="63"/>
        <v>27679</v>
      </c>
      <c r="M119" s="172">
        <f t="shared" si="60"/>
        <v>7.5329262843066968E-3</v>
      </c>
    </row>
    <row r="120" spans="2:13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71</v>
      </c>
      <c r="C121" s="178">
        <v>91416</v>
      </c>
      <c r="D121" s="178">
        <v>164258</v>
      </c>
      <c r="E121" s="178">
        <v>229131</v>
      </c>
      <c r="F121" s="178">
        <v>240044</v>
      </c>
      <c r="G121" s="178">
        <v>250407</v>
      </c>
      <c r="H121" s="178">
        <v>282601</v>
      </c>
      <c r="I121" s="179">
        <f>IFERROR(H121/G121-1,"-")</f>
        <v>0.12856669342310711</v>
      </c>
      <c r="J121" s="179">
        <f>IFERROR(H121/D121-1,"-")</f>
        <v>0.72047023584848224</v>
      </c>
      <c r="K121" s="178">
        <f>H121-G121</f>
        <v>32194</v>
      </c>
      <c r="L121" s="178">
        <f>H121-D121</f>
        <v>118343</v>
      </c>
      <c r="M121" s="179">
        <f t="shared" ref="M121:M133" si="68">H121/H$9</f>
        <v>5.184133306232605E-2</v>
      </c>
    </row>
    <row r="122" spans="2:13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3">
        <f t="shared" ref="J122:J133" si="69">IFERROR(H122/D122-1,"-")</f>
        <v>0.7062750461470777</v>
      </c>
      <c r="K122" s="162">
        <f t="shared" ref="K122:K132" si="70">H122-G122</f>
        <v>22415</v>
      </c>
      <c r="L122" s="162">
        <f t="shared" ref="L122:L133" si="71">H122-D122</f>
        <v>73846</v>
      </c>
      <c r="M122" s="163">
        <f t="shared" si="68"/>
        <v>3.2726881158658863E-2</v>
      </c>
    </row>
    <row r="123" spans="2:13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7">
        <f t="shared" si="69"/>
        <v>0.75525381711645734</v>
      </c>
      <c r="K123" s="166">
        <f t="shared" si="70"/>
        <v>18274</v>
      </c>
      <c r="L123" s="166">
        <f t="shared" si="71"/>
        <v>40215</v>
      </c>
      <c r="M123" s="167">
        <f t="shared" si="68"/>
        <v>1.7145001860117682E-2</v>
      </c>
    </row>
    <row r="124" spans="2:13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7">
        <f t="shared" si="69"/>
        <v>0.65544728123172868</v>
      </c>
      <c r="K124" s="166">
        <f t="shared" si="70"/>
        <v>4141</v>
      </c>
      <c r="L124" s="166">
        <f t="shared" si="71"/>
        <v>33631</v>
      </c>
      <c r="M124" s="167">
        <f t="shared" si="68"/>
        <v>1.5581879298541183E-2</v>
      </c>
    </row>
    <row r="125" spans="2:13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3">
        <f t="shared" si="69"/>
        <v>0.74533089897991656</v>
      </c>
      <c r="K125" s="162">
        <f t="shared" si="70"/>
        <v>9779</v>
      </c>
      <c r="L125" s="162">
        <f t="shared" si="71"/>
        <v>44497</v>
      </c>
      <c r="M125" s="163">
        <f t="shared" si="68"/>
        <v>1.9114451903667184E-2</v>
      </c>
    </row>
    <row r="126" spans="2:13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72">IFERROR(H126/G126-1,"-")</f>
        <v>-2.0790410189174047E-2</v>
      </c>
      <c r="J126" s="167">
        <f t="shared" si="69"/>
        <v>2.1342925659472423</v>
      </c>
      <c r="K126" s="166">
        <f t="shared" si="70"/>
        <v>-222</v>
      </c>
      <c r="L126" s="166">
        <f t="shared" si="71"/>
        <v>7120</v>
      </c>
      <c r="M126" s="167">
        <f t="shared" si="68"/>
        <v>1.9180858471827104E-3</v>
      </c>
    </row>
    <row r="127" spans="2:13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72"/>
        <v>0.17319838672855936</v>
      </c>
      <c r="J127" s="167">
        <f t="shared" si="69"/>
        <v>1.1078753076292043</v>
      </c>
      <c r="K127" s="166">
        <f t="shared" si="70"/>
        <v>2276</v>
      </c>
      <c r="L127" s="166">
        <f t="shared" si="71"/>
        <v>8103</v>
      </c>
      <c r="M127" s="167">
        <f t="shared" si="68"/>
        <v>2.8281493406671623E-3</v>
      </c>
    </row>
    <row r="128" spans="2:13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72"/>
        <v>0.11028298590893204</v>
      </c>
      <c r="J128" s="167">
        <f t="shared" si="69"/>
        <v>0.33641715727502097</v>
      </c>
      <c r="K128" s="166">
        <f t="shared" si="70"/>
        <v>947</v>
      </c>
      <c r="L128" s="166">
        <f t="shared" si="71"/>
        <v>2400</v>
      </c>
      <c r="M128" s="167">
        <f t="shared" si="68"/>
        <v>1.7489508862892082E-3</v>
      </c>
    </row>
    <row r="129" spans="2:13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72"/>
        <v>0.17402376910016981</v>
      </c>
      <c r="J129" s="167">
        <f t="shared" si="69"/>
        <v>1.075018754688672</v>
      </c>
      <c r="K129" s="166">
        <f t="shared" si="70"/>
        <v>410</v>
      </c>
      <c r="L129" s="166">
        <f t="shared" si="71"/>
        <v>1433</v>
      </c>
      <c r="M129" s="167">
        <f t="shared" si="68"/>
        <v>5.0740488268050663E-4</v>
      </c>
    </row>
    <row r="130" spans="2:13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72"/>
        <v>0.21125417262756319</v>
      </c>
      <c r="J130" s="167">
        <f t="shared" si="69"/>
        <v>0.87177597641857041</v>
      </c>
      <c r="K130" s="166">
        <f t="shared" si="70"/>
        <v>443</v>
      </c>
      <c r="L130" s="166">
        <f t="shared" si="71"/>
        <v>1183</v>
      </c>
      <c r="M130" s="167">
        <f t="shared" si="68"/>
        <v>4.6594663847016878E-4</v>
      </c>
    </row>
    <row r="131" spans="2:13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72"/>
        <v>-0.15442278860569714</v>
      </c>
      <c r="J131" s="167">
        <f t="shared" si="69"/>
        <v>1.0324324324324325</v>
      </c>
      <c r="K131" s="166">
        <f t="shared" si="70"/>
        <v>-206</v>
      </c>
      <c r="L131" s="166">
        <f t="shared" si="71"/>
        <v>573</v>
      </c>
      <c r="M131" s="167">
        <f t="shared" si="68"/>
        <v>2.0692433393478362E-4</v>
      </c>
    </row>
    <row r="132" spans="2:13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72"/>
        <v>-5.3956834532374098E-2</v>
      </c>
      <c r="J132" s="167">
        <f t="shared" si="69"/>
        <v>1.5756256800870512</v>
      </c>
      <c r="K132" s="166">
        <f t="shared" si="70"/>
        <v>-135</v>
      </c>
      <c r="L132" s="166">
        <f t="shared" si="71"/>
        <v>1448</v>
      </c>
      <c r="M132" s="167">
        <f t="shared" si="68"/>
        <v>4.3421090285783052E-4</v>
      </c>
    </row>
    <row r="133" spans="2:13" x14ac:dyDescent="0.25">
      <c r="B133" s="170" t="s">
        <v>148</v>
      </c>
      <c r="C133" s="171">
        <f t="shared" ref="C133" si="73">C125-SUM(C126:C132)</f>
        <v>24958</v>
      </c>
      <c r="D133" s="171">
        <f t="shared" ref="D133:E133" si="74">D125-SUM(D126:D132)</f>
        <v>37753</v>
      </c>
      <c r="E133" s="171">
        <f t="shared" si="74"/>
        <v>57174</v>
      </c>
      <c r="F133" s="171">
        <f t="shared" ref="F133:H133" si="75">F125-SUM(F126:F132)</f>
        <v>50712</v>
      </c>
      <c r="G133" s="171">
        <f t="shared" si="75"/>
        <v>53724</v>
      </c>
      <c r="H133" s="171">
        <f t="shared" si="75"/>
        <v>59990</v>
      </c>
      <c r="I133" s="182">
        <f t="shared" si="72"/>
        <v>0.11663316208770746</v>
      </c>
      <c r="J133" s="172">
        <f t="shared" si="69"/>
        <v>0.58901279368527004</v>
      </c>
      <c r="K133" s="171">
        <f>H133-G133</f>
        <v>6266</v>
      </c>
      <c r="L133" s="171">
        <f t="shared" si="71"/>
        <v>22237</v>
      </c>
      <c r="M133" s="172">
        <f t="shared" si="68"/>
        <v>1.1004779071584814E-2</v>
      </c>
    </row>
    <row r="134" spans="2:13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71</v>
      </c>
      <c r="C135" s="178">
        <v>89173</v>
      </c>
      <c r="D135" s="178">
        <v>140346</v>
      </c>
      <c r="E135" s="178">
        <v>257117</v>
      </c>
      <c r="F135" s="178">
        <v>280769</v>
      </c>
      <c r="G135" s="178">
        <v>288350</v>
      </c>
      <c r="H135" s="178">
        <v>287664</v>
      </c>
      <c r="I135" s="179">
        <f>IFERROR(H135/G135-1,"-")</f>
        <v>-2.3790532339170722E-3</v>
      </c>
      <c r="J135" s="179">
        <f>IFERROR(H135/D135-1,"-")</f>
        <v>1.0496772262836132</v>
      </c>
      <c r="K135" s="178">
        <f>H135-G135</f>
        <v>-686</v>
      </c>
      <c r="L135" s="178">
        <f>H135-D135</f>
        <v>147318</v>
      </c>
      <c r="M135" s="179">
        <f t="shared" ref="M135:M147" si="76">H135/H$9</f>
        <v>5.277010779877269E-2</v>
      </c>
    </row>
    <row r="136" spans="2:13" x14ac:dyDescent="0.25">
      <c r="B136" s="161" t="s">
        <v>100</v>
      </c>
      <c r="C136" s="162">
        <v>21825</v>
      </c>
      <c r="D136" s="162">
        <v>45216</v>
      </c>
      <c r="E136" s="162">
        <v>29061</v>
      </c>
      <c r="F136" s="162">
        <v>33671</v>
      </c>
      <c r="G136" s="162">
        <v>29209</v>
      </c>
      <c r="H136" s="162">
        <v>32990</v>
      </c>
      <c r="I136" s="180">
        <f>IFERROR(H136/G136-1,"-")</f>
        <v>0.12944640350576875</v>
      </c>
      <c r="J136" s="163">
        <f t="shared" ref="J136:J147" si="77">IFERROR(H136/D136-1,"-")</f>
        <v>-0.27039101203113947</v>
      </c>
      <c r="K136" s="162">
        <f t="shared" ref="K136:K146" si="78">H136-G136</f>
        <v>3781</v>
      </c>
      <c r="L136" s="162">
        <f t="shared" ref="L136:L147" si="79">H136-D136</f>
        <v>-12226</v>
      </c>
      <c r="M136" s="163">
        <f t="shared" si="76"/>
        <v>6.0518029933586091E-3</v>
      </c>
    </row>
    <row r="137" spans="2:13" x14ac:dyDescent="0.25">
      <c r="B137" s="165" t="s">
        <v>106</v>
      </c>
      <c r="C137" s="166">
        <v>16209</v>
      </c>
      <c r="D137" s="166">
        <v>34195</v>
      </c>
      <c r="E137" s="166">
        <v>19943</v>
      </c>
      <c r="F137" s="166">
        <v>22352</v>
      </c>
      <c r="G137" s="166">
        <v>18376</v>
      </c>
      <c r="H137" s="166">
        <v>19606</v>
      </c>
      <c r="I137" s="181">
        <f>IFERROR(H137/G137-1,"-")</f>
        <v>6.693513278188945E-2</v>
      </c>
      <c r="J137" s="167">
        <f t="shared" si="77"/>
        <v>-0.42664132183067704</v>
      </c>
      <c r="K137" s="166">
        <f t="shared" si="78"/>
        <v>1230</v>
      </c>
      <c r="L137" s="166">
        <f t="shared" si="79"/>
        <v>-14589</v>
      </c>
      <c r="M137" s="167">
        <f t="shared" si="76"/>
        <v>3.5965944070260351E-3</v>
      </c>
    </row>
    <row r="138" spans="2:13" x14ac:dyDescent="0.25">
      <c r="B138" s="165" t="s">
        <v>103</v>
      </c>
      <c r="C138" s="166">
        <v>5616</v>
      </c>
      <c r="D138" s="166">
        <v>11021</v>
      </c>
      <c r="E138" s="166">
        <v>9118</v>
      </c>
      <c r="F138" s="166">
        <v>11319</v>
      </c>
      <c r="G138" s="166">
        <v>10833</v>
      </c>
      <c r="H138" s="166">
        <v>13384</v>
      </c>
      <c r="I138" s="181">
        <f>IFERROR(H138/G138-1,"-")</f>
        <v>0.23548416874365374</v>
      </c>
      <c r="J138" s="167">
        <f t="shared" si="77"/>
        <v>0.21440885582070601</v>
      </c>
      <c r="K138" s="166">
        <f t="shared" si="78"/>
        <v>2551</v>
      </c>
      <c r="L138" s="166">
        <f t="shared" si="79"/>
        <v>2363</v>
      </c>
      <c r="M138" s="167">
        <f t="shared" si="76"/>
        <v>2.4552085863325745E-3</v>
      </c>
    </row>
    <row r="139" spans="2:13" x14ac:dyDescent="0.25">
      <c r="B139" s="161" t="s">
        <v>110</v>
      </c>
      <c r="C139" s="162">
        <v>67348</v>
      </c>
      <c r="D139" s="162">
        <v>95130</v>
      </c>
      <c r="E139" s="162">
        <v>228056</v>
      </c>
      <c r="F139" s="162">
        <v>247098</v>
      </c>
      <c r="G139" s="162">
        <v>259141</v>
      </c>
      <c r="H139" s="162">
        <v>254674</v>
      </c>
      <c r="I139" s="180">
        <f>IFERROR(H139/G139-1,"-")</f>
        <v>-1.7237720005711221E-2</v>
      </c>
      <c r="J139" s="163">
        <f t="shared" si="77"/>
        <v>1.6771155261221486</v>
      </c>
      <c r="K139" s="162">
        <f t="shared" si="78"/>
        <v>-4467</v>
      </c>
      <c r="L139" s="162">
        <f t="shared" si="79"/>
        <v>159544</v>
      </c>
      <c r="M139" s="163">
        <f t="shared" si="76"/>
        <v>4.6718304805414078E-2</v>
      </c>
    </row>
    <row r="140" spans="2:13" x14ac:dyDescent="0.25">
      <c r="B140" s="165" t="s">
        <v>113</v>
      </c>
      <c r="C140" s="166">
        <v>25577</v>
      </c>
      <c r="D140" s="166">
        <v>26467</v>
      </c>
      <c r="E140" s="166">
        <v>96562</v>
      </c>
      <c r="F140" s="166">
        <v>105994</v>
      </c>
      <c r="G140" s="166">
        <v>116401</v>
      </c>
      <c r="H140" s="166">
        <v>115809</v>
      </c>
      <c r="I140" s="181">
        <f t="shared" ref="I140:I147" si="80">IFERROR(H140/G140-1,"-")</f>
        <v>-5.0858669599058715E-3</v>
      </c>
      <c r="J140" s="167">
        <f t="shared" si="77"/>
        <v>3.3755998035289227</v>
      </c>
      <c r="K140" s="166">
        <f t="shared" si="78"/>
        <v>-592</v>
      </c>
      <c r="L140" s="166">
        <f t="shared" si="79"/>
        <v>89342</v>
      </c>
      <c r="M140" s="167">
        <f t="shared" si="76"/>
        <v>2.1244415060862904E-2</v>
      </c>
    </row>
    <row r="141" spans="2:13" x14ac:dyDescent="0.25">
      <c r="B141" s="165" t="s">
        <v>116</v>
      </c>
      <c r="C141" s="166">
        <v>5557</v>
      </c>
      <c r="D141" s="166">
        <v>9298</v>
      </c>
      <c r="E141" s="166">
        <v>16587</v>
      </c>
      <c r="F141" s="166">
        <v>20868</v>
      </c>
      <c r="G141" s="166">
        <v>21452</v>
      </c>
      <c r="H141" s="166">
        <v>21670</v>
      </c>
      <c r="I141" s="181">
        <f t="shared" si="80"/>
        <v>1.0162222636584062E-2</v>
      </c>
      <c r="J141" s="167">
        <f t="shared" si="77"/>
        <v>1.3306087330608731</v>
      </c>
      <c r="K141" s="166">
        <f t="shared" si="78"/>
        <v>218</v>
      </c>
      <c r="L141" s="166">
        <f t="shared" si="79"/>
        <v>12372</v>
      </c>
      <c r="M141" s="167">
        <f t="shared" si="76"/>
        <v>3.9752219116726602E-3</v>
      </c>
    </row>
    <row r="142" spans="2:13" x14ac:dyDescent="0.25">
      <c r="B142" s="165" t="s">
        <v>119</v>
      </c>
      <c r="C142" s="166">
        <v>6364</v>
      </c>
      <c r="D142" s="166">
        <v>15246</v>
      </c>
      <c r="E142" s="166">
        <v>26940</v>
      </c>
      <c r="F142" s="166">
        <v>25146</v>
      </c>
      <c r="G142" s="166">
        <v>24606</v>
      </c>
      <c r="H142" s="166">
        <v>23656</v>
      </c>
      <c r="I142" s="181">
        <f t="shared" si="80"/>
        <v>-3.8608469478988883E-2</v>
      </c>
      <c r="J142" s="167">
        <f t="shared" si="77"/>
        <v>0.55162009707464255</v>
      </c>
      <c r="K142" s="166">
        <f t="shared" si="78"/>
        <v>-950</v>
      </c>
      <c r="L142" s="166">
        <f t="shared" si="79"/>
        <v>8410</v>
      </c>
      <c r="M142" s="167">
        <f t="shared" si="76"/>
        <v>4.3395408187599654E-3</v>
      </c>
    </row>
    <row r="143" spans="2:13" x14ac:dyDescent="0.25">
      <c r="B143" s="165" t="s">
        <v>126</v>
      </c>
      <c r="C143" s="166">
        <v>1150</v>
      </c>
      <c r="D143" s="166">
        <v>4366</v>
      </c>
      <c r="E143" s="166">
        <v>9965</v>
      </c>
      <c r="F143" s="166">
        <v>8970</v>
      </c>
      <c r="G143" s="166">
        <v>6557</v>
      </c>
      <c r="H143" s="166">
        <v>5888</v>
      </c>
      <c r="I143" s="181">
        <f t="shared" si="80"/>
        <v>-0.10202836663108128</v>
      </c>
      <c r="J143" s="167">
        <f t="shared" si="77"/>
        <v>0.34860284012826392</v>
      </c>
      <c r="K143" s="166">
        <f t="shared" si="78"/>
        <v>-669</v>
      </c>
      <c r="L143" s="166">
        <f t="shared" si="79"/>
        <v>1522</v>
      </c>
      <c r="M143" s="167">
        <f t="shared" si="76"/>
        <v>1.0801156721702179E-3</v>
      </c>
    </row>
    <row r="144" spans="2:13" x14ac:dyDescent="0.25">
      <c r="B144" s="165" t="s">
        <v>122</v>
      </c>
      <c r="C144" s="166">
        <v>1849</v>
      </c>
      <c r="D144" s="166">
        <v>3344</v>
      </c>
      <c r="E144" s="166">
        <v>4569</v>
      </c>
      <c r="F144" s="166">
        <v>5508</v>
      </c>
      <c r="G144" s="166">
        <v>5591</v>
      </c>
      <c r="H144" s="166">
        <v>4631</v>
      </c>
      <c r="I144" s="181">
        <f t="shared" si="80"/>
        <v>-0.17170452512967271</v>
      </c>
      <c r="J144" s="167">
        <f t="shared" si="77"/>
        <v>0.38486842105263164</v>
      </c>
      <c r="K144" s="166">
        <f t="shared" si="78"/>
        <v>-960</v>
      </c>
      <c r="L144" s="166">
        <f t="shared" si="79"/>
        <v>1287</v>
      </c>
      <c r="M144" s="167">
        <f t="shared" si="76"/>
        <v>8.4952711919502027E-4</v>
      </c>
    </row>
    <row r="145" spans="2:13" x14ac:dyDescent="0.25">
      <c r="B145" s="165" t="s">
        <v>131</v>
      </c>
      <c r="C145" s="166">
        <v>1974</v>
      </c>
      <c r="D145" s="166">
        <v>1422</v>
      </c>
      <c r="E145" s="166">
        <v>3324</v>
      </c>
      <c r="F145" s="166">
        <v>3693</v>
      </c>
      <c r="G145" s="166">
        <v>3368</v>
      </c>
      <c r="H145" s="166">
        <v>3484</v>
      </c>
      <c r="I145" s="181">
        <f t="shared" si="80"/>
        <v>3.444180522565321E-2</v>
      </c>
      <c r="J145" s="167">
        <f t="shared" si="77"/>
        <v>1.450070323488045</v>
      </c>
      <c r="K145" s="166">
        <f t="shared" si="78"/>
        <v>116</v>
      </c>
      <c r="L145" s="166">
        <f t="shared" si="79"/>
        <v>2062</v>
      </c>
      <c r="M145" s="167">
        <f t="shared" si="76"/>
        <v>6.3911735764963303E-4</v>
      </c>
    </row>
    <row r="146" spans="2:13" x14ac:dyDescent="0.25">
      <c r="B146" s="165" t="s">
        <v>134</v>
      </c>
      <c r="C146" s="166">
        <v>4040</v>
      </c>
      <c r="D146" s="166">
        <v>947</v>
      </c>
      <c r="E146" s="166">
        <v>2079</v>
      </c>
      <c r="F146" s="166">
        <v>2886</v>
      </c>
      <c r="G146" s="166">
        <v>2832</v>
      </c>
      <c r="H146" s="166">
        <v>2253</v>
      </c>
      <c r="I146" s="181">
        <f t="shared" si="80"/>
        <v>-0.20444915254237284</v>
      </c>
      <c r="J146" s="167">
        <f t="shared" si="77"/>
        <v>1.3790918690601899</v>
      </c>
      <c r="K146" s="166">
        <f t="shared" si="78"/>
        <v>-579</v>
      </c>
      <c r="L146" s="166">
        <f t="shared" si="79"/>
        <v>1306</v>
      </c>
      <c r="M146" s="167">
        <f t="shared" si="76"/>
        <v>4.1329833719420874E-4</v>
      </c>
    </row>
    <row r="147" spans="2:13" x14ac:dyDescent="0.25">
      <c r="B147" s="170" t="s">
        <v>148</v>
      </c>
      <c r="C147" s="171">
        <f t="shared" ref="C147" si="81">C139-SUM(C140:C146)</f>
        <v>20837</v>
      </c>
      <c r="D147" s="171">
        <f t="shared" ref="D147:E147" si="82">D139-SUM(D140:D146)</f>
        <v>34040</v>
      </c>
      <c r="E147" s="171">
        <f t="shared" si="82"/>
        <v>68030</v>
      </c>
      <c r="F147" s="171">
        <f t="shared" ref="F147:H147" si="83">F139-SUM(F140:F146)</f>
        <v>74033</v>
      </c>
      <c r="G147" s="171">
        <f t="shared" si="83"/>
        <v>78334</v>
      </c>
      <c r="H147" s="171">
        <f t="shared" si="83"/>
        <v>77283</v>
      </c>
      <c r="I147" s="182">
        <f t="shared" si="80"/>
        <v>-1.3416907090152419E-2</v>
      </c>
      <c r="J147" s="172">
        <f t="shared" si="77"/>
        <v>1.270358401880141</v>
      </c>
      <c r="K147" s="171">
        <f>H147-G147</f>
        <v>-1051</v>
      </c>
      <c r="L147" s="171">
        <f t="shared" si="79"/>
        <v>43243</v>
      </c>
      <c r="M147" s="172">
        <f t="shared" si="76"/>
        <v>1.4177068527909471E-2</v>
      </c>
    </row>
    <row r="148" spans="2:13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71</v>
      </c>
      <c r="C149" s="178">
        <v>39372</v>
      </c>
      <c r="D149" s="178">
        <v>71959</v>
      </c>
      <c r="E149" s="178">
        <v>111437</v>
      </c>
      <c r="F149" s="178">
        <v>123306</v>
      </c>
      <c r="G149" s="178">
        <v>128413</v>
      </c>
      <c r="H149" s="178">
        <v>123457</v>
      </c>
      <c r="I149" s="179">
        <f>IFERROR(H149/G149-1,"-")</f>
        <v>-3.8594223326298693E-2</v>
      </c>
      <c r="J149" s="179">
        <f>IFERROR(H149/D149-1,"-")</f>
        <v>0.71565752720299058</v>
      </c>
      <c r="K149" s="178">
        <f>H149-G149</f>
        <v>-4956</v>
      </c>
      <c r="L149" s="178">
        <f>H149-D149</f>
        <v>51498</v>
      </c>
      <c r="M149" s="179">
        <f t="shared" ref="M149:M161" si="84">H149/H$9</f>
        <v>2.2647391395910089E-2</v>
      </c>
    </row>
    <row r="150" spans="2:13" x14ac:dyDescent="0.25">
      <c r="B150" s="161" t="s">
        <v>100</v>
      </c>
      <c r="C150" s="162">
        <v>19465</v>
      </c>
      <c r="D150" s="162">
        <v>40392</v>
      </c>
      <c r="E150" s="162">
        <v>57756</v>
      </c>
      <c r="F150" s="162">
        <v>59804</v>
      </c>
      <c r="G150" s="162">
        <v>55988</v>
      </c>
      <c r="H150" s="162">
        <v>51683</v>
      </c>
      <c r="I150" s="180">
        <f>IFERROR(H150/G150-1,"-")</f>
        <v>-7.689147674501684E-2</v>
      </c>
      <c r="J150" s="163">
        <f t="shared" ref="J150:J161" si="85">IFERROR(H150/D150-1,"-")</f>
        <v>0.27953555159437515</v>
      </c>
      <c r="K150" s="162">
        <f t="shared" ref="K150:K160" si="86">H150-G150</f>
        <v>-4305</v>
      </c>
      <c r="L150" s="162">
        <f t="shared" ref="L150:L161" si="87">H150-D150</f>
        <v>11291</v>
      </c>
      <c r="M150" s="163">
        <f t="shared" si="84"/>
        <v>9.4809134315172183E-3</v>
      </c>
    </row>
    <row r="151" spans="2:13" x14ac:dyDescent="0.25">
      <c r="B151" s="165" t="s">
        <v>106</v>
      </c>
      <c r="C151" s="166">
        <v>12209</v>
      </c>
      <c r="D151" s="166">
        <v>32366</v>
      </c>
      <c r="E151" s="166">
        <v>41603</v>
      </c>
      <c r="F151" s="166">
        <v>44307</v>
      </c>
      <c r="G151" s="166">
        <v>37854</v>
      </c>
      <c r="H151" s="166">
        <v>31635</v>
      </c>
      <c r="I151" s="181">
        <f>IFERROR(H151/G151-1,"-")</f>
        <v>-0.16428911079410369</v>
      </c>
      <c r="J151" s="167">
        <f t="shared" si="85"/>
        <v>-2.2585429154050596E-2</v>
      </c>
      <c r="K151" s="166">
        <f t="shared" si="86"/>
        <v>-6219</v>
      </c>
      <c r="L151" s="166">
        <f t="shared" si="87"/>
        <v>-731</v>
      </c>
      <c r="M151" s="167">
        <f t="shared" si="84"/>
        <v>5.8032369716550349E-3</v>
      </c>
    </row>
    <row r="152" spans="2:13" x14ac:dyDescent="0.25">
      <c r="B152" s="165" t="s">
        <v>103</v>
      </c>
      <c r="C152" s="166">
        <v>7256</v>
      </c>
      <c r="D152" s="166">
        <v>8026</v>
      </c>
      <c r="E152" s="166">
        <v>16153</v>
      </c>
      <c r="F152" s="166">
        <v>15497</v>
      </c>
      <c r="G152" s="166">
        <v>18134</v>
      </c>
      <c r="H152" s="166">
        <v>20048</v>
      </c>
      <c r="I152" s="181">
        <f>IFERROR(H152/G152-1,"-")</f>
        <v>0.10554759016212634</v>
      </c>
      <c r="J152" s="167">
        <f t="shared" si="85"/>
        <v>1.4978818838773984</v>
      </c>
      <c r="K152" s="166">
        <f t="shared" si="86"/>
        <v>1914</v>
      </c>
      <c r="L152" s="166">
        <f t="shared" si="87"/>
        <v>12022</v>
      </c>
      <c r="M152" s="167">
        <f t="shared" si="84"/>
        <v>3.6776764598621826E-3</v>
      </c>
    </row>
    <row r="153" spans="2:13" x14ac:dyDescent="0.25">
      <c r="B153" s="161" t="s">
        <v>110</v>
      </c>
      <c r="C153" s="162">
        <v>19907</v>
      </c>
      <c r="D153" s="162">
        <v>31567</v>
      </c>
      <c r="E153" s="162">
        <v>53681</v>
      </c>
      <c r="F153" s="162">
        <v>63502</v>
      </c>
      <c r="G153" s="162">
        <v>72425</v>
      </c>
      <c r="H153" s="162">
        <v>71774</v>
      </c>
      <c r="I153" s="180">
        <f>IFERROR(H153/G153-1,"-")</f>
        <v>-8.9886089057645835E-3</v>
      </c>
      <c r="J153" s="163">
        <f t="shared" si="85"/>
        <v>1.2737035511768617</v>
      </c>
      <c r="K153" s="162">
        <f t="shared" si="86"/>
        <v>-651</v>
      </c>
      <c r="L153" s="162">
        <f t="shared" si="87"/>
        <v>40207</v>
      </c>
      <c r="M153" s="163">
        <f t="shared" si="84"/>
        <v>1.3166477964392872E-2</v>
      </c>
    </row>
    <row r="154" spans="2:13" x14ac:dyDescent="0.25">
      <c r="B154" s="165" t="s">
        <v>113</v>
      </c>
      <c r="C154" s="166">
        <v>5535</v>
      </c>
      <c r="D154" s="166">
        <v>5609</v>
      </c>
      <c r="E154" s="166">
        <v>19238</v>
      </c>
      <c r="F154" s="166">
        <v>18996</v>
      </c>
      <c r="G154" s="166">
        <v>20085</v>
      </c>
      <c r="H154" s="166">
        <v>17843</v>
      </c>
      <c r="I154" s="181">
        <f t="shared" ref="I154:I161" si="88">IFERROR(H154/G154-1,"-")</f>
        <v>-0.11162559123724169</v>
      </c>
      <c r="J154" s="167">
        <f t="shared" si="85"/>
        <v>2.1811374576573366</v>
      </c>
      <c r="K154" s="166">
        <f t="shared" si="86"/>
        <v>-2242</v>
      </c>
      <c r="L154" s="166">
        <f t="shared" si="87"/>
        <v>12234</v>
      </c>
      <c r="M154" s="167">
        <f t="shared" si="84"/>
        <v>3.2731834134737091E-3</v>
      </c>
    </row>
    <row r="155" spans="2:13" x14ac:dyDescent="0.25">
      <c r="B155" s="165" t="s">
        <v>116</v>
      </c>
      <c r="C155" s="166">
        <v>4949</v>
      </c>
      <c r="D155" s="166">
        <v>8623</v>
      </c>
      <c r="E155" s="166">
        <v>11385</v>
      </c>
      <c r="F155" s="166">
        <v>12605</v>
      </c>
      <c r="G155" s="166">
        <v>13027</v>
      </c>
      <c r="H155" s="166">
        <v>13112</v>
      </c>
      <c r="I155" s="181">
        <f t="shared" si="88"/>
        <v>6.5249098027173602E-3</v>
      </c>
      <c r="J155" s="167">
        <f t="shared" si="85"/>
        <v>0.52058448335845986</v>
      </c>
      <c r="K155" s="166">
        <f t="shared" si="86"/>
        <v>85</v>
      </c>
      <c r="L155" s="166">
        <f t="shared" si="87"/>
        <v>4489</v>
      </c>
      <c r="M155" s="167">
        <f t="shared" si="84"/>
        <v>2.4053119384334068E-3</v>
      </c>
    </row>
    <row r="156" spans="2:13" x14ac:dyDescent="0.25">
      <c r="B156" s="165" t="s">
        <v>119</v>
      </c>
      <c r="C156" s="166">
        <v>2264</v>
      </c>
      <c r="D156" s="166">
        <v>5206</v>
      </c>
      <c r="E156" s="166">
        <v>6579</v>
      </c>
      <c r="F156" s="166">
        <v>10130</v>
      </c>
      <c r="G156" s="166">
        <v>12879</v>
      </c>
      <c r="H156" s="166">
        <v>16550</v>
      </c>
      <c r="I156" s="181">
        <f t="shared" si="88"/>
        <v>0.28503765820327676</v>
      </c>
      <c r="J156" s="167">
        <f t="shared" si="85"/>
        <v>2.1790242028428737</v>
      </c>
      <c r="K156" s="166">
        <f t="shared" si="86"/>
        <v>3671</v>
      </c>
      <c r="L156" s="166">
        <f t="shared" si="87"/>
        <v>11344</v>
      </c>
      <c r="M156" s="167">
        <f t="shared" si="84"/>
        <v>3.0359908923942099E-3</v>
      </c>
    </row>
    <row r="157" spans="2:13" x14ac:dyDescent="0.25">
      <c r="B157" s="165" t="s">
        <v>126</v>
      </c>
      <c r="C157" s="166">
        <v>592</v>
      </c>
      <c r="D157" s="166">
        <v>927</v>
      </c>
      <c r="E157" s="166">
        <v>1690</v>
      </c>
      <c r="F157" s="166">
        <v>2031</v>
      </c>
      <c r="G157" s="166">
        <v>2829</v>
      </c>
      <c r="H157" s="166">
        <v>2548</v>
      </c>
      <c r="I157" s="181">
        <f t="shared" si="88"/>
        <v>-9.9328384588193708E-2</v>
      </c>
      <c r="J157" s="167">
        <f t="shared" si="85"/>
        <v>1.7486515641855447</v>
      </c>
      <c r="K157" s="166">
        <f t="shared" si="86"/>
        <v>-281</v>
      </c>
      <c r="L157" s="166">
        <f t="shared" si="87"/>
        <v>1621</v>
      </c>
      <c r="M157" s="167">
        <f t="shared" si="84"/>
        <v>4.6741418693779134E-4</v>
      </c>
    </row>
    <row r="158" spans="2:13" x14ac:dyDescent="0.25">
      <c r="B158" s="165" t="s">
        <v>122</v>
      </c>
      <c r="C158" s="166">
        <v>1199</v>
      </c>
      <c r="D158" s="166">
        <v>1749</v>
      </c>
      <c r="E158" s="166">
        <v>2959</v>
      </c>
      <c r="F158" s="166">
        <v>3062</v>
      </c>
      <c r="G158" s="166">
        <v>3505</v>
      </c>
      <c r="H158" s="166">
        <v>2687</v>
      </c>
      <c r="I158" s="181">
        <f t="shared" si="88"/>
        <v>-0.23338088445078464</v>
      </c>
      <c r="J158" s="167">
        <f t="shared" si="85"/>
        <v>0.53630646083476274</v>
      </c>
      <c r="K158" s="166">
        <f t="shared" si="86"/>
        <v>-818</v>
      </c>
      <c r="L158" s="166">
        <f t="shared" si="87"/>
        <v>938</v>
      </c>
      <c r="M158" s="167">
        <f t="shared" si="84"/>
        <v>4.9291284156273364E-4</v>
      </c>
    </row>
    <row r="159" spans="2:13" x14ac:dyDescent="0.25">
      <c r="B159" s="165" t="s">
        <v>131</v>
      </c>
      <c r="C159" s="166">
        <v>352</v>
      </c>
      <c r="D159" s="166">
        <v>292</v>
      </c>
      <c r="E159" s="166">
        <v>497</v>
      </c>
      <c r="F159" s="166">
        <v>676</v>
      </c>
      <c r="G159" s="166">
        <v>484</v>
      </c>
      <c r="H159" s="166">
        <v>445</v>
      </c>
      <c r="I159" s="181">
        <f t="shared" si="88"/>
        <v>-8.0578512396694224E-2</v>
      </c>
      <c r="J159" s="167">
        <f t="shared" si="85"/>
        <v>0.52397260273972601</v>
      </c>
      <c r="K159" s="166">
        <f t="shared" si="86"/>
        <v>-39</v>
      </c>
      <c r="L159" s="166">
        <f t="shared" si="87"/>
        <v>153</v>
      </c>
      <c r="M159" s="167">
        <f t="shared" si="84"/>
        <v>8.1632383511505953E-5</v>
      </c>
    </row>
    <row r="160" spans="2:13" x14ac:dyDescent="0.25">
      <c r="B160" s="165" t="s">
        <v>134</v>
      </c>
      <c r="C160" s="166">
        <v>438</v>
      </c>
      <c r="D160" s="166">
        <v>454</v>
      </c>
      <c r="E160" s="166">
        <v>656</v>
      </c>
      <c r="F160" s="166">
        <v>941</v>
      </c>
      <c r="G160" s="166">
        <v>796</v>
      </c>
      <c r="H160" s="166">
        <v>628</v>
      </c>
      <c r="I160" s="181">
        <f t="shared" si="88"/>
        <v>-0.21105527638190957</v>
      </c>
      <c r="J160" s="167">
        <f t="shared" si="85"/>
        <v>0.38325991189427322</v>
      </c>
      <c r="K160" s="166">
        <f t="shared" si="86"/>
        <v>-168</v>
      </c>
      <c r="L160" s="166">
        <f t="shared" si="87"/>
        <v>174</v>
      </c>
      <c r="M160" s="167">
        <f t="shared" si="84"/>
        <v>1.1520255470837244E-4</v>
      </c>
    </row>
    <row r="161" spans="2:13" x14ac:dyDescent="0.25">
      <c r="B161" s="170" t="s">
        <v>148</v>
      </c>
      <c r="C161" s="171">
        <f t="shared" ref="C161" si="89">C153-SUM(C154:C160)</f>
        <v>4578</v>
      </c>
      <c r="D161" s="171">
        <f t="shared" ref="D161:E161" si="90">D153-SUM(D154:D160)</f>
        <v>8707</v>
      </c>
      <c r="E161" s="171">
        <f t="shared" si="90"/>
        <v>10677</v>
      </c>
      <c r="F161" s="171">
        <f t="shared" ref="F161:H161" si="91">F153-SUM(F154:F160)</f>
        <v>15061</v>
      </c>
      <c r="G161" s="171">
        <f t="shared" si="91"/>
        <v>18820</v>
      </c>
      <c r="H161" s="171">
        <f t="shared" si="91"/>
        <v>17961</v>
      </c>
      <c r="I161" s="182">
        <f t="shared" si="88"/>
        <v>-4.5642933049946821E-2</v>
      </c>
      <c r="J161" s="172">
        <f t="shared" si="85"/>
        <v>1.0628230159641667</v>
      </c>
      <c r="K161" s="171">
        <f>H161-G161</f>
        <v>-859</v>
      </c>
      <c r="L161" s="171">
        <f t="shared" si="87"/>
        <v>9254</v>
      </c>
      <c r="M161" s="172">
        <f t="shared" si="84"/>
        <v>3.2948297533711424E-3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3390C-CE3E-423F-ABBA-318B876F9CF9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274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268</v>
      </c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1195819</v>
      </c>
      <c r="D9" s="178">
        <f t="shared" si="0"/>
        <v>1858031</v>
      </c>
      <c r="E9" s="178">
        <f t="shared" si="0"/>
        <v>3776873</v>
      </c>
      <c r="F9" s="178">
        <f t="shared" si="0"/>
        <v>4088864</v>
      </c>
      <c r="G9" s="178">
        <f t="shared" si="0"/>
        <v>4282545</v>
      </c>
      <c r="H9" s="178">
        <f t="shared" si="0"/>
        <v>4198849</v>
      </c>
      <c r="I9" s="179">
        <f>IFERROR(H9/G9-1,"-")</f>
        <v>-1.9543519099040396E-2</v>
      </c>
      <c r="J9" s="178">
        <f t="shared" ref="J9:J21" si="1">H9-G9</f>
        <v>-83696</v>
      </c>
      <c r="K9" s="179">
        <f t="shared" ref="K9:K21" si="2">H9/H$9</f>
        <v>1</v>
      </c>
      <c r="N9" s="158" t="s">
        <v>71</v>
      </c>
      <c r="O9" s="178">
        <f t="shared" ref="O9:T9" si="3">O10+O13</f>
        <v>62298</v>
      </c>
      <c r="P9" s="178">
        <f t="shared" si="3"/>
        <v>94072</v>
      </c>
      <c r="Q9" s="178">
        <f t="shared" si="3"/>
        <v>169794</v>
      </c>
      <c r="R9" s="178">
        <f t="shared" si="3"/>
        <v>220761</v>
      </c>
      <c r="S9" s="178">
        <f t="shared" si="3"/>
        <v>207278</v>
      </c>
      <c r="T9" s="178">
        <f t="shared" si="3"/>
        <v>217984</v>
      </c>
      <c r="U9" s="179">
        <f>IFERROR(T9/S9-1,"-")</f>
        <v>5.1650440471251224E-2</v>
      </c>
      <c r="V9" s="178">
        <f>T9-S9</f>
        <v>10706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373041</v>
      </c>
      <c r="D10" s="162">
        <v>669266</v>
      </c>
      <c r="E10" s="162">
        <v>862070</v>
      </c>
      <c r="F10" s="162">
        <v>882747</v>
      </c>
      <c r="G10" s="162">
        <v>889181</v>
      </c>
      <c r="H10" s="162">
        <v>881934</v>
      </c>
      <c r="I10" s="180">
        <f>IFERROR(H10/G10-1,"-")</f>
        <v>-8.1501966416286376E-3</v>
      </c>
      <c r="J10" s="161">
        <f t="shared" si="1"/>
        <v>-7247</v>
      </c>
      <c r="K10" s="163">
        <f t="shared" si="2"/>
        <v>0.21004184718240643</v>
      </c>
      <c r="N10" s="161" t="s">
        <v>100</v>
      </c>
      <c r="O10" s="162">
        <v>28280</v>
      </c>
      <c r="P10" s="162">
        <v>38667</v>
      </c>
      <c r="Q10" s="162">
        <v>41132</v>
      </c>
      <c r="R10" s="162">
        <v>48543</v>
      </c>
      <c r="S10" s="162">
        <v>43479</v>
      </c>
      <c r="T10" s="162">
        <v>46333</v>
      </c>
      <c r="U10" s="180">
        <f>IFERROR(T10/S10-1,"-")</f>
        <v>6.5640884104970265E-2</v>
      </c>
      <c r="V10" s="161">
        <f t="shared" ref="V10:V20" si="5">T10-S10</f>
        <v>2854</v>
      </c>
      <c r="W10" s="163">
        <f t="shared" si="4"/>
        <v>0.21255229741632414</v>
      </c>
    </row>
    <row r="11" spans="1:23" x14ac:dyDescent="0.25">
      <c r="A11" s="164" t="s">
        <v>103</v>
      </c>
      <c r="B11" s="165" t="s">
        <v>106</v>
      </c>
      <c r="C11" s="166">
        <v>148750</v>
      </c>
      <c r="D11" s="166">
        <v>325152</v>
      </c>
      <c r="E11" s="166">
        <v>332869</v>
      </c>
      <c r="F11" s="166">
        <v>341598</v>
      </c>
      <c r="G11" s="166">
        <v>339395</v>
      </c>
      <c r="H11" s="166">
        <v>341262</v>
      </c>
      <c r="I11" s="181">
        <f>IFERROR(H11/G11-1,"-")</f>
        <v>5.5009649523416471E-3</v>
      </c>
      <c r="J11" s="165">
        <f t="shared" si="1"/>
        <v>1867</v>
      </c>
      <c r="K11" s="167">
        <f t="shared" si="2"/>
        <v>8.1275130398830733E-2</v>
      </c>
      <c r="N11" s="165" t="s">
        <v>106</v>
      </c>
      <c r="O11" s="166">
        <v>3378</v>
      </c>
      <c r="P11" s="166">
        <v>19359</v>
      </c>
      <c r="Q11" s="166">
        <v>11031</v>
      </c>
      <c r="R11" s="166">
        <v>14560</v>
      </c>
      <c r="S11" s="166">
        <v>12208</v>
      </c>
      <c r="T11" s="166">
        <v>17174</v>
      </c>
      <c r="U11" s="181">
        <f>IFERROR(T11/S11-1,"-")</f>
        <v>0.40678243774574052</v>
      </c>
      <c r="V11" s="165">
        <f t="shared" si="5"/>
        <v>4966</v>
      </c>
      <c r="W11" s="167">
        <f>T11/T$9</f>
        <v>7.8785598943041685E-2</v>
      </c>
    </row>
    <row r="12" spans="1:23" x14ac:dyDescent="0.25">
      <c r="A12" s="1"/>
      <c r="B12" s="165" t="s">
        <v>103</v>
      </c>
      <c r="C12" s="166">
        <v>224291</v>
      </c>
      <c r="D12" s="166">
        <v>344114</v>
      </c>
      <c r="E12" s="166">
        <v>529201</v>
      </c>
      <c r="F12" s="166">
        <v>541149</v>
      </c>
      <c r="G12" s="166">
        <v>549786</v>
      </c>
      <c r="H12" s="166">
        <v>540672</v>
      </c>
      <c r="I12" s="181">
        <f>IFERROR(H12/G12-1,"-")</f>
        <v>-1.657735919066694E-2</v>
      </c>
      <c r="J12" s="165">
        <f t="shared" si="1"/>
        <v>-9114</v>
      </c>
      <c r="K12" s="167">
        <f t="shared" si="2"/>
        <v>0.12876671678357568</v>
      </c>
      <c r="N12" s="165" t="s">
        <v>103</v>
      </c>
      <c r="O12" s="166">
        <v>24902</v>
      </c>
      <c r="P12" s="166">
        <v>19308</v>
      </c>
      <c r="Q12" s="166">
        <v>30101</v>
      </c>
      <c r="R12" s="166">
        <v>33983</v>
      </c>
      <c r="S12" s="166">
        <v>31271</v>
      </c>
      <c r="T12" s="166">
        <v>29159</v>
      </c>
      <c r="U12" s="181">
        <f>IFERROR(T12/S12-1,"-")</f>
        <v>-6.7538614051357526E-2</v>
      </c>
      <c r="V12" s="165">
        <f t="shared" si="5"/>
        <v>-2112</v>
      </c>
      <c r="W12" s="167">
        <f t="shared" si="4"/>
        <v>0.13376669847328243</v>
      </c>
    </row>
    <row r="13" spans="1:23" s="58" customFormat="1" x14ac:dyDescent="0.25">
      <c r="B13" s="161" t="s">
        <v>110</v>
      </c>
      <c r="C13" s="162">
        <v>822778</v>
      </c>
      <c r="D13" s="162">
        <v>1188765</v>
      </c>
      <c r="E13" s="162">
        <v>2914803</v>
      </c>
      <c r="F13" s="162">
        <v>3206117</v>
      </c>
      <c r="G13" s="162">
        <v>3393364</v>
      </c>
      <c r="H13" s="162">
        <v>3316915</v>
      </c>
      <c r="I13" s="180">
        <f>IFERROR(H13/G13-1,"-")</f>
        <v>-2.2528971250947438E-2</v>
      </c>
      <c r="J13" s="161">
        <f t="shared" si="1"/>
        <v>-76449</v>
      </c>
      <c r="K13" s="163">
        <f t="shared" si="2"/>
        <v>0.78995815281759363</v>
      </c>
      <c r="N13" s="161" t="s">
        <v>110</v>
      </c>
      <c r="O13" s="162">
        <v>34018</v>
      </c>
      <c r="P13" s="162">
        <v>55405</v>
      </c>
      <c r="Q13" s="162">
        <v>128662</v>
      </c>
      <c r="R13" s="162">
        <v>172218</v>
      </c>
      <c r="S13" s="162">
        <v>163799</v>
      </c>
      <c r="T13" s="162">
        <v>171651</v>
      </c>
      <c r="U13" s="180">
        <f>IFERROR(T13/S13-1,"-")</f>
        <v>4.7936800590968165E-2</v>
      </c>
      <c r="V13" s="161">
        <f t="shared" si="5"/>
        <v>7852</v>
      </c>
      <c r="W13" s="163">
        <f t="shared" si="4"/>
        <v>0.78744770258367591</v>
      </c>
    </row>
    <row r="14" spans="1:23" s="58" customFormat="1" x14ac:dyDescent="0.25">
      <c r="B14" s="165" t="s">
        <v>113</v>
      </c>
      <c r="C14" s="166">
        <v>316348</v>
      </c>
      <c r="D14" s="166">
        <v>336180</v>
      </c>
      <c r="E14" s="166">
        <v>1318096</v>
      </c>
      <c r="F14" s="166">
        <v>1459989</v>
      </c>
      <c r="G14" s="166">
        <v>1532327</v>
      </c>
      <c r="H14" s="166">
        <v>1491760</v>
      </c>
      <c r="I14" s="181">
        <f t="shared" ref="I14:I21" si="6">IFERROR(H14/G14-1,"-")</f>
        <v>-2.6474114206693433E-2</v>
      </c>
      <c r="J14" s="165">
        <f t="shared" si="1"/>
        <v>-40567</v>
      </c>
      <c r="K14" s="167">
        <f t="shared" si="2"/>
        <v>0.35527831555743017</v>
      </c>
      <c r="N14" s="165" t="s">
        <v>113</v>
      </c>
      <c r="O14" s="166">
        <v>19439</v>
      </c>
      <c r="P14" s="166">
        <v>22937</v>
      </c>
      <c r="Q14" s="166">
        <v>77726</v>
      </c>
      <c r="R14" s="166">
        <v>113230</v>
      </c>
      <c r="S14" s="166">
        <v>102157</v>
      </c>
      <c r="T14" s="166">
        <v>102824</v>
      </c>
      <c r="U14" s="181">
        <f t="shared" ref="U14:U21" si="7">IFERROR(T14/S14-1,"-")</f>
        <v>6.5291658917157047E-3</v>
      </c>
      <c r="V14" s="165">
        <f t="shared" si="5"/>
        <v>667</v>
      </c>
      <c r="W14" s="167">
        <f t="shared" si="4"/>
        <v>0.47170434527304755</v>
      </c>
    </row>
    <row r="15" spans="1:23" x14ac:dyDescent="0.25">
      <c r="A15" s="1"/>
      <c r="B15" s="165" t="s">
        <v>116</v>
      </c>
      <c r="C15" s="166">
        <v>117027</v>
      </c>
      <c r="D15" s="166">
        <v>194551</v>
      </c>
      <c r="E15" s="166">
        <v>339027</v>
      </c>
      <c r="F15" s="166">
        <v>383013</v>
      </c>
      <c r="G15" s="166">
        <v>391256</v>
      </c>
      <c r="H15" s="166">
        <v>384652</v>
      </c>
      <c r="I15" s="181">
        <f t="shared" si="6"/>
        <v>-1.6878974379945566E-2</v>
      </c>
      <c r="J15" s="165">
        <f t="shared" si="1"/>
        <v>-6604</v>
      </c>
      <c r="K15" s="167">
        <f t="shared" si="2"/>
        <v>9.1608914728774485E-2</v>
      </c>
      <c r="N15" s="165" t="s">
        <v>116</v>
      </c>
      <c r="O15" s="166">
        <v>2695</v>
      </c>
      <c r="P15" s="166">
        <v>6731</v>
      </c>
      <c r="Q15" s="166">
        <v>5917</v>
      </c>
      <c r="R15" s="166">
        <v>7594</v>
      </c>
      <c r="S15" s="166">
        <v>7215</v>
      </c>
      <c r="T15" s="166">
        <v>8179</v>
      </c>
      <c r="U15" s="181">
        <f t="shared" si="7"/>
        <v>0.13361053361053354</v>
      </c>
      <c r="V15" s="165">
        <f t="shared" si="5"/>
        <v>964</v>
      </c>
      <c r="W15" s="167">
        <f t="shared" si="4"/>
        <v>3.7521102466236057E-2</v>
      </c>
    </row>
    <row r="16" spans="1:23" x14ac:dyDescent="0.25">
      <c r="A16" s="1"/>
      <c r="B16" s="165" t="s">
        <v>119</v>
      </c>
      <c r="C16" s="166">
        <v>48758</v>
      </c>
      <c r="D16" s="166">
        <v>105234</v>
      </c>
      <c r="E16" s="166">
        <v>166430</v>
      </c>
      <c r="F16" s="166">
        <v>176060</v>
      </c>
      <c r="G16" s="166">
        <v>192846</v>
      </c>
      <c r="H16" s="166">
        <v>184227</v>
      </c>
      <c r="I16" s="181">
        <f t="shared" si="6"/>
        <v>-4.469369341339724E-2</v>
      </c>
      <c r="J16" s="165">
        <f t="shared" si="1"/>
        <v>-8619</v>
      </c>
      <c r="K16" s="167">
        <f t="shared" si="2"/>
        <v>4.3875595431033601E-2</v>
      </c>
      <c r="N16" s="165" t="s">
        <v>119</v>
      </c>
      <c r="O16" s="166">
        <v>1859</v>
      </c>
      <c r="P16" s="166">
        <v>6002</v>
      </c>
      <c r="Q16" s="166">
        <v>8638</v>
      </c>
      <c r="R16" s="166">
        <v>12056</v>
      </c>
      <c r="S16" s="166">
        <v>12800</v>
      </c>
      <c r="T16" s="166">
        <v>14175</v>
      </c>
      <c r="U16" s="181">
        <f t="shared" si="7"/>
        <v>0.107421875</v>
      </c>
      <c r="V16" s="165">
        <f t="shared" si="5"/>
        <v>1375</v>
      </c>
      <c r="W16" s="167">
        <f t="shared" si="4"/>
        <v>6.5027708455666466E-2</v>
      </c>
    </row>
    <row r="17" spans="1:23" x14ac:dyDescent="0.25">
      <c r="A17" s="1"/>
      <c r="B17" s="165" t="s">
        <v>126</v>
      </c>
      <c r="C17" s="166">
        <v>27542</v>
      </c>
      <c r="D17" s="166">
        <v>67022</v>
      </c>
      <c r="E17" s="166">
        <v>123451</v>
      </c>
      <c r="F17" s="166">
        <v>117875</v>
      </c>
      <c r="G17" s="166">
        <v>127621</v>
      </c>
      <c r="H17" s="166">
        <v>117870</v>
      </c>
      <c r="I17" s="181">
        <f t="shared" si="6"/>
        <v>-7.6405920655691406E-2</v>
      </c>
      <c r="J17" s="165">
        <f t="shared" si="1"/>
        <v>-9751</v>
      </c>
      <c r="K17" s="167">
        <f t="shared" si="2"/>
        <v>2.8071978773230474E-2</v>
      </c>
      <c r="N17" s="165" t="s">
        <v>126</v>
      </c>
      <c r="O17" s="166">
        <v>1095</v>
      </c>
      <c r="P17" s="166">
        <v>3493</v>
      </c>
      <c r="Q17" s="166">
        <v>5894</v>
      </c>
      <c r="R17" s="166">
        <v>6032</v>
      </c>
      <c r="S17" s="166">
        <v>5918</v>
      </c>
      <c r="T17" s="166">
        <v>5786</v>
      </c>
      <c r="U17" s="181">
        <f t="shared" si="7"/>
        <v>-2.2304832713754608E-2</v>
      </c>
      <c r="V17" s="165">
        <f t="shared" si="5"/>
        <v>-132</v>
      </c>
      <c r="W17" s="167">
        <f t="shared" si="4"/>
        <v>2.6543232530827951E-2</v>
      </c>
    </row>
    <row r="18" spans="1:23" x14ac:dyDescent="0.25">
      <c r="A18" s="1"/>
      <c r="B18" s="165" t="s">
        <v>122</v>
      </c>
      <c r="C18" s="166">
        <v>48643</v>
      </c>
      <c r="D18" s="166">
        <v>83725</v>
      </c>
      <c r="E18" s="166">
        <v>130508</v>
      </c>
      <c r="F18" s="166">
        <v>134087</v>
      </c>
      <c r="G18" s="166">
        <v>140284</v>
      </c>
      <c r="H18" s="166">
        <v>132245</v>
      </c>
      <c r="I18" s="181">
        <f t="shared" si="6"/>
        <v>-5.7305180918707732E-2</v>
      </c>
      <c r="J18" s="165"/>
      <c r="K18" s="167">
        <f t="shared" si="2"/>
        <v>3.1495536038566758E-2</v>
      </c>
      <c r="N18" s="165" t="s">
        <v>122</v>
      </c>
      <c r="O18" s="166">
        <v>2545</v>
      </c>
      <c r="P18" s="166">
        <v>4145</v>
      </c>
      <c r="Q18" s="166">
        <v>4317</v>
      </c>
      <c r="R18" s="166">
        <v>4916</v>
      </c>
      <c r="S18" s="166">
        <v>4686</v>
      </c>
      <c r="T18" s="166">
        <v>4352</v>
      </c>
      <c r="U18" s="181">
        <f t="shared" si="7"/>
        <v>-7.1276141698676909E-2</v>
      </c>
      <c r="V18" s="165">
        <f t="shared" si="5"/>
        <v>-334</v>
      </c>
      <c r="W18" s="167">
        <f t="shared" si="4"/>
        <v>1.996476805637111E-2</v>
      </c>
    </row>
    <row r="19" spans="1:23" x14ac:dyDescent="0.25">
      <c r="A19" s="164" t="s">
        <v>147</v>
      </c>
      <c r="B19" s="165" t="s">
        <v>131</v>
      </c>
      <c r="C19" s="166">
        <v>18278</v>
      </c>
      <c r="D19" s="166">
        <v>14971</v>
      </c>
      <c r="E19" s="166">
        <v>40935</v>
      </c>
      <c r="F19" s="166">
        <v>44432</v>
      </c>
      <c r="G19" s="166">
        <v>41533</v>
      </c>
      <c r="H19" s="166">
        <v>39950</v>
      </c>
      <c r="I19" s="181">
        <f t="shared" si="6"/>
        <v>-3.8114270580020704E-2</v>
      </c>
      <c r="J19" s="165">
        <f t="shared" si="1"/>
        <v>-1583</v>
      </c>
      <c r="K19" s="167">
        <f t="shared" si="2"/>
        <v>9.5145121913171923E-3</v>
      </c>
      <c r="N19" s="165" t="s">
        <v>131</v>
      </c>
      <c r="O19" s="166">
        <v>226</v>
      </c>
      <c r="P19" s="166">
        <v>308</v>
      </c>
      <c r="Q19" s="166">
        <v>1123</v>
      </c>
      <c r="R19" s="166">
        <v>1300</v>
      </c>
      <c r="S19" s="166">
        <v>1069</v>
      </c>
      <c r="T19" s="166">
        <v>1258</v>
      </c>
      <c r="U19" s="181">
        <f t="shared" si="7"/>
        <v>0.17680074836295612</v>
      </c>
      <c r="V19" s="165">
        <f t="shared" si="5"/>
        <v>189</v>
      </c>
      <c r="W19" s="167">
        <f t="shared" si="4"/>
        <v>5.7710657662947739E-3</v>
      </c>
    </row>
    <row r="20" spans="1:23" x14ac:dyDescent="0.25">
      <c r="A20" s="169" t="s">
        <v>148</v>
      </c>
      <c r="B20" s="165" t="s">
        <v>134</v>
      </c>
      <c r="C20" s="166">
        <v>25539</v>
      </c>
      <c r="D20" s="166">
        <v>12484</v>
      </c>
      <c r="E20" s="166">
        <v>35274</v>
      </c>
      <c r="F20" s="166">
        <v>44707</v>
      </c>
      <c r="G20" s="166">
        <v>40926</v>
      </c>
      <c r="H20" s="166">
        <v>35618</v>
      </c>
      <c r="I20" s="181">
        <f t="shared" si="6"/>
        <v>-0.12969750280994963</v>
      </c>
      <c r="J20" s="165">
        <f t="shared" si="1"/>
        <v>-5308</v>
      </c>
      <c r="K20" s="167">
        <f t="shared" si="2"/>
        <v>8.4828008818607203E-3</v>
      </c>
      <c r="N20" s="165" t="s">
        <v>134</v>
      </c>
      <c r="O20" s="166">
        <v>549</v>
      </c>
      <c r="P20" s="166">
        <v>470</v>
      </c>
      <c r="Q20" s="166">
        <v>840</v>
      </c>
      <c r="R20" s="166">
        <v>770</v>
      </c>
      <c r="S20" s="166">
        <v>1368</v>
      </c>
      <c r="T20" s="166">
        <v>921</v>
      </c>
      <c r="U20" s="181">
        <f t="shared" si="7"/>
        <v>-0.32675438596491224</v>
      </c>
      <c r="V20" s="165">
        <f t="shared" si="5"/>
        <v>-447</v>
      </c>
      <c r="W20" s="167">
        <f t="shared" si="4"/>
        <v>4.2250807398708165E-3</v>
      </c>
    </row>
    <row r="21" spans="1:23" x14ac:dyDescent="0.25">
      <c r="B21" s="170" t="s">
        <v>148</v>
      </c>
      <c r="C21" s="171">
        <f t="shared" ref="C21" si="8">C13-SUM(C14:C20)</f>
        <v>220643</v>
      </c>
      <c r="D21" s="171">
        <f t="shared" ref="D21:H21" si="9">D13-SUM(D14:D20)</f>
        <v>374598</v>
      </c>
      <c r="E21" s="171">
        <f t="shared" si="9"/>
        <v>761082</v>
      </c>
      <c r="F21" s="171">
        <f t="shared" si="9"/>
        <v>845954</v>
      </c>
      <c r="G21" s="171">
        <f t="shared" si="9"/>
        <v>926571</v>
      </c>
      <c r="H21" s="171">
        <f t="shared" si="9"/>
        <v>930593</v>
      </c>
      <c r="I21" s="182">
        <f t="shared" si="6"/>
        <v>4.3407358961158327E-3</v>
      </c>
      <c r="J21" s="170">
        <f t="shared" si="1"/>
        <v>4022</v>
      </c>
      <c r="K21" s="172">
        <f t="shared" si="2"/>
        <v>0.22163049921538022</v>
      </c>
      <c r="N21" s="170" t="s">
        <v>148</v>
      </c>
      <c r="O21" s="171">
        <f t="shared" ref="O21:T21" si="10">O13-SUM(O14:O20)</f>
        <v>5610</v>
      </c>
      <c r="P21" s="171">
        <f t="shared" si="10"/>
        <v>11319</v>
      </c>
      <c r="Q21" s="171">
        <f t="shared" si="10"/>
        <v>24207</v>
      </c>
      <c r="R21" s="171">
        <f t="shared" si="10"/>
        <v>26320</v>
      </c>
      <c r="S21" s="171">
        <f t="shared" si="10"/>
        <v>28586</v>
      </c>
      <c r="T21" s="171">
        <f t="shared" si="10"/>
        <v>34156</v>
      </c>
      <c r="U21" s="182">
        <f t="shared" si="7"/>
        <v>0.19485062618064797</v>
      </c>
      <c r="V21" s="170">
        <f>T21-S21</f>
        <v>5570</v>
      </c>
      <c r="W21" s="172">
        <f t="shared" si="4"/>
        <v>0.15669039929536113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414401</v>
      </c>
      <c r="D23" s="178">
        <f t="shared" si="11"/>
        <v>752768</v>
      </c>
      <c r="E23" s="178">
        <f t="shared" si="11"/>
        <v>1490629</v>
      </c>
      <c r="F23" s="178">
        <f t="shared" si="11"/>
        <v>1543522</v>
      </c>
      <c r="G23" s="178">
        <f t="shared" si="11"/>
        <v>1573920</v>
      </c>
      <c r="H23" s="178">
        <f t="shared" si="11"/>
        <v>1478445</v>
      </c>
      <c r="I23" s="179">
        <f>IFERROR(H23/G23-1,"-")</f>
        <v>-6.0660643488868571E-2</v>
      </c>
      <c r="J23" s="178">
        <f>H23-G23</f>
        <v>-95475</v>
      </c>
      <c r="K23" s="179">
        <f t="shared" ref="K23:K35" si="12">H23/H$9</f>
        <v>0.35210720842783344</v>
      </c>
    </row>
    <row r="24" spans="1:23" x14ac:dyDescent="0.25">
      <c r="B24" s="161" t="s">
        <v>100</v>
      </c>
      <c r="C24" s="162">
        <v>81713</v>
      </c>
      <c r="D24" s="162">
        <v>207227</v>
      </c>
      <c r="E24" s="162">
        <v>174061</v>
      </c>
      <c r="F24" s="162">
        <v>143030</v>
      </c>
      <c r="G24" s="162">
        <v>128393</v>
      </c>
      <c r="H24" s="162">
        <v>111612</v>
      </c>
      <c r="I24" s="180">
        <f>IFERROR(H24/G24-1,"-")</f>
        <v>-0.13070027182167254</v>
      </c>
      <c r="J24" s="161">
        <f t="shared" ref="J24:J34" si="13">H24-G24</f>
        <v>-16781</v>
      </c>
      <c r="K24" s="163">
        <f t="shared" si="12"/>
        <v>2.6581570330345292E-2</v>
      </c>
    </row>
    <row r="25" spans="1:23" x14ac:dyDescent="0.25">
      <c r="B25" s="165" t="s">
        <v>12</v>
      </c>
      <c r="C25" s="166">
        <v>41419</v>
      </c>
      <c r="D25" s="166">
        <v>97227</v>
      </c>
      <c r="E25" s="166">
        <v>68469</v>
      </c>
      <c r="F25" s="166">
        <v>54919</v>
      </c>
      <c r="G25" s="166">
        <v>44012</v>
      </c>
      <c r="H25" s="166">
        <v>50041</v>
      </c>
      <c r="I25" s="181">
        <f>IFERROR(H25/G25-1,"-")</f>
        <v>0.13698536762701075</v>
      </c>
      <c r="J25" s="165">
        <f t="shared" si="13"/>
        <v>6029</v>
      </c>
      <c r="K25" s="167">
        <f t="shared" si="12"/>
        <v>1.1917789851456912E-2</v>
      </c>
    </row>
    <row r="26" spans="1:23" x14ac:dyDescent="0.25">
      <c r="B26" s="165" t="s">
        <v>103</v>
      </c>
      <c r="C26" s="166">
        <v>40294</v>
      </c>
      <c r="D26" s="166">
        <v>110000</v>
      </c>
      <c r="E26" s="166">
        <v>105592</v>
      </c>
      <c r="F26" s="166">
        <v>88111</v>
      </c>
      <c r="G26" s="166">
        <v>84381</v>
      </c>
      <c r="H26" s="166">
        <v>61571</v>
      </c>
      <c r="I26" s="181">
        <f>IFERROR(H26/G26-1,"-")</f>
        <v>-0.27032151787724723</v>
      </c>
      <c r="J26" s="165">
        <f t="shared" si="13"/>
        <v>-22810</v>
      </c>
      <c r="K26" s="167">
        <f t="shared" si="12"/>
        <v>1.4663780478888382E-2</v>
      </c>
    </row>
    <row r="27" spans="1:23" x14ac:dyDescent="0.25">
      <c r="B27" s="161" t="s">
        <v>110</v>
      </c>
      <c r="C27" s="162">
        <v>332688</v>
      </c>
      <c r="D27" s="162">
        <v>545541</v>
      </c>
      <c r="E27" s="162">
        <v>1316568</v>
      </c>
      <c r="F27" s="162">
        <v>1400492</v>
      </c>
      <c r="G27" s="162">
        <v>1445527</v>
      </c>
      <c r="H27" s="162">
        <v>1366833</v>
      </c>
      <c r="I27" s="180">
        <f>IFERROR(H27/G27-1,"-")</f>
        <v>-5.44396611062955E-2</v>
      </c>
      <c r="J27" s="161">
        <f t="shared" si="13"/>
        <v>-78694</v>
      </c>
      <c r="K27" s="163">
        <f t="shared" si="12"/>
        <v>0.32552563809748813</v>
      </c>
    </row>
    <row r="28" spans="1:23" x14ac:dyDescent="0.25">
      <c r="B28" s="165" t="s">
        <v>113</v>
      </c>
      <c r="C28" s="166">
        <v>138327</v>
      </c>
      <c r="D28" s="166">
        <v>175307</v>
      </c>
      <c r="E28" s="166">
        <v>657205</v>
      </c>
      <c r="F28" s="166">
        <v>710044</v>
      </c>
      <c r="G28" s="166">
        <v>733382</v>
      </c>
      <c r="H28" s="166">
        <v>695285</v>
      </c>
      <c r="I28" s="181">
        <f t="shared" ref="I28:I35" si="14">IFERROR(H28/G28-1,"-")</f>
        <v>-5.1947007153161695E-2</v>
      </c>
      <c r="J28" s="165">
        <f t="shared" si="13"/>
        <v>-38097</v>
      </c>
      <c r="K28" s="167">
        <f t="shared" si="12"/>
        <v>0.16558942700725843</v>
      </c>
    </row>
    <row r="29" spans="1:23" x14ac:dyDescent="0.25">
      <c r="B29" s="165" t="s">
        <v>116</v>
      </c>
      <c r="C29" s="166">
        <v>45501</v>
      </c>
      <c r="D29" s="166">
        <v>95431</v>
      </c>
      <c r="E29" s="166">
        <v>155893</v>
      </c>
      <c r="F29" s="166">
        <v>167578</v>
      </c>
      <c r="G29" s="166">
        <v>166862</v>
      </c>
      <c r="H29" s="166">
        <v>156262</v>
      </c>
      <c r="I29" s="181">
        <f t="shared" si="14"/>
        <v>-6.3525548057676406E-2</v>
      </c>
      <c r="J29" s="165">
        <f t="shared" si="13"/>
        <v>-10600</v>
      </c>
      <c r="K29" s="167">
        <f t="shared" si="12"/>
        <v>3.7215436897111563E-2</v>
      </c>
    </row>
    <row r="30" spans="1:23" x14ac:dyDescent="0.25">
      <c r="B30" s="165" t="s">
        <v>119</v>
      </c>
      <c r="C30" s="166">
        <v>16544</v>
      </c>
      <c r="D30" s="166">
        <v>35787</v>
      </c>
      <c r="E30" s="166">
        <v>52360</v>
      </c>
      <c r="F30" s="166">
        <v>46545</v>
      </c>
      <c r="G30" s="166">
        <v>42171</v>
      </c>
      <c r="H30" s="166">
        <v>40216</v>
      </c>
      <c r="I30" s="181">
        <f t="shared" si="14"/>
        <v>-4.635887221076096E-2</v>
      </c>
      <c r="J30" s="165">
        <f t="shared" si="13"/>
        <v>-1955</v>
      </c>
      <c r="K30" s="167">
        <f t="shared" si="12"/>
        <v>9.5778628857575016E-3</v>
      </c>
    </row>
    <row r="31" spans="1:23" x14ac:dyDescent="0.25">
      <c r="B31" s="165" t="s">
        <v>126</v>
      </c>
      <c r="C31" s="166">
        <v>13391</v>
      </c>
      <c r="D31" s="166">
        <v>36053</v>
      </c>
      <c r="E31" s="166">
        <v>64395</v>
      </c>
      <c r="F31" s="166">
        <v>57472</v>
      </c>
      <c r="G31" s="166">
        <v>61051</v>
      </c>
      <c r="H31" s="166">
        <v>56954</v>
      </c>
      <c r="I31" s="181">
        <f t="shared" si="14"/>
        <v>-6.7107827881607185E-2</v>
      </c>
      <c r="J31" s="165">
        <f t="shared" si="13"/>
        <v>-4097</v>
      </c>
      <c r="K31" s="167">
        <f t="shared" si="12"/>
        <v>1.3564193425388719E-2</v>
      </c>
    </row>
    <row r="32" spans="1:23" x14ac:dyDescent="0.25">
      <c r="B32" s="165" t="s">
        <v>122</v>
      </c>
      <c r="C32" s="166">
        <v>24404</v>
      </c>
      <c r="D32" s="166">
        <v>48646</v>
      </c>
      <c r="E32" s="166">
        <v>77679</v>
      </c>
      <c r="F32" s="166">
        <v>74656</v>
      </c>
      <c r="G32" s="166">
        <v>76395</v>
      </c>
      <c r="H32" s="166">
        <v>73184</v>
      </c>
      <c r="I32" s="181">
        <f t="shared" si="14"/>
        <v>-4.2031546567183664E-2</v>
      </c>
      <c r="J32" s="165">
        <f t="shared" si="13"/>
        <v>-3211</v>
      </c>
      <c r="K32" s="167">
        <f t="shared" si="12"/>
        <v>1.7429538428269272E-2</v>
      </c>
    </row>
    <row r="33" spans="2:11" x14ac:dyDescent="0.25">
      <c r="B33" s="165" t="s">
        <v>131</v>
      </c>
      <c r="C33" s="166">
        <v>9562</v>
      </c>
      <c r="D33" s="166">
        <v>6287</v>
      </c>
      <c r="E33" s="166">
        <v>20065</v>
      </c>
      <c r="F33" s="166">
        <v>20971</v>
      </c>
      <c r="G33" s="166">
        <v>20850</v>
      </c>
      <c r="H33" s="166">
        <v>19111</v>
      </c>
      <c r="I33" s="181">
        <f t="shared" si="14"/>
        <v>-8.3405275779376509E-2</v>
      </c>
      <c r="J33" s="165">
        <f t="shared" si="13"/>
        <v>-1739</v>
      </c>
      <c r="K33" s="167">
        <f t="shared" si="12"/>
        <v>4.5514854189802967E-3</v>
      </c>
    </row>
    <row r="34" spans="2:11" x14ac:dyDescent="0.25">
      <c r="B34" s="165" t="s">
        <v>134</v>
      </c>
      <c r="C34" s="166">
        <v>11542</v>
      </c>
      <c r="D34" s="166">
        <v>4406</v>
      </c>
      <c r="E34" s="166">
        <v>17276</v>
      </c>
      <c r="F34" s="166">
        <v>22029</v>
      </c>
      <c r="G34" s="166">
        <v>19998</v>
      </c>
      <c r="H34" s="166">
        <v>17201</v>
      </c>
      <c r="I34" s="181">
        <f t="shared" si="14"/>
        <v>-0.13986398639863984</v>
      </c>
      <c r="J34" s="165">
        <f t="shared" si="13"/>
        <v>-2797</v>
      </c>
      <c r="K34" s="167">
        <f t="shared" si="12"/>
        <v>4.0965988536382234E-3</v>
      </c>
    </row>
    <row r="35" spans="2:11" x14ac:dyDescent="0.25">
      <c r="B35" s="170" t="s">
        <v>148</v>
      </c>
      <c r="C35" s="171">
        <f t="shared" ref="C35" si="15">C27-SUM(C28:C34)</f>
        <v>73417</v>
      </c>
      <c r="D35" s="171">
        <f t="shared" ref="D35:H35" si="16">D27-SUM(D28:D34)</f>
        <v>143624</v>
      </c>
      <c r="E35" s="171">
        <f t="shared" si="16"/>
        <v>271695</v>
      </c>
      <c r="F35" s="171">
        <f t="shared" si="16"/>
        <v>301197</v>
      </c>
      <c r="G35" s="171">
        <f t="shared" si="16"/>
        <v>324818</v>
      </c>
      <c r="H35" s="171">
        <f t="shared" si="16"/>
        <v>308620</v>
      </c>
      <c r="I35" s="182">
        <f t="shared" si="14"/>
        <v>-4.9867926038581589E-2</v>
      </c>
      <c r="J35" s="170">
        <f>H35-G35</f>
        <v>-16198</v>
      </c>
      <c r="K35" s="172">
        <f t="shared" si="12"/>
        <v>7.350109518108415E-2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195507</v>
      </c>
      <c r="D37" s="178">
        <f t="shared" si="17"/>
        <v>256749</v>
      </c>
      <c r="E37" s="178">
        <f t="shared" si="17"/>
        <v>752557</v>
      </c>
      <c r="F37" s="178">
        <f t="shared" si="17"/>
        <v>810911</v>
      </c>
      <c r="G37" s="178">
        <f t="shared" si="17"/>
        <v>861439</v>
      </c>
      <c r="H37" s="178">
        <f t="shared" si="17"/>
        <v>876767</v>
      </c>
      <c r="I37" s="179">
        <f>IFERROR(H37/G37-1,"-")</f>
        <v>1.7793482765465773E-2</v>
      </c>
      <c r="J37" s="178">
        <f>H37-G37</f>
        <v>15328</v>
      </c>
      <c r="K37" s="179">
        <f t="shared" ref="K37:K49" si="18">H37/H$9</f>
        <v>0.20881127185092868</v>
      </c>
    </row>
    <row r="38" spans="2:11" x14ac:dyDescent="0.25">
      <c r="B38" s="161" t="s">
        <v>100</v>
      </c>
      <c r="C38" s="162">
        <v>21989</v>
      </c>
      <c r="D38" s="162">
        <v>39834</v>
      </c>
      <c r="E38" s="162">
        <v>83088</v>
      </c>
      <c r="F38" s="162">
        <v>81662</v>
      </c>
      <c r="G38" s="162">
        <v>80779</v>
      </c>
      <c r="H38" s="162">
        <v>79976</v>
      </c>
      <c r="I38" s="180">
        <f>IFERROR(H38/G38-1,"-")</f>
        <v>-9.9407024102798891E-3</v>
      </c>
      <c r="J38" s="161">
        <f t="shared" ref="J38:J48" si="19">H38-G38</f>
        <v>-803</v>
      </c>
      <c r="K38" s="163">
        <f t="shared" si="18"/>
        <v>1.9047124581045901E-2</v>
      </c>
    </row>
    <row r="39" spans="2:11" x14ac:dyDescent="0.25">
      <c r="B39" s="165" t="s">
        <v>106</v>
      </c>
      <c r="C39" s="166">
        <v>3617</v>
      </c>
      <c r="D39" s="166">
        <v>9077</v>
      </c>
      <c r="E39" s="166">
        <v>18678</v>
      </c>
      <c r="F39" s="166">
        <v>29633</v>
      </c>
      <c r="G39" s="166">
        <v>31378</v>
      </c>
      <c r="H39" s="166">
        <v>29839</v>
      </c>
      <c r="I39" s="181">
        <f>IFERROR(H39/G39-1,"-")</f>
        <v>-4.9047103065842257E-2</v>
      </c>
      <c r="J39" s="165">
        <f t="shared" si="19"/>
        <v>-1539</v>
      </c>
      <c r="K39" s="167">
        <f t="shared" si="18"/>
        <v>7.1064713210691787E-3</v>
      </c>
    </row>
    <row r="40" spans="2:11" x14ac:dyDescent="0.25">
      <c r="B40" s="165" t="s">
        <v>103</v>
      </c>
      <c r="C40" s="166">
        <v>18372</v>
      </c>
      <c r="D40" s="166">
        <v>30757</v>
      </c>
      <c r="E40" s="166">
        <v>64410</v>
      </c>
      <c r="F40" s="166">
        <v>52029</v>
      </c>
      <c r="G40" s="166">
        <v>49401</v>
      </c>
      <c r="H40" s="166">
        <v>50137</v>
      </c>
      <c r="I40" s="181">
        <f>IFERROR(H40/G40-1,"-")</f>
        <v>1.48984838363595E-2</v>
      </c>
      <c r="J40" s="165">
        <f t="shared" si="19"/>
        <v>736</v>
      </c>
      <c r="K40" s="167">
        <f t="shared" si="18"/>
        <v>1.1940653259976721E-2</v>
      </c>
    </row>
    <row r="41" spans="2:11" x14ac:dyDescent="0.25">
      <c r="B41" s="161" t="s">
        <v>110</v>
      </c>
      <c r="C41" s="162">
        <v>173518</v>
      </c>
      <c r="D41" s="162">
        <v>216915</v>
      </c>
      <c r="E41" s="162">
        <v>669469</v>
      </c>
      <c r="F41" s="162">
        <v>729249</v>
      </c>
      <c r="G41" s="162">
        <v>780660</v>
      </c>
      <c r="H41" s="162">
        <v>796791</v>
      </c>
      <c r="I41" s="180">
        <f>IFERROR(H41/G41-1,"-")</f>
        <v>2.0663284912766144E-2</v>
      </c>
      <c r="J41" s="161">
        <f t="shared" si="19"/>
        <v>16131</v>
      </c>
      <c r="K41" s="163">
        <f t="shared" si="18"/>
        <v>0.18976414726988278</v>
      </c>
    </row>
    <row r="42" spans="2:11" x14ac:dyDescent="0.25">
      <c r="B42" s="165" t="s">
        <v>113</v>
      </c>
      <c r="C42" s="166">
        <v>84221</v>
      </c>
      <c r="D42" s="166">
        <v>80790</v>
      </c>
      <c r="E42" s="166">
        <v>344263</v>
      </c>
      <c r="F42" s="166">
        <v>374296</v>
      </c>
      <c r="G42" s="166">
        <v>413060</v>
      </c>
      <c r="H42" s="166">
        <v>408387</v>
      </c>
      <c r="I42" s="181">
        <f t="shared" ref="I42:I49" si="20">IFERROR(H42/G42-1,"-")</f>
        <v>-1.1313126422311526E-2</v>
      </c>
      <c r="J42" s="165">
        <f t="shared" si="19"/>
        <v>-4673</v>
      </c>
      <c r="K42" s="167">
        <f t="shared" si="18"/>
        <v>9.7261654324792349E-2</v>
      </c>
    </row>
    <row r="43" spans="2:11" x14ac:dyDescent="0.25">
      <c r="B43" s="165" t="s">
        <v>116</v>
      </c>
      <c r="C43" s="166">
        <v>10355</v>
      </c>
      <c r="D43" s="166">
        <v>13496</v>
      </c>
      <c r="E43" s="166">
        <v>27794</v>
      </c>
      <c r="F43" s="166">
        <v>33414</v>
      </c>
      <c r="G43" s="166">
        <v>31460</v>
      </c>
      <c r="H43" s="166">
        <v>34569</v>
      </c>
      <c r="I43" s="181">
        <f t="shared" si="20"/>
        <v>9.8823903369357868E-2</v>
      </c>
      <c r="J43" s="165">
        <f t="shared" si="19"/>
        <v>3109</v>
      </c>
      <c r="K43" s="167">
        <f t="shared" si="18"/>
        <v>8.2329705116807005E-3</v>
      </c>
    </row>
    <row r="44" spans="2:11" x14ac:dyDescent="0.25">
      <c r="B44" s="165" t="s">
        <v>119</v>
      </c>
      <c r="C44" s="166">
        <v>5814</v>
      </c>
      <c r="D44" s="166">
        <v>10033</v>
      </c>
      <c r="E44" s="166">
        <v>17707</v>
      </c>
      <c r="F44" s="166">
        <v>19731</v>
      </c>
      <c r="G44" s="166">
        <v>19612</v>
      </c>
      <c r="H44" s="166">
        <v>22178</v>
      </c>
      <c r="I44" s="181">
        <f t="shared" si="20"/>
        <v>0.13083826228839479</v>
      </c>
      <c r="J44" s="165">
        <f t="shared" si="19"/>
        <v>2566</v>
      </c>
      <c r="K44" s="167">
        <f t="shared" si="18"/>
        <v>5.2819236890871762E-3</v>
      </c>
    </row>
    <row r="45" spans="2:11" x14ac:dyDescent="0.25">
      <c r="B45" s="165" t="s">
        <v>126</v>
      </c>
      <c r="C45" s="166">
        <v>6711</v>
      </c>
      <c r="D45" s="166">
        <v>15000</v>
      </c>
      <c r="E45" s="166">
        <v>30594</v>
      </c>
      <c r="F45" s="166">
        <v>29638</v>
      </c>
      <c r="G45" s="166">
        <v>32178</v>
      </c>
      <c r="H45" s="166">
        <v>28689</v>
      </c>
      <c r="I45" s="181">
        <f t="shared" si="20"/>
        <v>-0.10842811859034118</v>
      </c>
      <c r="J45" s="165">
        <f t="shared" si="19"/>
        <v>-3489</v>
      </c>
      <c r="K45" s="167">
        <f t="shared" si="18"/>
        <v>6.8325867398422759E-3</v>
      </c>
    </row>
    <row r="46" spans="2:11" x14ac:dyDescent="0.25">
      <c r="B46" s="165" t="s">
        <v>122</v>
      </c>
      <c r="C46" s="166">
        <v>11453</v>
      </c>
      <c r="D46" s="166">
        <v>17690</v>
      </c>
      <c r="E46" s="166">
        <v>30778</v>
      </c>
      <c r="F46" s="166">
        <v>35496</v>
      </c>
      <c r="G46" s="166">
        <v>35500</v>
      </c>
      <c r="H46" s="166">
        <v>32562</v>
      </c>
      <c r="I46" s="181">
        <f t="shared" si="20"/>
        <v>-8.2760563380281704E-2</v>
      </c>
      <c r="J46" s="165">
        <f t="shared" si="19"/>
        <v>-2938</v>
      </c>
      <c r="K46" s="167">
        <f t="shared" si="18"/>
        <v>7.7549823773134016E-3</v>
      </c>
    </row>
    <row r="47" spans="2:11" x14ac:dyDescent="0.25">
      <c r="B47" s="165" t="s">
        <v>131</v>
      </c>
      <c r="C47" s="166">
        <v>3389</v>
      </c>
      <c r="D47" s="166">
        <v>3388</v>
      </c>
      <c r="E47" s="166">
        <v>8823</v>
      </c>
      <c r="F47" s="166">
        <v>9219</v>
      </c>
      <c r="G47" s="166">
        <v>8633</v>
      </c>
      <c r="H47" s="166">
        <v>9979</v>
      </c>
      <c r="I47" s="181">
        <f t="shared" si="20"/>
        <v>0.15591335572802034</v>
      </c>
      <c r="J47" s="165">
        <f t="shared" si="19"/>
        <v>1346</v>
      </c>
      <c r="K47" s="167">
        <f t="shared" si="18"/>
        <v>2.3766036835332731E-3</v>
      </c>
    </row>
    <row r="48" spans="2:11" x14ac:dyDescent="0.25">
      <c r="B48" s="165" t="s">
        <v>134</v>
      </c>
      <c r="C48" s="166">
        <v>5209</v>
      </c>
      <c r="D48" s="166">
        <v>3780</v>
      </c>
      <c r="E48" s="166">
        <v>8115</v>
      </c>
      <c r="F48" s="166">
        <v>10413</v>
      </c>
      <c r="G48" s="166">
        <v>8431</v>
      </c>
      <c r="H48" s="166">
        <v>7799</v>
      </c>
      <c r="I48" s="181">
        <f t="shared" si="20"/>
        <v>-7.4961451785078848E-2</v>
      </c>
      <c r="J48" s="165">
        <f t="shared" si="19"/>
        <v>-632</v>
      </c>
      <c r="K48" s="167">
        <f t="shared" si="18"/>
        <v>1.8574137817292311E-3</v>
      </c>
    </row>
    <row r="49" spans="2:11" x14ac:dyDescent="0.25">
      <c r="B49" s="170" t="s">
        <v>148</v>
      </c>
      <c r="C49" s="171">
        <f t="shared" ref="C49" si="21">C41-SUM(C42:C48)</f>
        <v>46366</v>
      </c>
      <c r="D49" s="171">
        <f t="shared" ref="D49:H49" si="22">D41-SUM(D42:D48)</f>
        <v>72738</v>
      </c>
      <c r="E49" s="171">
        <f t="shared" si="22"/>
        <v>201395</v>
      </c>
      <c r="F49" s="171">
        <f t="shared" si="22"/>
        <v>217042</v>
      </c>
      <c r="G49" s="171">
        <f t="shared" si="22"/>
        <v>231786</v>
      </c>
      <c r="H49" s="171">
        <f t="shared" si="22"/>
        <v>252628</v>
      </c>
      <c r="I49" s="182">
        <f t="shared" si="20"/>
        <v>8.9919149560370393E-2</v>
      </c>
      <c r="J49" s="170">
        <f>H49-G49</f>
        <v>20842</v>
      </c>
      <c r="K49" s="172">
        <f t="shared" si="18"/>
        <v>6.016601216190437E-2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C52+C55</f>
        <v>10671</v>
      </c>
      <c r="D51" s="178">
        <f t="shared" si="23"/>
        <v>20161</v>
      </c>
      <c r="E51" s="178">
        <f t="shared" si="23"/>
        <v>37638</v>
      </c>
      <c r="F51" s="178">
        <f t="shared" si="23"/>
        <v>50566</v>
      </c>
      <c r="G51" s="178">
        <f t="shared" si="23"/>
        <v>44389</v>
      </c>
      <c r="H51" s="178">
        <f t="shared" si="23"/>
        <v>43817</v>
      </c>
      <c r="I51" s="179">
        <f>IFERROR(H51/G51-1,"-")</f>
        <v>-1.28860753790353E-2</v>
      </c>
      <c r="J51" s="178">
        <f>H51-G51</f>
        <v>-572</v>
      </c>
      <c r="K51" s="179">
        <f t="shared" ref="K51:K63" si="24">H51/H$9</f>
        <v>1.043547886575583E-2</v>
      </c>
    </row>
    <row r="52" spans="2:11" x14ac:dyDescent="0.25">
      <c r="B52" s="161" t="s">
        <v>100</v>
      </c>
      <c r="C52" s="162">
        <v>1985</v>
      </c>
      <c r="D52" s="162">
        <v>4950</v>
      </c>
      <c r="E52" s="162">
        <v>6738</v>
      </c>
      <c r="F52" s="162">
        <v>20123</v>
      </c>
      <c r="G52" s="162">
        <v>11822</v>
      </c>
      <c r="H52" s="162">
        <v>9889</v>
      </c>
      <c r="I52" s="180">
        <f>IFERROR(H52/G52-1,"-")</f>
        <v>-0.16350871256978516</v>
      </c>
      <c r="J52" s="161">
        <f t="shared" ref="J52:J62" si="25">H52-G52</f>
        <v>-1933</v>
      </c>
      <c r="K52" s="163">
        <f t="shared" si="24"/>
        <v>2.3551692380459504E-3</v>
      </c>
    </row>
    <row r="53" spans="2:11" x14ac:dyDescent="0.25">
      <c r="B53" s="165" t="s">
        <v>106</v>
      </c>
      <c r="C53" s="166">
        <v>1483</v>
      </c>
      <c r="D53" s="166">
        <v>2415</v>
      </c>
      <c r="E53" s="166">
        <v>3508</v>
      </c>
      <c r="F53" s="166">
        <v>14745</v>
      </c>
      <c r="G53" s="166">
        <v>7661</v>
      </c>
      <c r="H53" s="166">
        <v>5821</v>
      </c>
      <c r="I53" s="181">
        <f>IFERROR(H53/G53-1,"-")</f>
        <v>-0.24017752251664271</v>
      </c>
      <c r="J53" s="165">
        <f t="shared" si="25"/>
        <v>-1840</v>
      </c>
      <c r="K53" s="167">
        <f t="shared" si="24"/>
        <v>1.3863323020189581E-3</v>
      </c>
    </row>
    <row r="54" spans="2:11" x14ac:dyDescent="0.25">
      <c r="B54" s="165" t="s">
        <v>103</v>
      </c>
      <c r="C54" s="166">
        <v>502</v>
      </c>
      <c r="D54" s="166">
        <v>2535</v>
      </c>
      <c r="E54" s="166">
        <v>3230</v>
      </c>
      <c r="F54" s="166">
        <v>5378</v>
      </c>
      <c r="G54" s="166">
        <v>4161</v>
      </c>
      <c r="H54" s="166">
        <v>4068</v>
      </c>
      <c r="I54" s="181">
        <f>IFERROR(H54/G54-1,"-")</f>
        <v>-2.2350396539293493E-2</v>
      </c>
      <c r="J54" s="165">
        <f t="shared" si="25"/>
        <v>-93</v>
      </c>
      <c r="K54" s="167">
        <f t="shared" si="24"/>
        <v>9.6883693602699218E-4</v>
      </c>
    </row>
    <row r="55" spans="2:11" x14ac:dyDescent="0.25">
      <c r="B55" s="161" t="s">
        <v>110</v>
      </c>
      <c r="C55" s="162">
        <v>8686</v>
      </c>
      <c r="D55" s="162">
        <v>15211</v>
      </c>
      <c r="E55" s="162">
        <v>30900</v>
      </c>
      <c r="F55" s="162">
        <v>30443</v>
      </c>
      <c r="G55" s="162">
        <v>32567</v>
      </c>
      <c r="H55" s="162">
        <v>33928</v>
      </c>
      <c r="I55" s="180">
        <f>IFERROR(H55/G55-1,"-")</f>
        <v>4.1790769797647842E-2</v>
      </c>
      <c r="J55" s="161">
        <f t="shared" si="25"/>
        <v>1361</v>
      </c>
      <c r="K55" s="163">
        <f t="shared" si="24"/>
        <v>8.0803096277098797E-3</v>
      </c>
    </row>
    <row r="56" spans="2:11" x14ac:dyDescent="0.25">
      <c r="B56" s="165" t="s">
        <v>113</v>
      </c>
      <c r="C56" s="166">
        <v>2447</v>
      </c>
      <c r="D56" s="166">
        <v>3030</v>
      </c>
      <c r="E56" s="166">
        <v>10329</v>
      </c>
      <c r="F56" s="166">
        <v>9247</v>
      </c>
      <c r="G56" s="166">
        <v>10964</v>
      </c>
      <c r="H56" s="166">
        <v>11677</v>
      </c>
      <c r="I56" s="181">
        <f t="shared" ref="I56:I63" si="26">IFERROR(H56/G56-1,"-")</f>
        <v>6.5031010580080206E-2</v>
      </c>
      <c r="J56" s="165">
        <f t="shared" si="25"/>
        <v>713</v>
      </c>
      <c r="K56" s="167">
        <f t="shared" si="24"/>
        <v>2.7810002217274307E-3</v>
      </c>
    </row>
    <row r="57" spans="2:11" x14ac:dyDescent="0.25">
      <c r="B57" s="165" t="s">
        <v>116</v>
      </c>
      <c r="C57" s="166">
        <v>2773</v>
      </c>
      <c r="D57" s="166">
        <v>5150</v>
      </c>
      <c r="E57" s="166">
        <v>6783</v>
      </c>
      <c r="F57" s="166">
        <v>6068</v>
      </c>
      <c r="G57" s="166">
        <v>6166</v>
      </c>
      <c r="H57" s="166">
        <v>6797</v>
      </c>
      <c r="I57" s="181">
        <f t="shared" si="26"/>
        <v>0.10233538760947125</v>
      </c>
      <c r="J57" s="165">
        <f t="shared" si="25"/>
        <v>631</v>
      </c>
      <c r="K57" s="167">
        <f t="shared" si="24"/>
        <v>1.6187769553037035E-3</v>
      </c>
    </row>
    <row r="58" spans="2:11" x14ac:dyDescent="0.25">
      <c r="B58" s="165" t="s">
        <v>119</v>
      </c>
      <c r="C58" s="166">
        <v>473</v>
      </c>
      <c r="D58" s="166">
        <v>1642</v>
      </c>
      <c r="E58" s="166">
        <v>2739</v>
      </c>
      <c r="F58" s="166">
        <v>2907</v>
      </c>
      <c r="G58" s="166">
        <v>2482</v>
      </c>
      <c r="H58" s="166">
        <v>2768</v>
      </c>
      <c r="I58" s="181">
        <f t="shared" si="26"/>
        <v>0.11522965350523773</v>
      </c>
      <c r="J58" s="165">
        <f t="shared" si="25"/>
        <v>286</v>
      </c>
      <c r="K58" s="167">
        <f t="shared" si="24"/>
        <v>6.5922827898788454E-4</v>
      </c>
    </row>
    <row r="59" spans="2:11" x14ac:dyDescent="0.25">
      <c r="B59" s="165" t="s">
        <v>126</v>
      </c>
      <c r="C59" s="166">
        <v>259</v>
      </c>
      <c r="D59" s="166">
        <v>377</v>
      </c>
      <c r="E59" s="166">
        <v>866</v>
      </c>
      <c r="F59" s="166">
        <v>806</v>
      </c>
      <c r="G59" s="166">
        <v>1053</v>
      </c>
      <c r="H59" s="166">
        <v>1113</v>
      </c>
      <c r="I59" s="181">
        <f t="shared" si="26"/>
        <v>5.6980056980056926E-2</v>
      </c>
      <c r="J59" s="165">
        <f t="shared" si="25"/>
        <v>60</v>
      </c>
      <c r="K59" s="167">
        <f t="shared" si="24"/>
        <v>2.6507264252655907E-4</v>
      </c>
    </row>
    <row r="60" spans="2:11" x14ac:dyDescent="0.25">
      <c r="B60" s="165" t="s">
        <v>122</v>
      </c>
      <c r="C60" s="166">
        <v>175</v>
      </c>
      <c r="D60" s="166">
        <v>476</v>
      </c>
      <c r="E60" s="166">
        <v>649</v>
      </c>
      <c r="F60" s="166">
        <v>683</v>
      </c>
      <c r="G60" s="166">
        <v>736</v>
      </c>
      <c r="H60" s="166">
        <v>908</v>
      </c>
      <c r="I60" s="181">
        <f t="shared" si="26"/>
        <v>0.23369565217391308</v>
      </c>
      <c r="J60" s="165">
        <f t="shared" si="25"/>
        <v>172</v>
      </c>
      <c r="K60" s="167">
        <f t="shared" si="24"/>
        <v>2.1624973891654593E-4</v>
      </c>
    </row>
    <row r="61" spans="2:11" x14ac:dyDescent="0.25">
      <c r="B61" s="165" t="s">
        <v>131</v>
      </c>
      <c r="C61" s="166">
        <v>76</v>
      </c>
      <c r="D61" s="166">
        <v>98</v>
      </c>
      <c r="E61" s="166">
        <v>132</v>
      </c>
      <c r="F61" s="166">
        <v>239</v>
      </c>
      <c r="G61" s="166">
        <v>145</v>
      </c>
      <c r="H61" s="166">
        <v>206</v>
      </c>
      <c r="I61" s="181">
        <f t="shared" si="26"/>
        <v>0.42068965517241375</v>
      </c>
      <c r="J61" s="165">
        <f t="shared" si="25"/>
        <v>61</v>
      </c>
      <c r="K61" s="167">
        <f t="shared" si="24"/>
        <v>4.9061064115427821E-5</v>
      </c>
    </row>
    <row r="62" spans="2:11" x14ac:dyDescent="0.25">
      <c r="B62" s="165" t="s">
        <v>134</v>
      </c>
      <c r="C62" s="166">
        <v>119</v>
      </c>
      <c r="D62" s="166">
        <v>91</v>
      </c>
      <c r="E62" s="166">
        <v>153</v>
      </c>
      <c r="F62" s="166">
        <v>195</v>
      </c>
      <c r="G62" s="166">
        <v>158</v>
      </c>
      <c r="H62" s="166">
        <v>477</v>
      </c>
      <c r="I62" s="181">
        <f t="shared" si="26"/>
        <v>2.018987341772152</v>
      </c>
      <c r="J62" s="165">
        <f t="shared" si="25"/>
        <v>319</v>
      </c>
      <c r="K62" s="167">
        <f t="shared" si="24"/>
        <v>1.1360256108281103E-4</v>
      </c>
    </row>
    <row r="63" spans="2:11" x14ac:dyDescent="0.25">
      <c r="B63" s="170" t="s">
        <v>148</v>
      </c>
      <c r="C63" s="171">
        <f t="shared" ref="C63" si="27">C55-SUM(C56:C62)</f>
        <v>2364</v>
      </c>
      <c r="D63" s="171">
        <f t="shared" ref="D63:H63" si="28">D55-SUM(D56:D62)</f>
        <v>4347</v>
      </c>
      <c r="E63" s="171">
        <f t="shared" si="28"/>
        <v>9249</v>
      </c>
      <c r="F63" s="171">
        <f t="shared" si="28"/>
        <v>10298</v>
      </c>
      <c r="G63" s="171">
        <f t="shared" si="28"/>
        <v>10863</v>
      </c>
      <c r="H63" s="171">
        <f t="shared" si="28"/>
        <v>9982</v>
      </c>
      <c r="I63" s="182">
        <f t="shared" si="26"/>
        <v>-8.1100984994936898E-2</v>
      </c>
      <c r="J63" s="170">
        <f>H63-G63</f>
        <v>-881</v>
      </c>
      <c r="K63" s="172">
        <f t="shared" si="24"/>
        <v>2.3773181650495172E-3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>
        <f t="shared" ref="C65:H65" si="29">C66+C69</f>
        <v>51640</v>
      </c>
      <c r="D65" s="178">
        <f t="shared" si="29"/>
        <v>62020</v>
      </c>
      <c r="E65" s="178">
        <f t="shared" si="29"/>
        <v>151473</v>
      </c>
      <c r="F65" s="178">
        <f t="shared" si="29"/>
        <v>164769</v>
      </c>
      <c r="G65" s="178">
        <f t="shared" si="29"/>
        <v>191595</v>
      </c>
      <c r="H65" s="178">
        <f t="shared" si="29"/>
        <v>151475</v>
      </c>
      <c r="I65" s="179">
        <f>IFERROR(H65/G65-1,"-")</f>
        <v>-0.20940003653540018</v>
      </c>
      <c r="J65" s="178">
        <f>H65-G65</f>
        <v>-40120</v>
      </c>
      <c r="K65" s="179">
        <f t="shared" ref="K65:K77" si="30">H65/H$9</f>
        <v>3.6075362557691407E-2</v>
      </c>
    </row>
    <row r="66" spans="2:11" x14ac:dyDescent="0.25">
      <c r="B66" s="161" t="s">
        <v>100</v>
      </c>
      <c r="C66" s="162">
        <v>22085</v>
      </c>
      <c r="D66" s="162">
        <v>25803</v>
      </c>
      <c r="E66" s="162">
        <v>30941</v>
      </c>
      <c r="F66" s="162">
        <v>42327</v>
      </c>
      <c r="G66" s="162">
        <v>58550</v>
      </c>
      <c r="H66" s="162">
        <v>40777</v>
      </c>
      <c r="I66" s="180">
        <f>IFERROR(H66/G66-1,"-")</f>
        <v>-0.30355251921434667</v>
      </c>
      <c r="J66" s="161">
        <f t="shared" ref="J66:J76" si="31">H66-G66</f>
        <v>-17773</v>
      </c>
      <c r="K66" s="163">
        <f t="shared" si="30"/>
        <v>9.7114709292951476E-3</v>
      </c>
    </row>
    <row r="67" spans="2:11" x14ac:dyDescent="0.25">
      <c r="B67" s="165" t="s">
        <v>106</v>
      </c>
      <c r="C67" s="166">
        <v>7922</v>
      </c>
      <c r="D67" s="166">
        <v>21207</v>
      </c>
      <c r="E67" s="166">
        <v>22920</v>
      </c>
      <c r="F67" s="166">
        <v>28864</v>
      </c>
      <c r="G67" s="166">
        <v>34800</v>
      </c>
      <c r="H67" s="166">
        <v>14323</v>
      </c>
      <c r="I67" s="181">
        <f>IFERROR(H67/G67-1,"-")</f>
        <v>-0.58841954022988507</v>
      </c>
      <c r="J67" s="165">
        <f t="shared" si="31"/>
        <v>-20477</v>
      </c>
      <c r="K67" s="167">
        <f t="shared" si="30"/>
        <v>3.4111729190547217E-3</v>
      </c>
    </row>
    <row r="68" spans="2:11" x14ac:dyDescent="0.25">
      <c r="B68" s="165" t="s">
        <v>103</v>
      </c>
      <c r="C68" s="166">
        <v>14163</v>
      </c>
      <c r="D68" s="166">
        <v>4596</v>
      </c>
      <c r="E68" s="166">
        <v>8021</v>
      </c>
      <c r="F68" s="166">
        <v>13463</v>
      </c>
      <c r="G68" s="166">
        <v>23750</v>
      </c>
      <c r="H68" s="166">
        <v>26454</v>
      </c>
      <c r="I68" s="181">
        <f>IFERROR(H68/G68-1,"-")</f>
        <v>0.11385263157894743</v>
      </c>
      <c r="J68" s="165">
        <f t="shared" si="31"/>
        <v>2704</v>
      </c>
      <c r="K68" s="167">
        <f t="shared" si="30"/>
        <v>6.300298010240425E-3</v>
      </c>
    </row>
    <row r="69" spans="2:11" x14ac:dyDescent="0.25">
      <c r="B69" s="161" t="s">
        <v>110</v>
      </c>
      <c r="C69" s="162">
        <v>29555</v>
      </c>
      <c r="D69" s="162">
        <v>36217</v>
      </c>
      <c r="E69" s="162">
        <v>120532</v>
      </c>
      <c r="F69" s="162">
        <v>122442</v>
      </c>
      <c r="G69" s="162">
        <v>133045</v>
      </c>
      <c r="H69" s="162">
        <v>110698</v>
      </c>
      <c r="I69" s="180">
        <f>IFERROR(H69/G69-1,"-")</f>
        <v>-0.16796572588222025</v>
      </c>
      <c r="J69" s="161">
        <f t="shared" si="31"/>
        <v>-22347</v>
      </c>
      <c r="K69" s="163">
        <f t="shared" si="30"/>
        <v>2.6363891628396259E-2</v>
      </c>
    </row>
    <row r="70" spans="2:11" x14ac:dyDescent="0.25">
      <c r="B70" s="165" t="s">
        <v>113</v>
      </c>
      <c r="C70" s="166">
        <v>13310</v>
      </c>
      <c r="D70" s="166">
        <v>7549</v>
      </c>
      <c r="E70" s="166">
        <v>52809</v>
      </c>
      <c r="F70" s="166">
        <v>47522</v>
      </c>
      <c r="G70" s="166">
        <v>45250</v>
      </c>
      <c r="H70" s="166">
        <v>46430</v>
      </c>
      <c r="I70" s="181">
        <f t="shared" ref="I70:I77" si="32">IFERROR(H70/G70-1,"-")</f>
        <v>2.6077348066298356E-2</v>
      </c>
      <c r="J70" s="165">
        <f t="shared" si="31"/>
        <v>1180</v>
      </c>
      <c r="K70" s="167">
        <f t="shared" si="30"/>
        <v>1.1057792266404435E-2</v>
      </c>
    </row>
    <row r="71" spans="2:11" x14ac:dyDescent="0.25">
      <c r="B71" s="165" t="s">
        <v>116</v>
      </c>
      <c r="C71" s="166">
        <v>3222</v>
      </c>
      <c r="D71" s="166">
        <v>3513</v>
      </c>
      <c r="E71" s="166">
        <v>7009</v>
      </c>
      <c r="F71" s="166">
        <v>10647</v>
      </c>
      <c r="G71" s="166">
        <v>9892</v>
      </c>
      <c r="H71" s="166">
        <v>10514</v>
      </c>
      <c r="I71" s="181">
        <f t="shared" si="32"/>
        <v>6.2879094217549447E-2</v>
      </c>
      <c r="J71" s="165">
        <f t="shared" si="31"/>
        <v>622</v>
      </c>
      <c r="K71" s="167">
        <f t="shared" si="30"/>
        <v>2.5040195539301367E-3</v>
      </c>
    </row>
    <row r="72" spans="2:11" x14ac:dyDescent="0.25">
      <c r="B72" s="165" t="s">
        <v>119</v>
      </c>
      <c r="C72" s="166">
        <v>3375</v>
      </c>
      <c r="D72" s="166">
        <v>6247</v>
      </c>
      <c r="E72" s="166">
        <v>17604</v>
      </c>
      <c r="F72" s="166">
        <v>14089</v>
      </c>
      <c r="G72" s="166">
        <v>19078</v>
      </c>
      <c r="H72" s="166">
        <v>9779</v>
      </c>
      <c r="I72" s="181">
        <f t="shared" si="32"/>
        <v>-0.48742006499633084</v>
      </c>
      <c r="J72" s="165">
        <f t="shared" si="31"/>
        <v>-9299</v>
      </c>
      <c r="K72" s="167">
        <f t="shared" si="30"/>
        <v>2.3289715824503336E-3</v>
      </c>
    </row>
    <row r="73" spans="2:11" x14ac:dyDescent="0.25">
      <c r="B73" s="165" t="s">
        <v>126</v>
      </c>
      <c r="C73" s="166">
        <v>459</v>
      </c>
      <c r="D73" s="166">
        <v>1777</v>
      </c>
      <c r="E73" s="166">
        <v>2468</v>
      </c>
      <c r="F73" s="166">
        <v>3450</v>
      </c>
      <c r="G73" s="166">
        <v>4281</v>
      </c>
      <c r="H73" s="166">
        <v>2636</v>
      </c>
      <c r="I73" s="181">
        <f t="shared" si="32"/>
        <v>-0.38425601494977812</v>
      </c>
      <c r="J73" s="165">
        <f t="shared" si="31"/>
        <v>-1645</v>
      </c>
      <c r="K73" s="167">
        <f t="shared" si="30"/>
        <v>6.2779109227314436E-4</v>
      </c>
    </row>
    <row r="74" spans="2:11" x14ac:dyDescent="0.25">
      <c r="B74" s="165" t="s">
        <v>122</v>
      </c>
      <c r="C74" s="166">
        <v>1163</v>
      </c>
      <c r="D74" s="166">
        <v>1607</v>
      </c>
      <c r="E74" s="166">
        <v>2853</v>
      </c>
      <c r="F74" s="166">
        <v>1813</v>
      </c>
      <c r="G74" s="166">
        <v>3870</v>
      </c>
      <c r="H74" s="166">
        <v>3064</v>
      </c>
      <c r="I74" s="181">
        <f t="shared" si="32"/>
        <v>-0.20826873385012923</v>
      </c>
      <c r="J74" s="165">
        <f t="shared" si="31"/>
        <v>-806</v>
      </c>
      <c r="K74" s="167">
        <f t="shared" si="30"/>
        <v>7.2972378859063522E-4</v>
      </c>
    </row>
    <row r="75" spans="2:11" x14ac:dyDescent="0.25">
      <c r="B75" s="165" t="s">
        <v>131</v>
      </c>
      <c r="C75" s="166">
        <v>651</v>
      </c>
      <c r="D75" s="166">
        <v>1674</v>
      </c>
      <c r="E75" s="166">
        <v>2685</v>
      </c>
      <c r="F75" s="166">
        <v>3726</v>
      </c>
      <c r="G75" s="166">
        <v>2300</v>
      </c>
      <c r="H75" s="166">
        <v>1042</v>
      </c>
      <c r="I75" s="181">
        <f t="shared" si="32"/>
        <v>-0.54695652173913045</v>
      </c>
      <c r="J75" s="165">
        <f t="shared" si="31"/>
        <v>-1258</v>
      </c>
      <c r="K75" s="167">
        <f t="shared" si="30"/>
        <v>2.4816324664211551E-4</v>
      </c>
    </row>
    <row r="76" spans="2:11" x14ac:dyDescent="0.25">
      <c r="B76" s="165" t="s">
        <v>134</v>
      </c>
      <c r="C76" s="166">
        <v>907</v>
      </c>
      <c r="D76" s="166">
        <v>154</v>
      </c>
      <c r="E76" s="166">
        <v>799</v>
      </c>
      <c r="F76" s="166">
        <v>1020</v>
      </c>
      <c r="G76" s="166">
        <v>628</v>
      </c>
      <c r="H76" s="166">
        <v>935</v>
      </c>
      <c r="I76" s="181">
        <f t="shared" si="32"/>
        <v>0.48885350318471343</v>
      </c>
      <c r="J76" s="165">
        <f t="shared" si="31"/>
        <v>307</v>
      </c>
      <c r="K76" s="167">
        <f t="shared" si="30"/>
        <v>2.2268007256274279E-4</v>
      </c>
    </row>
    <row r="77" spans="2:11" x14ac:dyDescent="0.25">
      <c r="B77" s="170" t="s">
        <v>148</v>
      </c>
      <c r="C77" s="171">
        <f t="shared" ref="C77" si="33">C69-SUM(C70:C76)</f>
        <v>6468</v>
      </c>
      <c r="D77" s="171">
        <f t="shared" ref="D77:H77" si="34">D69-SUM(D70:D76)</f>
        <v>13696</v>
      </c>
      <c r="E77" s="171">
        <f t="shared" si="34"/>
        <v>34305</v>
      </c>
      <c r="F77" s="171">
        <f t="shared" si="34"/>
        <v>40175</v>
      </c>
      <c r="G77" s="171">
        <f t="shared" si="34"/>
        <v>47746</v>
      </c>
      <c r="H77" s="171">
        <f t="shared" si="34"/>
        <v>36298</v>
      </c>
      <c r="I77" s="182">
        <f t="shared" si="32"/>
        <v>-0.23976877644200556</v>
      </c>
      <c r="J77" s="170">
        <f>H77-G77</f>
        <v>-11448</v>
      </c>
      <c r="K77" s="172">
        <f t="shared" si="30"/>
        <v>8.6447500255427134E-3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5">C80+C83</f>
        <v>167932</v>
      </c>
      <c r="D79" s="178">
        <f t="shared" si="35"/>
        <v>285256</v>
      </c>
      <c r="E79" s="178">
        <f t="shared" si="35"/>
        <v>574800</v>
      </c>
      <c r="F79" s="178">
        <f t="shared" si="35"/>
        <v>655063</v>
      </c>
      <c r="G79" s="178">
        <f t="shared" si="35"/>
        <v>742545</v>
      </c>
      <c r="H79" s="178">
        <f t="shared" si="35"/>
        <v>747127</v>
      </c>
      <c r="I79" s="179">
        <f>IFERROR(H79/G79-1,"-")</f>
        <v>6.1706697910564046E-3</v>
      </c>
      <c r="J79" s="178">
        <f>H79-G79</f>
        <v>4582</v>
      </c>
      <c r="K79" s="179">
        <f t="shared" ref="K79:K91" si="36">H79/H$9</f>
        <v>0.1779361439289672</v>
      </c>
    </row>
    <row r="80" spans="2:11" x14ac:dyDescent="0.25">
      <c r="B80" s="161" t="s">
        <v>100</v>
      </c>
      <c r="C80" s="162">
        <v>76535</v>
      </c>
      <c r="D80" s="162">
        <v>147596</v>
      </c>
      <c r="E80" s="162">
        <v>279454</v>
      </c>
      <c r="F80" s="162">
        <v>280533</v>
      </c>
      <c r="G80" s="162">
        <v>299948</v>
      </c>
      <c r="H80" s="162">
        <v>308268</v>
      </c>
      <c r="I80" s="180">
        <f>IFERROR(H80/G80-1,"-")</f>
        <v>2.7738141277821482E-2</v>
      </c>
      <c r="J80" s="161">
        <f t="shared" ref="J80:J90" si="37">H80-G80</f>
        <v>8320</v>
      </c>
      <c r="K80" s="163">
        <f t="shared" si="36"/>
        <v>7.3417262683178178E-2</v>
      </c>
    </row>
    <row r="81" spans="2:11" x14ac:dyDescent="0.25">
      <c r="B81" s="165" t="s">
        <v>106</v>
      </c>
      <c r="C81" s="166">
        <v>18128</v>
      </c>
      <c r="D81" s="166">
        <v>48803</v>
      </c>
      <c r="E81" s="166">
        <v>66206</v>
      </c>
      <c r="F81" s="166">
        <v>60951</v>
      </c>
      <c r="G81" s="166">
        <v>72460</v>
      </c>
      <c r="H81" s="166">
        <v>72174</v>
      </c>
      <c r="I81" s="181">
        <f>IFERROR(H81/G81-1,"-")</f>
        <v>-3.9470052442727166E-3</v>
      </c>
      <c r="J81" s="165">
        <f t="shared" si="37"/>
        <v>-286</v>
      </c>
      <c r="K81" s="167">
        <f t="shared" si="36"/>
        <v>1.7188996317800426E-2</v>
      </c>
    </row>
    <row r="82" spans="2:11" x14ac:dyDescent="0.25">
      <c r="B82" s="165" t="s">
        <v>103</v>
      </c>
      <c r="C82" s="166">
        <v>58407</v>
      </c>
      <c r="D82" s="166">
        <v>98793</v>
      </c>
      <c r="E82" s="166">
        <v>213248</v>
      </c>
      <c r="F82" s="166">
        <v>219582</v>
      </c>
      <c r="G82" s="166">
        <v>227488</v>
      </c>
      <c r="H82" s="166">
        <v>236094</v>
      </c>
      <c r="I82" s="181">
        <f>IFERROR(H82/G82-1,"-")</f>
        <v>3.783056688704467E-2</v>
      </c>
      <c r="J82" s="165">
        <f t="shared" si="37"/>
        <v>8606</v>
      </c>
      <c r="K82" s="167">
        <f t="shared" si="36"/>
        <v>5.6228266365377748E-2</v>
      </c>
    </row>
    <row r="83" spans="2:11" x14ac:dyDescent="0.25">
      <c r="B83" s="161" t="s">
        <v>110</v>
      </c>
      <c r="C83" s="162">
        <v>91397</v>
      </c>
      <c r="D83" s="162">
        <v>137660</v>
      </c>
      <c r="E83" s="162">
        <v>295346</v>
      </c>
      <c r="F83" s="162">
        <v>374530</v>
      </c>
      <c r="G83" s="162">
        <v>442597</v>
      </c>
      <c r="H83" s="162">
        <v>438859</v>
      </c>
      <c r="I83" s="180">
        <f>IFERROR(H83/G83-1,"-")</f>
        <v>-8.4456062738789139E-3</v>
      </c>
      <c r="J83" s="161">
        <f t="shared" si="37"/>
        <v>-3738</v>
      </c>
      <c r="K83" s="163">
        <f t="shared" si="36"/>
        <v>0.10451888124578902</v>
      </c>
    </row>
    <row r="84" spans="2:11" x14ac:dyDescent="0.25">
      <c r="B84" s="165" t="s">
        <v>113</v>
      </c>
      <c r="C84" s="166">
        <v>17445</v>
      </c>
      <c r="D84" s="166">
        <v>14438</v>
      </c>
      <c r="E84" s="166">
        <v>62128</v>
      </c>
      <c r="F84" s="166">
        <v>82689</v>
      </c>
      <c r="G84" s="166">
        <v>96507</v>
      </c>
      <c r="H84" s="166">
        <v>101267</v>
      </c>
      <c r="I84" s="181">
        <f t="shared" ref="I84:I91" si="38">IFERROR(H84/G84-1,"-")</f>
        <v>4.9322847047364338E-2</v>
      </c>
      <c r="J84" s="165">
        <f t="shared" si="37"/>
        <v>4760</v>
      </c>
      <c r="K84" s="167">
        <f t="shared" si="36"/>
        <v>2.4117799901830241E-2</v>
      </c>
    </row>
    <row r="85" spans="2:11" x14ac:dyDescent="0.25">
      <c r="B85" s="165" t="s">
        <v>116</v>
      </c>
      <c r="C85" s="166">
        <v>31930</v>
      </c>
      <c r="D85" s="166">
        <v>44660</v>
      </c>
      <c r="E85" s="166">
        <v>97434</v>
      </c>
      <c r="F85" s="166">
        <v>112107</v>
      </c>
      <c r="G85" s="166">
        <v>123583</v>
      </c>
      <c r="H85" s="166">
        <v>119756</v>
      </c>
      <c r="I85" s="181">
        <f t="shared" si="38"/>
        <v>-3.0967042392562094E-2</v>
      </c>
      <c r="J85" s="165">
        <f t="shared" si="37"/>
        <v>-3827</v>
      </c>
      <c r="K85" s="167">
        <f t="shared" si="36"/>
        <v>2.8521149486442594E-2</v>
      </c>
    </row>
    <row r="86" spans="2:11" x14ac:dyDescent="0.25">
      <c r="B86" s="165" t="s">
        <v>119</v>
      </c>
      <c r="C86" s="166">
        <v>6777</v>
      </c>
      <c r="D86" s="166">
        <v>16388</v>
      </c>
      <c r="E86" s="166">
        <v>26003</v>
      </c>
      <c r="F86" s="166">
        <v>37742</v>
      </c>
      <c r="G86" s="166">
        <v>52169</v>
      </c>
      <c r="H86" s="166">
        <v>47159</v>
      </c>
      <c r="I86" s="181">
        <f t="shared" si="38"/>
        <v>-9.6034043205735165E-2</v>
      </c>
      <c r="J86" s="165">
        <f t="shared" si="37"/>
        <v>-5010</v>
      </c>
      <c r="K86" s="167">
        <f t="shared" si="36"/>
        <v>1.1231411274851751E-2</v>
      </c>
    </row>
    <row r="87" spans="2:11" x14ac:dyDescent="0.25">
      <c r="B87" s="165" t="s">
        <v>126</v>
      </c>
      <c r="C87" s="166">
        <v>1446</v>
      </c>
      <c r="D87" s="166">
        <v>3856</v>
      </c>
      <c r="E87" s="166">
        <v>5606</v>
      </c>
      <c r="F87" s="166">
        <v>8001</v>
      </c>
      <c r="G87" s="166">
        <v>12852</v>
      </c>
      <c r="H87" s="166">
        <v>12753</v>
      </c>
      <c r="I87" s="181">
        <f t="shared" si="38"/>
        <v>-7.7030812324929698E-3</v>
      </c>
      <c r="J87" s="165">
        <f t="shared" si="37"/>
        <v>-99</v>
      </c>
      <c r="K87" s="167">
        <f t="shared" si="36"/>
        <v>3.0372609255536458E-3</v>
      </c>
    </row>
    <row r="88" spans="2:11" x14ac:dyDescent="0.25">
      <c r="B88" s="165" t="s">
        <v>122</v>
      </c>
      <c r="C88" s="166">
        <v>1794</v>
      </c>
      <c r="D88" s="166">
        <v>4708</v>
      </c>
      <c r="E88" s="166">
        <v>5083</v>
      </c>
      <c r="F88" s="166">
        <v>6346</v>
      </c>
      <c r="G88" s="166">
        <v>8035</v>
      </c>
      <c r="H88" s="166">
        <v>8564</v>
      </c>
      <c r="I88" s="181">
        <f t="shared" si="38"/>
        <v>6.5836963285625494E-2</v>
      </c>
      <c r="J88" s="165">
        <f t="shared" si="37"/>
        <v>529</v>
      </c>
      <c r="K88" s="167">
        <f t="shared" si="36"/>
        <v>2.0396065683714751E-3</v>
      </c>
    </row>
    <row r="89" spans="2:11" x14ac:dyDescent="0.25">
      <c r="B89" s="165" t="s">
        <v>131</v>
      </c>
      <c r="C89" s="166">
        <v>1708</v>
      </c>
      <c r="D89" s="166">
        <v>1077</v>
      </c>
      <c r="E89" s="166">
        <v>3385</v>
      </c>
      <c r="F89" s="166">
        <v>3803</v>
      </c>
      <c r="G89" s="166">
        <v>3568</v>
      </c>
      <c r="H89" s="166">
        <v>3810</v>
      </c>
      <c r="I89" s="181">
        <f t="shared" si="38"/>
        <v>6.7825112107623209E-2</v>
      </c>
      <c r="J89" s="165">
        <f t="shared" si="37"/>
        <v>242</v>
      </c>
      <c r="K89" s="167">
        <f t="shared" si="36"/>
        <v>9.0739152563000004E-4</v>
      </c>
    </row>
    <row r="90" spans="2:11" x14ac:dyDescent="0.25">
      <c r="B90" s="165" t="s">
        <v>134</v>
      </c>
      <c r="C90" s="166">
        <v>2323</v>
      </c>
      <c r="D90" s="166">
        <v>1332</v>
      </c>
      <c r="E90" s="166">
        <v>3698</v>
      </c>
      <c r="F90" s="166">
        <v>4417</v>
      </c>
      <c r="G90" s="166">
        <v>4728</v>
      </c>
      <c r="H90" s="166">
        <v>3577</v>
      </c>
      <c r="I90" s="181">
        <f t="shared" si="38"/>
        <v>-0.24344331641285955</v>
      </c>
      <c r="J90" s="165">
        <f t="shared" si="37"/>
        <v>-1151</v>
      </c>
      <c r="K90" s="167">
        <f t="shared" si="36"/>
        <v>8.5190012786837534E-4</v>
      </c>
    </row>
    <row r="91" spans="2:11" x14ac:dyDescent="0.25">
      <c r="B91" s="170" t="s">
        <v>148</v>
      </c>
      <c r="C91" s="171">
        <f t="shared" ref="C91" si="39">C83-SUM(C84:C90)</f>
        <v>27974</v>
      </c>
      <c r="D91" s="171">
        <f t="shared" ref="D91:H91" si="40">D83-SUM(D84:D90)</f>
        <v>51201</v>
      </c>
      <c r="E91" s="171">
        <f t="shared" si="40"/>
        <v>92009</v>
      </c>
      <c r="F91" s="171">
        <f t="shared" si="40"/>
        <v>119425</v>
      </c>
      <c r="G91" s="171">
        <f t="shared" si="40"/>
        <v>141155</v>
      </c>
      <c r="H91" s="171">
        <f t="shared" si="40"/>
        <v>141973</v>
      </c>
      <c r="I91" s="182">
        <f t="shared" si="38"/>
        <v>5.7950479968829072E-3</v>
      </c>
      <c r="J91" s="170">
        <f>H91-G91</f>
        <v>818</v>
      </c>
      <c r="K91" s="172">
        <f t="shared" si="36"/>
        <v>3.3812361435240947E-2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>
        <f t="shared" ref="C93:H93" si="41">C94+C97</f>
        <v>22616</v>
      </c>
      <c r="D93" s="178">
        <f t="shared" si="41"/>
        <v>33444</v>
      </c>
      <c r="E93" s="178">
        <f t="shared" si="41"/>
        <v>51485</v>
      </c>
      <c r="F93" s="178">
        <f t="shared" si="41"/>
        <v>58157</v>
      </c>
      <c r="G93" s="178">
        <f t="shared" si="41"/>
        <v>57388</v>
      </c>
      <c r="H93" s="178">
        <f t="shared" si="41"/>
        <v>56585</v>
      </c>
      <c r="I93" s="179">
        <f>IFERROR(H93/G93-1,"-")</f>
        <v>-1.3992472293859359E-2</v>
      </c>
      <c r="J93" s="178">
        <f>H93-G93</f>
        <v>-803</v>
      </c>
      <c r="K93" s="179">
        <f t="shared" ref="K93:K105" si="42">H93/H$9</f>
        <v>1.3476312198890696E-2</v>
      </c>
    </row>
    <row r="94" spans="2:11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1">
        <f t="shared" ref="J94:J104" si="43">H94-G94</f>
        <v>-256</v>
      </c>
      <c r="K94" s="163">
        <f t="shared" si="42"/>
        <v>8.4701783750737412E-3</v>
      </c>
    </row>
    <row r="95" spans="2:11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5">
        <f t="shared" si="43"/>
        <v>1810</v>
      </c>
      <c r="K95" s="167">
        <f t="shared" si="42"/>
        <v>3.2597028376109738E-3</v>
      </c>
    </row>
    <row r="96" spans="2:11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5">
        <f t="shared" si="43"/>
        <v>-2066</v>
      </c>
      <c r="K96" s="167">
        <f t="shared" si="42"/>
        <v>5.210475537462767E-3</v>
      </c>
    </row>
    <row r="97" spans="2:11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1">
        <f t="shared" si="43"/>
        <v>-547</v>
      </c>
      <c r="K97" s="163">
        <f t="shared" si="42"/>
        <v>5.0061338238169559E-3</v>
      </c>
    </row>
    <row r="98" spans="2:11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44">IFERROR(H98/G98-1,"-")</f>
        <v>-0.15808580858085808</v>
      </c>
      <c r="J98" s="165">
        <f t="shared" si="43"/>
        <v>-479</v>
      </c>
      <c r="K98" s="167">
        <f t="shared" si="42"/>
        <v>6.07547449312895E-4</v>
      </c>
    </row>
    <row r="99" spans="2:11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44"/>
        <v>-7.1563533301842175E-2</v>
      </c>
      <c r="J99" s="165">
        <f t="shared" si="43"/>
        <v>-303</v>
      </c>
      <c r="K99" s="167">
        <f t="shared" si="42"/>
        <v>9.3620894678517847E-4</v>
      </c>
    </row>
    <row r="100" spans="2:11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44"/>
        <v>4.3419267299864561E-3</v>
      </c>
      <c r="J100" s="165">
        <f t="shared" si="43"/>
        <v>16</v>
      </c>
      <c r="K100" s="167">
        <f t="shared" si="42"/>
        <v>8.8143203053979793E-4</v>
      </c>
    </row>
    <row r="101" spans="2:11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44"/>
        <v>-3.5369774919614128E-2</v>
      </c>
      <c r="J101" s="165">
        <f t="shared" si="43"/>
        <v>-33</v>
      </c>
      <c r="K101" s="167">
        <f t="shared" si="42"/>
        <v>2.1434445487322835E-4</v>
      </c>
    </row>
    <row r="102" spans="2:11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44"/>
        <v>-7.0874861572535974E-2</v>
      </c>
      <c r="J102" s="165">
        <f t="shared" si="43"/>
        <v>-64</v>
      </c>
      <c r="K102" s="167">
        <f t="shared" si="42"/>
        <v>1.9981666404293177E-4</v>
      </c>
    </row>
    <row r="103" spans="2:11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44"/>
        <v>-0.19565217391304346</v>
      </c>
      <c r="J103" s="165">
        <f t="shared" si="43"/>
        <v>-45</v>
      </c>
      <c r="K103" s="167">
        <f t="shared" si="42"/>
        <v>4.4059693501719158E-5</v>
      </c>
    </row>
    <row r="104" spans="2:11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44"/>
        <v>-0.37760416666666663</v>
      </c>
      <c r="J104" s="165">
        <f t="shared" si="43"/>
        <v>-145</v>
      </c>
      <c r="K104" s="167">
        <f t="shared" si="42"/>
        <v>5.6920360794112865E-5</v>
      </c>
    </row>
    <row r="105" spans="2:11" x14ac:dyDescent="0.25">
      <c r="B105" s="170" t="s">
        <v>148</v>
      </c>
      <c r="C105" s="171">
        <f t="shared" ref="C105" si="45">C97-SUM(C98:C104)</f>
        <v>2399</v>
      </c>
      <c r="D105" s="171">
        <f t="shared" ref="D105:H105" si="46">D97-SUM(D98:D104)</f>
        <v>3715</v>
      </c>
      <c r="E105" s="171">
        <f t="shared" si="46"/>
        <v>6087</v>
      </c>
      <c r="F105" s="171">
        <f t="shared" si="46"/>
        <v>7930</v>
      </c>
      <c r="G105" s="171">
        <f t="shared" si="46"/>
        <v>8168</v>
      </c>
      <c r="H105" s="171">
        <f t="shared" si="46"/>
        <v>8674</v>
      </c>
      <c r="I105" s="182">
        <f t="shared" si="44"/>
        <v>6.1949069539666946E-2</v>
      </c>
      <c r="J105" s="170">
        <f>H105-G105</f>
        <v>506</v>
      </c>
      <c r="K105" s="172">
        <f t="shared" si="42"/>
        <v>2.0658042239670919E-3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7">C108+C111</f>
        <v>62298</v>
      </c>
      <c r="D107" s="178">
        <f t="shared" si="47"/>
        <v>94072</v>
      </c>
      <c r="E107" s="178">
        <f t="shared" si="47"/>
        <v>169794</v>
      </c>
      <c r="F107" s="178">
        <f t="shared" si="47"/>
        <v>220761</v>
      </c>
      <c r="G107" s="178">
        <f t="shared" si="47"/>
        <v>207278</v>
      </c>
      <c r="H107" s="178">
        <f t="shared" si="47"/>
        <v>217984</v>
      </c>
      <c r="I107" s="179">
        <f>IFERROR(H107/G107-1,"-")</f>
        <v>5.1650440471251224E-2</v>
      </c>
      <c r="J107" s="178">
        <f>H107-G107</f>
        <v>10706</v>
      </c>
      <c r="K107" s="179">
        <f t="shared" ref="K107:K119" si="48">H107/H$9</f>
        <v>5.1915179612317564E-2</v>
      </c>
    </row>
    <row r="108" spans="2:11" x14ac:dyDescent="0.25">
      <c r="B108" s="161" t="s">
        <v>100</v>
      </c>
      <c r="C108" s="162">
        <v>28280</v>
      </c>
      <c r="D108" s="162">
        <v>38667</v>
      </c>
      <c r="E108" s="162">
        <v>41132</v>
      </c>
      <c r="F108" s="162">
        <v>48543</v>
      </c>
      <c r="G108" s="162">
        <v>43479</v>
      </c>
      <c r="H108" s="162">
        <v>46333</v>
      </c>
      <c r="I108" s="180">
        <f>IFERROR(H108/G108-1,"-")</f>
        <v>6.5640884104970265E-2</v>
      </c>
      <c r="J108" s="161">
        <f t="shared" ref="J108:J118" si="49">H108-G108</f>
        <v>2854</v>
      </c>
      <c r="K108" s="163">
        <f t="shared" si="48"/>
        <v>1.103469069737921E-2</v>
      </c>
    </row>
    <row r="109" spans="2:11" x14ac:dyDescent="0.25">
      <c r="B109" s="165" t="s">
        <v>106</v>
      </c>
      <c r="C109" s="166">
        <v>3378</v>
      </c>
      <c r="D109" s="166">
        <v>19359</v>
      </c>
      <c r="E109" s="166">
        <v>11031</v>
      </c>
      <c r="F109" s="166">
        <v>14560</v>
      </c>
      <c r="G109" s="166">
        <v>12208</v>
      </c>
      <c r="H109" s="166">
        <v>17174</v>
      </c>
      <c r="I109" s="181">
        <f>IFERROR(H109/G109-1,"-")</f>
        <v>0.40678243774574052</v>
      </c>
      <c r="J109" s="165">
        <f t="shared" si="49"/>
        <v>4966</v>
      </c>
      <c r="K109" s="167">
        <f t="shared" si="48"/>
        <v>4.0901685199920268E-3</v>
      </c>
    </row>
    <row r="110" spans="2:11" x14ac:dyDescent="0.25">
      <c r="B110" s="165" t="s">
        <v>103</v>
      </c>
      <c r="C110" s="166">
        <v>24902</v>
      </c>
      <c r="D110" s="166">
        <v>19308</v>
      </c>
      <c r="E110" s="166">
        <v>30101</v>
      </c>
      <c r="F110" s="166">
        <v>33983</v>
      </c>
      <c r="G110" s="166">
        <v>31271</v>
      </c>
      <c r="H110" s="166">
        <v>29159</v>
      </c>
      <c r="I110" s="181">
        <f>IFERROR(H110/G110-1,"-")</f>
        <v>-6.7538614051357526E-2</v>
      </c>
      <c r="J110" s="165">
        <f t="shared" si="49"/>
        <v>-2112</v>
      </c>
      <c r="K110" s="167">
        <f t="shared" si="48"/>
        <v>6.9445221773871838E-3</v>
      </c>
    </row>
    <row r="111" spans="2:11" x14ac:dyDescent="0.25">
      <c r="B111" s="161" t="s">
        <v>110</v>
      </c>
      <c r="C111" s="162">
        <v>34018</v>
      </c>
      <c r="D111" s="162">
        <v>55405</v>
      </c>
      <c r="E111" s="162">
        <v>128662</v>
      </c>
      <c r="F111" s="162">
        <v>172218</v>
      </c>
      <c r="G111" s="162">
        <v>163799</v>
      </c>
      <c r="H111" s="162">
        <v>171651</v>
      </c>
      <c r="I111" s="180">
        <f>IFERROR(H111/G111-1,"-")</f>
        <v>4.7936800590968165E-2</v>
      </c>
      <c r="J111" s="161">
        <f t="shared" si="49"/>
        <v>7852</v>
      </c>
      <c r="K111" s="163">
        <f t="shared" si="48"/>
        <v>4.0880488914938354E-2</v>
      </c>
    </row>
    <row r="112" spans="2:11" x14ac:dyDescent="0.25">
      <c r="B112" s="165" t="s">
        <v>113</v>
      </c>
      <c r="C112" s="166">
        <v>19439</v>
      </c>
      <c r="D112" s="166">
        <v>22937</v>
      </c>
      <c r="E112" s="166">
        <v>77726</v>
      </c>
      <c r="F112" s="166">
        <v>113230</v>
      </c>
      <c r="G112" s="166">
        <v>102157</v>
      </c>
      <c r="H112" s="166">
        <v>102824</v>
      </c>
      <c r="I112" s="181">
        <f t="shared" ref="I112:I119" si="50">IFERROR(H112/G112-1,"-")</f>
        <v>6.5291658917157047E-3</v>
      </c>
      <c r="J112" s="165">
        <f t="shared" si="49"/>
        <v>667</v>
      </c>
      <c r="K112" s="167">
        <f t="shared" si="48"/>
        <v>2.4488615808760925E-2</v>
      </c>
    </row>
    <row r="113" spans="2:11" x14ac:dyDescent="0.25">
      <c r="B113" s="165" t="s">
        <v>116</v>
      </c>
      <c r="C113" s="166">
        <v>2695</v>
      </c>
      <c r="D113" s="166">
        <v>6731</v>
      </c>
      <c r="E113" s="166">
        <v>5917</v>
      </c>
      <c r="F113" s="166">
        <v>7594</v>
      </c>
      <c r="G113" s="166">
        <v>7215</v>
      </c>
      <c r="H113" s="166">
        <v>8179</v>
      </c>
      <c r="I113" s="181">
        <f t="shared" si="50"/>
        <v>0.13361053361053354</v>
      </c>
      <c r="J113" s="165">
        <f t="shared" si="49"/>
        <v>964</v>
      </c>
      <c r="K113" s="167">
        <f t="shared" si="48"/>
        <v>1.9479147737868163E-3</v>
      </c>
    </row>
    <row r="114" spans="2:11" x14ac:dyDescent="0.25">
      <c r="B114" s="165" t="s">
        <v>119</v>
      </c>
      <c r="C114" s="166">
        <v>1859</v>
      </c>
      <c r="D114" s="166">
        <v>6002</v>
      </c>
      <c r="E114" s="166">
        <v>8638</v>
      </c>
      <c r="F114" s="166">
        <v>12056</v>
      </c>
      <c r="G114" s="166">
        <v>12800</v>
      </c>
      <c r="H114" s="166">
        <v>14175</v>
      </c>
      <c r="I114" s="181">
        <f t="shared" si="50"/>
        <v>0.107421875</v>
      </c>
      <c r="J114" s="165">
        <f t="shared" si="49"/>
        <v>1375</v>
      </c>
      <c r="K114" s="167">
        <f t="shared" si="48"/>
        <v>3.3759251642533467E-3</v>
      </c>
    </row>
    <row r="115" spans="2:11" x14ac:dyDescent="0.25">
      <c r="B115" s="165" t="s">
        <v>126</v>
      </c>
      <c r="C115" s="166">
        <v>1095</v>
      </c>
      <c r="D115" s="166">
        <v>3493</v>
      </c>
      <c r="E115" s="166">
        <v>5894</v>
      </c>
      <c r="F115" s="166">
        <v>6032</v>
      </c>
      <c r="G115" s="166">
        <v>5918</v>
      </c>
      <c r="H115" s="166">
        <v>5786</v>
      </c>
      <c r="I115" s="181">
        <f t="shared" si="50"/>
        <v>-2.2304832713754608E-2</v>
      </c>
      <c r="J115" s="165">
        <f t="shared" si="49"/>
        <v>-132</v>
      </c>
      <c r="K115" s="167">
        <f t="shared" si="48"/>
        <v>1.3779966843294436E-3</v>
      </c>
    </row>
    <row r="116" spans="2:11" x14ac:dyDescent="0.25">
      <c r="B116" s="165" t="s">
        <v>122</v>
      </c>
      <c r="C116" s="166">
        <v>2545</v>
      </c>
      <c r="D116" s="166">
        <v>4145</v>
      </c>
      <c r="E116" s="166">
        <v>4317</v>
      </c>
      <c r="F116" s="166">
        <v>4916</v>
      </c>
      <c r="G116" s="166">
        <v>4686</v>
      </c>
      <c r="H116" s="166">
        <v>4352</v>
      </c>
      <c r="I116" s="181">
        <f t="shared" si="50"/>
        <v>-7.1276141698676909E-2</v>
      </c>
      <c r="J116" s="165">
        <f t="shared" si="49"/>
        <v>-334</v>
      </c>
      <c r="K116" s="167">
        <f t="shared" si="48"/>
        <v>1.0364745195647665E-3</v>
      </c>
    </row>
    <row r="117" spans="2:11" x14ac:dyDescent="0.25">
      <c r="B117" s="165" t="s">
        <v>131</v>
      </c>
      <c r="C117" s="166">
        <v>226</v>
      </c>
      <c r="D117" s="166">
        <v>308</v>
      </c>
      <c r="E117" s="166">
        <v>1123</v>
      </c>
      <c r="F117" s="166">
        <v>1300</v>
      </c>
      <c r="G117" s="166">
        <v>1069</v>
      </c>
      <c r="H117" s="166">
        <v>1258</v>
      </c>
      <c r="I117" s="181">
        <f t="shared" si="50"/>
        <v>0.17680074836295612</v>
      </c>
      <c r="J117" s="165">
        <f t="shared" si="49"/>
        <v>189</v>
      </c>
      <c r="K117" s="167">
        <f t="shared" si="48"/>
        <v>2.9960591581169031E-4</v>
      </c>
    </row>
    <row r="118" spans="2:11" x14ac:dyDescent="0.25">
      <c r="B118" s="165" t="s">
        <v>134</v>
      </c>
      <c r="C118" s="166">
        <v>549</v>
      </c>
      <c r="D118" s="166">
        <v>470</v>
      </c>
      <c r="E118" s="166">
        <v>840</v>
      </c>
      <c r="F118" s="166">
        <v>770</v>
      </c>
      <c r="G118" s="166">
        <v>1368</v>
      </c>
      <c r="H118" s="166">
        <v>921</v>
      </c>
      <c r="I118" s="181">
        <f t="shared" si="50"/>
        <v>-0.32675438596491224</v>
      </c>
      <c r="J118" s="165">
        <f t="shared" si="49"/>
        <v>-447</v>
      </c>
      <c r="K118" s="167">
        <f t="shared" si="48"/>
        <v>2.1934582548693702E-4</v>
      </c>
    </row>
    <row r="119" spans="2:11" x14ac:dyDescent="0.25">
      <c r="B119" s="170" t="s">
        <v>148</v>
      </c>
      <c r="C119" s="171">
        <f t="shared" ref="C119" si="51">C111-SUM(C112:C118)</f>
        <v>5610</v>
      </c>
      <c r="D119" s="171">
        <f t="shared" ref="D119:H119" si="52">D111-SUM(D112:D118)</f>
        <v>11319</v>
      </c>
      <c r="E119" s="171">
        <f t="shared" si="52"/>
        <v>24207</v>
      </c>
      <c r="F119" s="171">
        <f t="shared" si="52"/>
        <v>26320</v>
      </c>
      <c r="G119" s="171">
        <f t="shared" si="52"/>
        <v>28586</v>
      </c>
      <c r="H119" s="171">
        <f t="shared" si="52"/>
        <v>34156</v>
      </c>
      <c r="I119" s="182">
        <f t="shared" si="50"/>
        <v>0.19485062618064797</v>
      </c>
      <c r="J119" s="170">
        <f>H119-G119</f>
        <v>5570</v>
      </c>
      <c r="K119" s="172">
        <f t="shared" si="48"/>
        <v>8.1346102229444307E-3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>
        <f t="shared" ref="C121:H121" si="53">C122+C125</f>
        <v>91416</v>
      </c>
      <c r="D121" s="178">
        <f t="shared" si="53"/>
        <v>164258</v>
      </c>
      <c r="E121" s="178">
        <f t="shared" si="53"/>
        <v>229131</v>
      </c>
      <c r="F121" s="178">
        <f t="shared" si="53"/>
        <v>240044</v>
      </c>
      <c r="G121" s="178">
        <f t="shared" si="53"/>
        <v>250407</v>
      </c>
      <c r="H121" s="178">
        <f t="shared" si="53"/>
        <v>282601</v>
      </c>
      <c r="I121" s="179">
        <f>IFERROR(H121/G121-1,"-")</f>
        <v>0.12856669342310711</v>
      </c>
      <c r="J121" s="178">
        <f>H121-G121</f>
        <v>32194</v>
      </c>
      <c r="K121" s="179">
        <f t="shared" ref="K121:K133" si="54">H121/H$9</f>
        <v>6.7304396990699122E-2</v>
      </c>
    </row>
    <row r="122" spans="2:11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1">
        <f t="shared" ref="J122:J132" si="55">H122-G122</f>
        <v>22415</v>
      </c>
      <c r="K122" s="163">
        <f t="shared" si="54"/>
        <v>4.2488548647498396E-2</v>
      </c>
    </row>
    <row r="123" spans="2:11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5">
        <f t="shared" si="55"/>
        <v>18274</v>
      </c>
      <c r="K123" s="167">
        <f t="shared" si="54"/>
        <v>2.2258957157068521E-2</v>
      </c>
    </row>
    <row r="124" spans="2:11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5">
        <f t="shared" si="55"/>
        <v>4141</v>
      </c>
      <c r="K124" s="167">
        <f t="shared" si="54"/>
        <v>2.0229591490429879E-2</v>
      </c>
    </row>
    <row r="125" spans="2:11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1">
        <f t="shared" si="55"/>
        <v>9779</v>
      </c>
      <c r="K125" s="163">
        <f t="shared" si="54"/>
        <v>2.4815848343200719E-2</v>
      </c>
    </row>
    <row r="126" spans="2:11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56">IFERROR(H126/G126-1,"-")</f>
        <v>-2.0790410189174047E-2</v>
      </c>
      <c r="J126" s="165">
        <f t="shared" si="55"/>
        <v>-222</v>
      </c>
      <c r="K126" s="167">
        <f t="shared" si="54"/>
        <v>2.4902062446160839E-3</v>
      </c>
    </row>
    <row r="127" spans="2:11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56"/>
        <v>0.17319838672855936</v>
      </c>
      <c r="J127" s="165">
        <f t="shared" si="55"/>
        <v>2276</v>
      </c>
      <c r="K127" s="167">
        <f t="shared" si="54"/>
        <v>3.6717205119784018E-3</v>
      </c>
    </row>
    <row r="128" spans="2:11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56"/>
        <v>0.11028298590893204</v>
      </c>
      <c r="J128" s="165">
        <f t="shared" si="55"/>
        <v>947</v>
      </c>
      <c r="K128" s="167">
        <f t="shared" si="54"/>
        <v>2.2706222586237322E-3</v>
      </c>
    </row>
    <row r="129" spans="2:11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56"/>
        <v>0.17402376910016981</v>
      </c>
      <c r="J129" s="165">
        <f t="shared" si="55"/>
        <v>410</v>
      </c>
      <c r="K129" s="167">
        <f t="shared" si="54"/>
        <v>6.5875195797705517E-4</v>
      </c>
    </row>
    <row r="130" spans="2:11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56"/>
        <v>0.21125417262756319</v>
      </c>
      <c r="J130" s="165">
        <f t="shared" si="55"/>
        <v>443</v>
      </c>
      <c r="K130" s="167">
        <f t="shared" si="54"/>
        <v>6.0492768375333336E-4</v>
      </c>
    </row>
    <row r="131" spans="2:11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56"/>
        <v>-0.15442278860569714</v>
      </c>
      <c r="J131" s="165">
        <f t="shared" si="55"/>
        <v>-206</v>
      </c>
      <c r="K131" s="167">
        <f t="shared" si="54"/>
        <v>2.6864505010777955E-4</v>
      </c>
    </row>
    <row r="132" spans="2:11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56"/>
        <v>-5.3956834532374098E-2</v>
      </c>
      <c r="J132" s="165">
        <f t="shared" si="55"/>
        <v>-135</v>
      </c>
      <c r="K132" s="167">
        <f t="shared" si="54"/>
        <v>5.6372591631659058E-4</v>
      </c>
    </row>
    <row r="133" spans="2:11" x14ac:dyDescent="0.25">
      <c r="B133" s="170" t="s">
        <v>148</v>
      </c>
      <c r="C133" s="171">
        <f t="shared" ref="C133" si="57">C125-SUM(C126:C132)</f>
        <v>24958</v>
      </c>
      <c r="D133" s="171">
        <f t="shared" ref="D133:H133" si="58">D125-SUM(D126:D132)</f>
        <v>37753</v>
      </c>
      <c r="E133" s="171">
        <f t="shared" si="58"/>
        <v>57174</v>
      </c>
      <c r="F133" s="171">
        <f t="shared" si="58"/>
        <v>50712</v>
      </c>
      <c r="G133" s="171">
        <f t="shared" si="58"/>
        <v>53724</v>
      </c>
      <c r="H133" s="171">
        <f t="shared" si="58"/>
        <v>59990</v>
      </c>
      <c r="I133" s="182">
        <f t="shared" si="56"/>
        <v>0.11663316208770746</v>
      </c>
      <c r="J133" s="170">
        <f>H133-G133</f>
        <v>6266</v>
      </c>
      <c r="K133" s="172">
        <f t="shared" si="54"/>
        <v>1.4287248719827743E-2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9">C136+C139</f>
        <v>71022</v>
      </c>
      <c r="D135" s="178">
        <f t="shared" si="59"/>
        <v>116590</v>
      </c>
      <c r="E135" s="178">
        <f t="shared" si="59"/>
        <v>211298</v>
      </c>
      <c r="F135" s="178">
        <f t="shared" si="59"/>
        <v>231221</v>
      </c>
      <c r="G135" s="178">
        <f t="shared" si="59"/>
        <v>236470</v>
      </c>
      <c r="H135" s="178">
        <f t="shared" si="59"/>
        <v>232777</v>
      </c>
      <c r="I135" s="179">
        <f>IFERROR(H135/G135-1,"-")</f>
        <v>-1.5617203027868176E-2</v>
      </c>
      <c r="J135" s="178">
        <f>H135-G135</f>
        <v>-3693</v>
      </c>
      <c r="K135" s="179">
        <f t="shared" ref="K135:K147" si="60">H135/H$9</f>
        <v>5.5438287968917199E-2</v>
      </c>
    </row>
    <row r="136" spans="2:11" x14ac:dyDescent="0.25">
      <c r="B136" s="161" t="s">
        <v>100</v>
      </c>
      <c r="C136" s="162">
        <v>18253</v>
      </c>
      <c r="D136" s="162">
        <v>37770</v>
      </c>
      <c r="E136" s="162">
        <v>21329</v>
      </c>
      <c r="F136" s="162">
        <v>24816</v>
      </c>
      <c r="G136" s="162">
        <v>21484</v>
      </c>
      <c r="H136" s="162">
        <v>23745</v>
      </c>
      <c r="I136" s="180">
        <f>IFERROR(H136/G136-1,"-")</f>
        <v>0.10524110966300504</v>
      </c>
      <c r="J136" s="161">
        <f t="shared" ref="J136:J146" si="61">H136-G136</f>
        <v>2261</v>
      </c>
      <c r="K136" s="163">
        <f t="shared" si="60"/>
        <v>5.6551212010720079E-3</v>
      </c>
    </row>
    <row r="137" spans="2:11" x14ac:dyDescent="0.25">
      <c r="B137" s="165" t="s">
        <v>106</v>
      </c>
      <c r="C137" s="166">
        <v>13223</v>
      </c>
      <c r="D137" s="166">
        <v>29524</v>
      </c>
      <c r="E137" s="166">
        <v>14679</v>
      </c>
      <c r="F137" s="166">
        <v>16252</v>
      </c>
      <c r="G137" s="166">
        <v>13022</v>
      </c>
      <c r="H137" s="166">
        <v>14530</v>
      </c>
      <c r="I137" s="181">
        <f>IFERROR(H137/G137-1,"-")</f>
        <v>0.11580402395945333</v>
      </c>
      <c r="J137" s="165">
        <f t="shared" si="61"/>
        <v>1508</v>
      </c>
      <c r="K137" s="167">
        <f t="shared" si="60"/>
        <v>3.4604721436755645E-3</v>
      </c>
    </row>
    <row r="138" spans="2:11" x14ac:dyDescent="0.25">
      <c r="B138" s="165" t="s">
        <v>103</v>
      </c>
      <c r="C138" s="166">
        <v>5030</v>
      </c>
      <c r="D138" s="166">
        <v>8246</v>
      </c>
      <c r="E138" s="166">
        <v>6650</v>
      </c>
      <c r="F138" s="166">
        <v>8564</v>
      </c>
      <c r="G138" s="166">
        <v>8462</v>
      </c>
      <c r="H138" s="166">
        <v>9215</v>
      </c>
      <c r="I138" s="181">
        <f>IFERROR(H138/G138-1,"-")</f>
        <v>8.8986055306074174E-2</v>
      </c>
      <c r="J138" s="165">
        <f t="shared" si="61"/>
        <v>753</v>
      </c>
      <c r="K138" s="167">
        <f t="shared" si="60"/>
        <v>2.1946490573964438E-3</v>
      </c>
    </row>
    <row r="139" spans="2:11" x14ac:dyDescent="0.25">
      <c r="B139" s="161" t="s">
        <v>110</v>
      </c>
      <c r="C139" s="162">
        <v>52769</v>
      </c>
      <c r="D139" s="162">
        <v>78820</v>
      </c>
      <c r="E139" s="162">
        <v>189969</v>
      </c>
      <c r="F139" s="162">
        <v>206405</v>
      </c>
      <c r="G139" s="162">
        <v>214986</v>
      </c>
      <c r="H139" s="162">
        <v>209032</v>
      </c>
      <c r="I139" s="180">
        <f>IFERROR(H139/G139-1,"-")</f>
        <v>-2.7694826639874215E-2</v>
      </c>
      <c r="J139" s="161">
        <f t="shared" si="61"/>
        <v>-5954</v>
      </c>
      <c r="K139" s="163">
        <f t="shared" si="60"/>
        <v>4.9783166767845187E-2</v>
      </c>
    </row>
    <row r="140" spans="2:11" x14ac:dyDescent="0.25">
      <c r="B140" s="165" t="s">
        <v>113</v>
      </c>
      <c r="C140" s="166">
        <v>18492</v>
      </c>
      <c r="D140" s="166">
        <v>22202</v>
      </c>
      <c r="E140" s="166">
        <v>82145</v>
      </c>
      <c r="F140" s="166">
        <v>89762</v>
      </c>
      <c r="G140" s="166">
        <v>97508</v>
      </c>
      <c r="H140" s="166">
        <v>95395</v>
      </c>
      <c r="I140" s="181">
        <f t="shared" ref="I140:I147" si="62">IFERROR(H140/G140-1,"-")</f>
        <v>-2.1670016819132831E-2</v>
      </c>
      <c r="J140" s="165">
        <f t="shared" si="61"/>
        <v>-2113</v>
      </c>
      <c r="K140" s="167">
        <f t="shared" si="60"/>
        <v>2.2719321414035133E-2</v>
      </c>
    </row>
    <row r="141" spans="2:11" x14ac:dyDescent="0.25">
      <c r="B141" s="165" t="s">
        <v>116</v>
      </c>
      <c r="C141" s="166">
        <v>4762</v>
      </c>
      <c r="D141" s="166">
        <v>7702</v>
      </c>
      <c r="E141" s="166">
        <v>13518</v>
      </c>
      <c r="F141" s="166">
        <v>18144</v>
      </c>
      <c r="G141" s="166">
        <v>18601</v>
      </c>
      <c r="H141" s="166">
        <v>18702</v>
      </c>
      <c r="I141" s="181">
        <f t="shared" si="62"/>
        <v>5.4298156013117271E-3</v>
      </c>
      <c r="J141" s="165">
        <f t="shared" si="61"/>
        <v>101</v>
      </c>
      <c r="K141" s="167">
        <f t="shared" si="60"/>
        <v>4.4540777722656853E-3</v>
      </c>
    </row>
    <row r="142" spans="2:11" x14ac:dyDescent="0.25">
      <c r="B142" s="165" t="s">
        <v>119</v>
      </c>
      <c r="C142" s="166">
        <v>5672</v>
      </c>
      <c r="D142" s="166">
        <v>13038</v>
      </c>
      <c r="E142" s="166">
        <v>22971</v>
      </c>
      <c r="F142" s="166">
        <v>21076</v>
      </c>
      <c r="G142" s="166">
        <v>20538</v>
      </c>
      <c r="H142" s="166">
        <v>19537</v>
      </c>
      <c r="I142" s="181">
        <f t="shared" si="62"/>
        <v>-4.8738922972051846E-2</v>
      </c>
      <c r="J142" s="165">
        <f t="shared" si="61"/>
        <v>-1001</v>
      </c>
      <c r="K142" s="167">
        <f t="shared" si="60"/>
        <v>4.6529417942869581E-3</v>
      </c>
    </row>
    <row r="143" spans="2:11" x14ac:dyDescent="0.25">
      <c r="B143" s="165" t="s">
        <v>126</v>
      </c>
      <c r="C143" s="166">
        <v>723</v>
      </c>
      <c r="D143" s="166">
        <v>3759</v>
      </c>
      <c r="E143" s="166">
        <v>8266</v>
      </c>
      <c r="F143" s="166">
        <v>7399</v>
      </c>
      <c r="G143" s="166">
        <v>5132</v>
      </c>
      <c r="H143" s="166">
        <v>4349</v>
      </c>
      <c r="I143" s="181">
        <f t="shared" si="62"/>
        <v>-0.15257209664848015</v>
      </c>
      <c r="J143" s="165">
        <f t="shared" si="61"/>
        <v>-783</v>
      </c>
      <c r="K143" s="167">
        <f t="shared" si="60"/>
        <v>1.0357600380485224E-3</v>
      </c>
    </row>
    <row r="144" spans="2:11" x14ac:dyDescent="0.25">
      <c r="B144" s="165" t="s">
        <v>122</v>
      </c>
      <c r="C144" s="166">
        <v>1607</v>
      </c>
      <c r="D144" s="166">
        <v>2820</v>
      </c>
      <c r="E144" s="166">
        <v>3688</v>
      </c>
      <c r="F144" s="166">
        <v>4718</v>
      </c>
      <c r="G144" s="166">
        <v>4750</v>
      </c>
      <c r="H144" s="166">
        <v>3731</v>
      </c>
      <c r="I144" s="181">
        <f t="shared" si="62"/>
        <v>-0.21452631578947368</v>
      </c>
      <c r="J144" s="165">
        <f t="shared" si="61"/>
        <v>-1019</v>
      </c>
      <c r="K144" s="167">
        <f t="shared" si="60"/>
        <v>8.885768457022389E-4</v>
      </c>
    </row>
    <row r="145" spans="2:11" x14ac:dyDescent="0.25">
      <c r="B145" s="165" t="s">
        <v>131</v>
      </c>
      <c r="C145" s="166">
        <v>1592</v>
      </c>
      <c r="D145" s="166">
        <v>1197</v>
      </c>
      <c r="E145" s="166">
        <v>2905</v>
      </c>
      <c r="F145" s="166">
        <v>3247</v>
      </c>
      <c r="G145" s="166">
        <v>3030</v>
      </c>
      <c r="H145" s="166">
        <v>2935</v>
      </c>
      <c r="I145" s="181">
        <f t="shared" si="62"/>
        <v>-3.1353135313531344E-2</v>
      </c>
      <c r="J145" s="165">
        <f t="shared" si="61"/>
        <v>-95</v>
      </c>
      <c r="K145" s="167">
        <f t="shared" si="60"/>
        <v>6.990010833921391E-4</v>
      </c>
    </row>
    <row r="146" spans="2:11" x14ac:dyDescent="0.25">
      <c r="B146" s="165" t="s">
        <v>134</v>
      </c>
      <c r="C146" s="166">
        <v>3374</v>
      </c>
      <c r="D146" s="166">
        <v>790</v>
      </c>
      <c r="E146" s="166">
        <v>1686</v>
      </c>
      <c r="F146" s="166">
        <v>2306</v>
      </c>
      <c r="G146" s="166">
        <v>2147</v>
      </c>
      <c r="H146" s="166">
        <v>1666</v>
      </c>
      <c r="I146" s="181">
        <f t="shared" si="62"/>
        <v>-0.22403353516534696</v>
      </c>
      <c r="J146" s="165">
        <f t="shared" si="61"/>
        <v>-481</v>
      </c>
      <c r="K146" s="167">
        <f t="shared" si="60"/>
        <v>3.9677540202088716E-4</v>
      </c>
    </row>
    <row r="147" spans="2:11" x14ac:dyDescent="0.25">
      <c r="B147" s="170" t="s">
        <v>148</v>
      </c>
      <c r="C147" s="171">
        <f t="shared" ref="C147" si="63">C139-SUM(C140:C146)</f>
        <v>16547</v>
      </c>
      <c r="D147" s="171">
        <f t="shared" ref="D147:H147" si="64">D139-SUM(D140:D146)</f>
        <v>27312</v>
      </c>
      <c r="E147" s="171">
        <f t="shared" si="64"/>
        <v>54790</v>
      </c>
      <c r="F147" s="171">
        <f t="shared" si="64"/>
        <v>59753</v>
      </c>
      <c r="G147" s="171">
        <f t="shared" si="64"/>
        <v>63280</v>
      </c>
      <c r="H147" s="171">
        <f t="shared" si="64"/>
        <v>62717</v>
      </c>
      <c r="I147" s="182">
        <f t="shared" si="62"/>
        <v>-8.8969658659924233E-3</v>
      </c>
      <c r="J147" s="170">
        <f>H147-G147</f>
        <v>-563</v>
      </c>
      <c r="K147" s="172">
        <f t="shared" si="60"/>
        <v>1.4936712418093625E-2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65">C150+C153</f>
        <v>38032</v>
      </c>
      <c r="D149" s="178">
        <f t="shared" si="65"/>
        <v>70788</v>
      </c>
      <c r="E149" s="178">
        <f t="shared" si="65"/>
        <v>108068</v>
      </c>
      <c r="F149" s="178">
        <f t="shared" si="65"/>
        <v>113850</v>
      </c>
      <c r="G149" s="178">
        <f t="shared" si="65"/>
        <v>117114</v>
      </c>
      <c r="H149" s="178">
        <f t="shared" si="65"/>
        <v>111271</v>
      </c>
      <c r="I149" s="179">
        <f>IFERROR(H149/G149-1,"-")</f>
        <v>-4.9891558652253365E-2</v>
      </c>
      <c r="J149" s="178">
        <f>H149-G149</f>
        <v>-5843</v>
      </c>
      <c r="K149" s="179">
        <f t="shared" ref="K149:K161" si="66">H149/H$9</f>
        <v>2.6500357597998882E-2</v>
      </c>
    </row>
    <row r="150" spans="2:11" x14ac:dyDescent="0.25">
      <c r="B150" s="161" t="s">
        <v>100</v>
      </c>
      <c r="C150" s="162">
        <v>19160</v>
      </c>
      <c r="D150" s="162">
        <v>40138</v>
      </c>
      <c r="E150" s="162">
        <v>56632</v>
      </c>
      <c r="F150" s="162">
        <v>56777</v>
      </c>
      <c r="G150" s="162">
        <v>52917</v>
      </c>
      <c r="H150" s="162">
        <v>47366</v>
      </c>
      <c r="I150" s="180">
        <f>IFERROR(H150/G150-1,"-")</f>
        <v>-0.10490012661337567</v>
      </c>
      <c r="J150" s="161">
        <f t="shared" ref="J150:J160" si="67">H150-G150</f>
        <v>-5551</v>
      </c>
      <c r="K150" s="163">
        <f t="shared" si="66"/>
        <v>1.1280710499472593E-2</v>
      </c>
    </row>
    <row r="151" spans="2:11" x14ac:dyDescent="0.25">
      <c r="B151" s="165" t="s">
        <v>106</v>
      </c>
      <c r="C151" s="166">
        <v>12001</v>
      </c>
      <c r="D151" s="166">
        <v>32300</v>
      </c>
      <c r="E151" s="166">
        <v>41224</v>
      </c>
      <c r="F151" s="166">
        <v>42625</v>
      </c>
      <c r="G151" s="166">
        <v>36789</v>
      </c>
      <c r="H151" s="166">
        <v>30211</v>
      </c>
      <c r="I151" s="181">
        <f>IFERROR(H151/G151-1,"-")</f>
        <v>-0.1788034466824322</v>
      </c>
      <c r="J151" s="165">
        <f t="shared" si="67"/>
        <v>-6578</v>
      </c>
      <c r="K151" s="167">
        <f t="shared" si="66"/>
        <v>7.195067029083446E-3</v>
      </c>
    </row>
    <row r="152" spans="2:11" x14ac:dyDescent="0.25">
      <c r="B152" s="165" t="s">
        <v>103</v>
      </c>
      <c r="C152" s="166">
        <v>7159</v>
      </c>
      <c r="D152" s="166">
        <v>7838</v>
      </c>
      <c r="E152" s="166">
        <v>15408</v>
      </c>
      <c r="F152" s="166">
        <v>14152</v>
      </c>
      <c r="G152" s="166">
        <v>16128</v>
      </c>
      <c r="H152" s="166">
        <v>17155</v>
      </c>
      <c r="I152" s="181">
        <f>IFERROR(H152/G152-1,"-")</f>
        <v>6.3678075396825351E-2</v>
      </c>
      <c r="J152" s="165">
        <f t="shared" si="67"/>
        <v>1027</v>
      </c>
      <c r="K152" s="167">
        <f t="shared" si="66"/>
        <v>4.0856434703891468E-3</v>
      </c>
    </row>
    <row r="153" spans="2:11" x14ac:dyDescent="0.25">
      <c r="B153" s="161" t="s">
        <v>110</v>
      </c>
      <c r="C153" s="162">
        <v>18872</v>
      </c>
      <c r="D153" s="162">
        <v>30650</v>
      </c>
      <c r="E153" s="162">
        <v>51436</v>
      </c>
      <c r="F153" s="162">
        <v>57073</v>
      </c>
      <c r="G153" s="162">
        <v>64197</v>
      </c>
      <c r="H153" s="162">
        <v>63905</v>
      </c>
      <c r="I153" s="180">
        <f>IFERROR(H153/G153-1,"-")</f>
        <v>-4.5484991510507111E-3</v>
      </c>
      <c r="J153" s="161">
        <f t="shared" si="67"/>
        <v>-292</v>
      </c>
      <c r="K153" s="163">
        <f t="shared" si="66"/>
        <v>1.5219647098526287E-2</v>
      </c>
    </row>
    <row r="154" spans="2:11" x14ac:dyDescent="0.25">
      <c r="B154" s="165" t="s">
        <v>113</v>
      </c>
      <c r="C154" s="166">
        <v>5515</v>
      </c>
      <c r="D154" s="166">
        <v>5598</v>
      </c>
      <c r="E154" s="166">
        <v>19171</v>
      </c>
      <c r="F154" s="166">
        <v>18750</v>
      </c>
      <c r="G154" s="166">
        <v>19791</v>
      </c>
      <c r="H154" s="166">
        <v>17488</v>
      </c>
      <c r="I154" s="181">
        <f t="shared" ref="I154:I161" si="68">IFERROR(H154/G154-1,"-")</f>
        <v>-0.11636602496084081</v>
      </c>
      <c r="J154" s="165">
        <f t="shared" si="67"/>
        <v>-2303</v>
      </c>
      <c r="K154" s="167">
        <f t="shared" si="66"/>
        <v>4.1649509186922418E-3</v>
      </c>
    </row>
    <row r="155" spans="2:11" x14ac:dyDescent="0.25">
      <c r="B155" s="165" t="s">
        <v>116</v>
      </c>
      <c r="C155" s="166">
        <v>4511</v>
      </c>
      <c r="D155" s="166">
        <v>8036</v>
      </c>
      <c r="E155" s="166">
        <v>9936</v>
      </c>
      <c r="F155" s="166">
        <v>10332</v>
      </c>
      <c r="G155" s="166">
        <v>10102</v>
      </c>
      <c r="H155" s="166">
        <v>10525</v>
      </c>
      <c r="I155" s="181">
        <f t="shared" si="68"/>
        <v>4.1872896456147224E-2</v>
      </c>
      <c r="J155" s="165">
        <f t="shared" si="67"/>
        <v>423</v>
      </c>
      <c r="K155" s="167">
        <f t="shared" si="66"/>
        <v>2.5066393194896983E-3</v>
      </c>
    </row>
    <row r="156" spans="2:11" x14ac:dyDescent="0.25">
      <c r="B156" s="165" t="s">
        <v>119</v>
      </c>
      <c r="C156" s="166">
        <v>2227</v>
      </c>
      <c r="D156" s="166">
        <v>5124</v>
      </c>
      <c r="E156" s="166">
        <v>6472</v>
      </c>
      <c r="F156" s="166">
        <v>9249</v>
      </c>
      <c r="G156" s="166">
        <v>11724</v>
      </c>
      <c r="H156" s="166">
        <v>15180</v>
      </c>
      <c r="I156" s="181">
        <f t="shared" si="68"/>
        <v>0.29477993858751272</v>
      </c>
      <c r="J156" s="165">
        <f t="shared" si="67"/>
        <v>3456</v>
      </c>
      <c r="K156" s="167">
        <f t="shared" si="66"/>
        <v>3.6152764721951182E-3</v>
      </c>
    </row>
    <row r="157" spans="2:11" x14ac:dyDescent="0.25">
      <c r="B157" s="165" t="s">
        <v>126</v>
      </c>
      <c r="C157" s="166">
        <v>570</v>
      </c>
      <c r="D157" s="166">
        <v>906</v>
      </c>
      <c r="E157" s="166">
        <v>1617</v>
      </c>
      <c r="F157" s="166">
        <v>1502</v>
      </c>
      <c r="G157" s="166">
        <v>1867</v>
      </c>
      <c r="H157" s="166">
        <v>1924</v>
      </c>
      <c r="I157" s="181">
        <f t="shared" si="68"/>
        <v>3.0530262453133394E-2</v>
      </c>
      <c r="J157" s="165">
        <f t="shared" si="67"/>
        <v>57</v>
      </c>
      <c r="K157" s="167">
        <f t="shared" si="66"/>
        <v>4.5822081241787929E-4</v>
      </c>
    </row>
    <row r="158" spans="2:11" x14ac:dyDescent="0.25">
      <c r="B158" s="165" t="s">
        <v>122</v>
      </c>
      <c r="C158" s="166">
        <v>1192</v>
      </c>
      <c r="D158" s="166">
        <v>1744</v>
      </c>
      <c r="E158" s="166">
        <v>2943</v>
      </c>
      <c r="F158" s="166">
        <v>2874</v>
      </c>
      <c r="G158" s="166">
        <v>3312</v>
      </c>
      <c r="H158" s="166">
        <v>2501</v>
      </c>
      <c r="I158" s="181">
        <f t="shared" si="68"/>
        <v>-0.24486714975845414</v>
      </c>
      <c r="J158" s="165">
        <f t="shared" si="67"/>
        <v>-811</v>
      </c>
      <c r="K158" s="167">
        <f t="shared" si="66"/>
        <v>5.9563942404216013E-4</v>
      </c>
    </row>
    <row r="159" spans="2:11" x14ac:dyDescent="0.25">
      <c r="B159" s="165" t="s">
        <v>131</v>
      </c>
      <c r="C159" s="166">
        <v>230</v>
      </c>
      <c r="D159" s="166">
        <v>282</v>
      </c>
      <c r="E159" s="166">
        <v>472</v>
      </c>
      <c r="F159" s="166">
        <v>432</v>
      </c>
      <c r="G159" s="166">
        <v>374</v>
      </c>
      <c r="H159" s="166">
        <v>296</v>
      </c>
      <c r="I159" s="181">
        <f t="shared" si="68"/>
        <v>-0.20855614973262027</v>
      </c>
      <c r="J159" s="165">
        <f t="shared" si="67"/>
        <v>-78</v>
      </c>
      <c r="K159" s="167">
        <f t="shared" si="66"/>
        <v>7.0495509602750659E-5</v>
      </c>
    </row>
    <row r="160" spans="2:11" x14ac:dyDescent="0.25">
      <c r="B160" s="165" t="s">
        <v>134</v>
      </c>
      <c r="C160" s="166">
        <v>295</v>
      </c>
      <c r="D160" s="166">
        <v>446</v>
      </c>
      <c r="E160" s="166">
        <v>654</v>
      </c>
      <c r="F160" s="166">
        <v>832</v>
      </c>
      <c r="G160" s="166">
        <v>582</v>
      </c>
      <c r="H160" s="166">
        <v>436</v>
      </c>
      <c r="I160" s="181">
        <f t="shared" si="68"/>
        <v>-0.25085910652920962</v>
      </c>
      <c r="J160" s="165">
        <f t="shared" si="67"/>
        <v>-146</v>
      </c>
      <c r="K160" s="167">
        <f t="shared" si="66"/>
        <v>1.038379803608084E-4</v>
      </c>
    </row>
    <row r="161" spans="2:11" x14ac:dyDescent="0.25">
      <c r="B161" s="170" t="s">
        <v>148</v>
      </c>
      <c r="C161" s="171">
        <f t="shared" ref="C161" si="69">C153-SUM(C154:C160)</f>
        <v>4332</v>
      </c>
      <c r="D161" s="171">
        <f t="shared" ref="D161:H161" si="70">D153-SUM(D154:D160)</f>
        <v>8514</v>
      </c>
      <c r="E161" s="171">
        <f t="shared" si="70"/>
        <v>10171</v>
      </c>
      <c r="F161" s="171">
        <f t="shared" si="70"/>
        <v>13102</v>
      </c>
      <c r="G161" s="171">
        <f t="shared" si="70"/>
        <v>16445</v>
      </c>
      <c r="H161" s="171">
        <f t="shared" si="70"/>
        <v>15555</v>
      </c>
      <c r="I161" s="182">
        <f t="shared" si="68"/>
        <v>-5.4119793250228088E-2</v>
      </c>
      <c r="J161" s="170">
        <f>H161-G161</f>
        <v>-890</v>
      </c>
      <c r="K161" s="172">
        <f t="shared" si="66"/>
        <v>3.7045866617256302E-3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04507-45C1-4C54-B596-F63FA7648380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275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268</v>
      </c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363484</v>
      </c>
      <c r="D9" s="178">
        <f t="shared" si="0"/>
        <v>477407</v>
      </c>
      <c r="E9" s="178">
        <f t="shared" si="0"/>
        <v>980810</v>
      </c>
      <c r="F9" s="178">
        <f t="shared" si="0"/>
        <v>1100249</v>
      </c>
      <c r="G9" s="178">
        <f t="shared" si="0"/>
        <v>1200748</v>
      </c>
      <c r="H9" s="178">
        <f t="shared" si="0"/>
        <v>1252419</v>
      </c>
      <c r="I9" s="179">
        <f>IFERROR(H9/G9-1,"-")</f>
        <v>4.3032343172755727E-2</v>
      </c>
      <c r="J9" s="178">
        <f t="shared" ref="J9:J21" si="1">H9-G9</f>
        <v>51671</v>
      </c>
      <c r="K9" s="179">
        <f t="shared" ref="K9:K21" si="2">H9/H$9</f>
        <v>1</v>
      </c>
      <c r="N9" s="158" t="s">
        <v>71</v>
      </c>
      <c r="O9" s="178">
        <f t="shared" ref="O9:T9" si="3">O10+O13</f>
        <v>13783</v>
      </c>
      <c r="P9" s="178">
        <f t="shared" si="3"/>
        <v>11462</v>
      </c>
      <c r="Q9" s="178">
        <f t="shared" si="3"/>
        <v>29079</v>
      </c>
      <c r="R9" s="178">
        <f t="shared" si="3"/>
        <v>31827</v>
      </c>
      <c r="S9" s="178">
        <f t="shared" si="3"/>
        <v>31868</v>
      </c>
      <c r="T9" s="178">
        <f t="shared" si="3"/>
        <v>32684</v>
      </c>
      <c r="U9" s="179">
        <f>IFERROR(T9/S9-1,"-")</f>
        <v>2.560562319568227E-2</v>
      </c>
      <c r="V9" s="178">
        <f>T9-S9</f>
        <v>816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79304</v>
      </c>
      <c r="D10" s="162">
        <v>131035</v>
      </c>
      <c r="E10" s="162">
        <v>154711</v>
      </c>
      <c r="F10" s="162">
        <v>159974</v>
      </c>
      <c r="G10" s="162">
        <v>169853</v>
      </c>
      <c r="H10" s="162">
        <v>186473</v>
      </c>
      <c r="I10" s="180">
        <f>IFERROR(H10/G10-1,"-")</f>
        <v>9.7849316762141481E-2</v>
      </c>
      <c r="J10" s="161">
        <f t="shared" si="1"/>
        <v>16620</v>
      </c>
      <c r="K10" s="163">
        <f t="shared" si="2"/>
        <v>0.14889026755422904</v>
      </c>
      <c r="N10" s="161" t="s">
        <v>100</v>
      </c>
      <c r="O10" s="162">
        <v>2062</v>
      </c>
      <c r="P10" s="162">
        <v>4739</v>
      </c>
      <c r="Q10" s="162">
        <v>7498</v>
      </c>
      <c r="R10" s="162">
        <v>7141</v>
      </c>
      <c r="S10" s="162">
        <v>6328</v>
      </c>
      <c r="T10" s="162">
        <v>5789</v>
      </c>
      <c r="U10" s="180">
        <f>IFERROR(T10/S10-1,"-")</f>
        <v>-8.5176991150442527E-2</v>
      </c>
      <c r="V10" s="161">
        <f t="shared" ref="V10:V20" si="5">T10-S10</f>
        <v>-539</v>
      </c>
      <c r="W10" s="163">
        <f t="shared" si="4"/>
        <v>0.17712030351242197</v>
      </c>
    </row>
    <row r="11" spans="1:23" x14ac:dyDescent="0.25">
      <c r="A11" s="164" t="s">
        <v>103</v>
      </c>
      <c r="B11" s="165" t="s">
        <v>106</v>
      </c>
      <c r="C11" s="166">
        <v>57111</v>
      </c>
      <c r="D11" s="166">
        <v>90896</v>
      </c>
      <c r="E11" s="166">
        <v>90339</v>
      </c>
      <c r="F11" s="166">
        <v>88721</v>
      </c>
      <c r="G11" s="166">
        <v>82629</v>
      </c>
      <c r="H11" s="166">
        <v>82898</v>
      </c>
      <c r="I11" s="181">
        <f>IFERROR(H11/G11-1,"-")</f>
        <v>3.2555156180034128E-3</v>
      </c>
      <c r="J11" s="165">
        <f t="shared" si="1"/>
        <v>269</v>
      </c>
      <c r="K11" s="167">
        <f t="shared" si="2"/>
        <v>6.619030851496184E-2</v>
      </c>
      <c r="N11" s="165" t="s">
        <v>106</v>
      </c>
      <c r="O11" s="166">
        <v>1454</v>
      </c>
      <c r="P11" s="166">
        <v>3769</v>
      </c>
      <c r="Q11" s="166">
        <v>5328</v>
      </c>
      <c r="R11" s="166">
        <v>4960</v>
      </c>
      <c r="S11" s="166">
        <v>3891</v>
      </c>
      <c r="T11" s="166">
        <v>3312</v>
      </c>
      <c r="U11" s="181">
        <f>IFERROR(T11/S11-1,"-")</f>
        <v>-0.148804934464148</v>
      </c>
      <c r="V11" s="165">
        <f t="shared" si="5"/>
        <v>-579</v>
      </c>
      <c r="W11" s="167">
        <f>T11/T$9</f>
        <v>0.10133398604821932</v>
      </c>
    </row>
    <row r="12" spans="1:23" x14ac:dyDescent="0.25">
      <c r="A12" s="1"/>
      <c r="B12" s="165" t="s">
        <v>103</v>
      </c>
      <c r="C12" s="166">
        <v>22193</v>
      </c>
      <c r="D12" s="166">
        <v>40139</v>
      </c>
      <c r="E12" s="166">
        <v>64372</v>
      </c>
      <c r="F12" s="166">
        <v>71253</v>
      </c>
      <c r="G12" s="166">
        <v>87224</v>
      </c>
      <c r="H12" s="166">
        <v>103575</v>
      </c>
      <c r="I12" s="181">
        <f>IFERROR(H12/G12-1,"-")</f>
        <v>0.18745987342933135</v>
      </c>
      <c r="J12" s="165">
        <f t="shared" si="1"/>
        <v>16351</v>
      </c>
      <c r="K12" s="167">
        <f t="shared" si="2"/>
        <v>8.2699959039267204E-2</v>
      </c>
      <c r="N12" s="165" t="s">
        <v>103</v>
      </c>
      <c r="O12" s="166">
        <v>608</v>
      </c>
      <c r="P12" s="166">
        <v>970</v>
      </c>
      <c r="Q12" s="166">
        <v>2170</v>
      </c>
      <c r="R12" s="166">
        <v>2181</v>
      </c>
      <c r="S12" s="166">
        <v>2437</v>
      </c>
      <c r="T12" s="166">
        <v>2477</v>
      </c>
      <c r="U12" s="181">
        <f>IFERROR(T12/S12-1,"-")</f>
        <v>1.6413623307345082E-2</v>
      </c>
      <c r="V12" s="165">
        <f t="shared" si="5"/>
        <v>40</v>
      </c>
      <c r="W12" s="167">
        <f t="shared" si="4"/>
        <v>7.5786317464202668E-2</v>
      </c>
    </row>
    <row r="13" spans="1:23" s="58" customFormat="1" x14ac:dyDescent="0.25">
      <c r="B13" s="161" t="s">
        <v>110</v>
      </c>
      <c r="C13" s="162">
        <v>284180</v>
      </c>
      <c r="D13" s="162">
        <v>346372</v>
      </c>
      <c r="E13" s="162">
        <v>826099</v>
      </c>
      <c r="F13" s="162">
        <v>940275</v>
      </c>
      <c r="G13" s="162">
        <v>1030895</v>
      </c>
      <c r="H13" s="162">
        <v>1065946</v>
      </c>
      <c r="I13" s="180">
        <f>IFERROR(H13/G13-1,"-")</f>
        <v>3.4000552917610394E-2</v>
      </c>
      <c r="J13" s="161">
        <f t="shared" si="1"/>
        <v>35051</v>
      </c>
      <c r="K13" s="163">
        <f t="shared" si="2"/>
        <v>0.85110973244577093</v>
      </c>
      <c r="N13" s="161" t="s">
        <v>110</v>
      </c>
      <c r="O13" s="162">
        <v>11721</v>
      </c>
      <c r="P13" s="162">
        <v>6723</v>
      </c>
      <c r="Q13" s="162">
        <v>21581</v>
      </c>
      <c r="R13" s="162">
        <v>24686</v>
      </c>
      <c r="S13" s="162">
        <v>25540</v>
      </c>
      <c r="T13" s="162">
        <v>26895</v>
      </c>
      <c r="U13" s="180">
        <f>IFERROR(T13/S13-1,"-")</f>
        <v>5.305403288958499E-2</v>
      </c>
      <c r="V13" s="161">
        <f t="shared" si="5"/>
        <v>1355</v>
      </c>
      <c r="W13" s="163">
        <f t="shared" si="4"/>
        <v>0.82287969648757797</v>
      </c>
    </row>
    <row r="14" spans="1:23" s="58" customFormat="1" x14ac:dyDescent="0.25">
      <c r="B14" s="165" t="s">
        <v>113</v>
      </c>
      <c r="C14" s="166">
        <v>119622</v>
      </c>
      <c r="D14" s="166">
        <v>109865</v>
      </c>
      <c r="E14" s="166">
        <v>404357</v>
      </c>
      <c r="F14" s="166">
        <v>479584</v>
      </c>
      <c r="G14" s="166">
        <v>543447</v>
      </c>
      <c r="H14" s="166">
        <v>566136</v>
      </c>
      <c r="I14" s="181">
        <f t="shared" ref="I14:I21" si="6">IFERROR(H14/G14-1,"-")</f>
        <v>4.1750161469287672E-2</v>
      </c>
      <c r="J14" s="165">
        <f t="shared" si="1"/>
        <v>22689</v>
      </c>
      <c r="K14" s="167">
        <f t="shared" si="2"/>
        <v>0.45203402375722501</v>
      </c>
      <c r="N14" s="165" t="s">
        <v>113</v>
      </c>
      <c r="O14" s="166">
        <v>6095</v>
      </c>
      <c r="P14" s="166">
        <v>3803</v>
      </c>
      <c r="Q14" s="166">
        <v>13078</v>
      </c>
      <c r="R14" s="166">
        <v>14878</v>
      </c>
      <c r="S14" s="166">
        <v>14577</v>
      </c>
      <c r="T14" s="166">
        <v>15614</v>
      </c>
      <c r="U14" s="181">
        <f t="shared" ref="U14:U21" si="7">IFERROR(T14/S14-1,"-")</f>
        <v>7.1139466282499786E-2</v>
      </c>
      <c r="V14" s="165">
        <f t="shared" si="5"/>
        <v>1037</v>
      </c>
      <c r="W14" s="167">
        <f t="shared" si="4"/>
        <v>0.47772610451597114</v>
      </c>
    </row>
    <row r="15" spans="1:23" x14ac:dyDescent="0.25">
      <c r="A15" s="1"/>
      <c r="B15" s="165" t="s">
        <v>116</v>
      </c>
      <c r="C15" s="166">
        <v>21535</v>
      </c>
      <c r="D15" s="166">
        <v>27950</v>
      </c>
      <c r="E15" s="166">
        <v>46682</v>
      </c>
      <c r="F15" s="166">
        <v>49791</v>
      </c>
      <c r="G15" s="166">
        <v>56166</v>
      </c>
      <c r="H15" s="166">
        <v>58306</v>
      </c>
      <c r="I15" s="181">
        <f t="shared" si="6"/>
        <v>3.8101342449168518E-2</v>
      </c>
      <c r="J15" s="165">
        <f t="shared" si="1"/>
        <v>2140</v>
      </c>
      <c r="K15" s="167">
        <f t="shared" si="2"/>
        <v>4.6554707330374256E-2</v>
      </c>
      <c r="N15" s="165" t="s">
        <v>116</v>
      </c>
      <c r="O15" s="166">
        <v>480</v>
      </c>
      <c r="P15" s="166">
        <v>343</v>
      </c>
      <c r="Q15" s="166">
        <v>1027</v>
      </c>
      <c r="R15" s="166">
        <v>1286</v>
      </c>
      <c r="S15" s="166">
        <v>1301</v>
      </c>
      <c r="T15" s="166">
        <v>1658</v>
      </c>
      <c r="U15" s="181">
        <f t="shared" si="7"/>
        <v>0.27440430438124519</v>
      </c>
      <c r="V15" s="165">
        <f t="shared" si="5"/>
        <v>357</v>
      </c>
      <c r="W15" s="167">
        <f t="shared" si="4"/>
        <v>5.0728185044670172E-2</v>
      </c>
    </row>
    <row r="16" spans="1:23" x14ac:dyDescent="0.25">
      <c r="A16" s="1"/>
      <c r="B16" s="165" t="s">
        <v>119</v>
      </c>
      <c r="C16" s="166">
        <v>9967</v>
      </c>
      <c r="D16" s="166">
        <v>22868</v>
      </c>
      <c r="E16" s="166">
        <v>30850</v>
      </c>
      <c r="F16" s="166">
        <v>39519</v>
      </c>
      <c r="G16" s="166">
        <v>37857</v>
      </c>
      <c r="H16" s="166">
        <v>38932</v>
      </c>
      <c r="I16" s="181">
        <f t="shared" si="6"/>
        <v>2.8396333571070187E-2</v>
      </c>
      <c r="J16" s="165">
        <f t="shared" si="1"/>
        <v>1075</v>
      </c>
      <c r="K16" s="167">
        <f t="shared" si="2"/>
        <v>3.1085443449835878E-2</v>
      </c>
      <c r="N16" s="165" t="s">
        <v>119</v>
      </c>
      <c r="O16" s="166">
        <v>623</v>
      </c>
      <c r="P16" s="166">
        <v>446</v>
      </c>
      <c r="Q16" s="166">
        <v>1192</v>
      </c>
      <c r="R16" s="166">
        <v>1358</v>
      </c>
      <c r="S16" s="166">
        <v>1445</v>
      </c>
      <c r="T16" s="166">
        <v>1427</v>
      </c>
      <c r="U16" s="181">
        <f t="shared" si="7"/>
        <v>-1.2456747404844259E-2</v>
      </c>
      <c r="V16" s="165">
        <f t="shared" si="5"/>
        <v>-18</v>
      </c>
      <c r="W16" s="167">
        <f t="shared" si="4"/>
        <v>4.3660506669930238E-2</v>
      </c>
    </row>
    <row r="17" spans="1:23" x14ac:dyDescent="0.25">
      <c r="A17" s="1"/>
      <c r="B17" s="165" t="s">
        <v>126</v>
      </c>
      <c r="C17" s="166">
        <v>12010</v>
      </c>
      <c r="D17" s="166">
        <v>26187</v>
      </c>
      <c r="E17" s="166">
        <v>46132</v>
      </c>
      <c r="F17" s="166">
        <v>47391</v>
      </c>
      <c r="G17" s="166">
        <v>47125</v>
      </c>
      <c r="H17" s="166">
        <v>43680</v>
      </c>
      <c r="I17" s="181">
        <f t="shared" si="6"/>
        <v>-7.3103448275862015E-2</v>
      </c>
      <c r="J17" s="165">
        <f t="shared" si="1"/>
        <v>-3445</v>
      </c>
      <c r="K17" s="167">
        <f t="shared" si="2"/>
        <v>3.487650698368517E-2</v>
      </c>
      <c r="N17" s="165" t="s">
        <v>126</v>
      </c>
      <c r="O17" s="166">
        <v>167</v>
      </c>
      <c r="P17" s="166">
        <v>134</v>
      </c>
      <c r="Q17" s="166">
        <v>396</v>
      </c>
      <c r="R17" s="166">
        <v>482</v>
      </c>
      <c r="S17" s="166">
        <v>564</v>
      </c>
      <c r="T17" s="166">
        <v>619</v>
      </c>
      <c r="U17" s="181">
        <f t="shared" si="7"/>
        <v>9.7517730496453847E-2</v>
      </c>
      <c r="V17" s="165">
        <f t="shared" si="5"/>
        <v>55</v>
      </c>
      <c r="W17" s="167">
        <f t="shared" si="4"/>
        <v>1.8938930363480603E-2</v>
      </c>
    </row>
    <row r="18" spans="1:23" x14ac:dyDescent="0.25">
      <c r="A18" s="1"/>
      <c r="B18" s="165" t="s">
        <v>122</v>
      </c>
      <c r="C18" s="166">
        <v>6844</v>
      </c>
      <c r="D18" s="166">
        <v>9612</v>
      </c>
      <c r="E18" s="166">
        <v>15625</v>
      </c>
      <c r="F18" s="166">
        <v>16855</v>
      </c>
      <c r="G18" s="166">
        <v>17192</v>
      </c>
      <c r="H18" s="166">
        <v>15912</v>
      </c>
      <c r="I18" s="181">
        <f t="shared" si="6"/>
        <v>-7.4453234062354601E-2</v>
      </c>
      <c r="J18" s="165"/>
      <c r="K18" s="167">
        <f t="shared" si="2"/>
        <v>1.2705013258342456E-2</v>
      </c>
      <c r="N18" s="165" t="s">
        <v>122</v>
      </c>
      <c r="O18" s="166">
        <v>268</v>
      </c>
      <c r="P18" s="166">
        <v>198</v>
      </c>
      <c r="Q18" s="166">
        <v>433</v>
      </c>
      <c r="R18" s="166">
        <v>424</v>
      </c>
      <c r="S18" s="166">
        <v>460</v>
      </c>
      <c r="T18" s="166">
        <v>476</v>
      </c>
      <c r="U18" s="181">
        <f t="shared" si="7"/>
        <v>3.4782608695652195E-2</v>
      </c>
      <c r="V18" s="165">
        <f t="shared" si="5"/>
        <v>16</v>
      </c>
      <c r="W18" s="167">
        <f t="shared" si="4"/>
        <v>1.4563700893403499E-2</v>
      </c>
    </row>
    <row r="19" spans="1:23" x14ac:dyDescent="0.25">
      <c r="A19" s="164" t="s">
        <v>147</v>
      </c>
      <c r="B19" s="165" t="s">
        <v>131</v>
      </c>
      <c r="C19" s="166">
        <v>10486</v>
      </c>
      <c r="D19" s="166">
        <v>10429</v>
      </c>
      <c r="E19" s="166">
        <v>21405</v>
      </c>
      <c r="F19" s="166">
        <v>23509</v>
      </c>
      <c r="G19" s="166">
        <v>22160</v>
      </c>
      <c r="H19" s="166">
        <v>22548</v>
      </c>
      <c r="I19" s="181">
        <f t="shared" si="6"/>
        <v>1.750902527075815E-2</v>
      </c>
      <c r="J19" s="165">
        <f t="shared" si="1"/>
        <v>388</v>
      </c>
      <c r="K19" s="167">
        <f t="shared" si="2"/>
        <v>1.8003559511633089E-2</v>
      </c>
      <c r="N19" s="165" t="s">
        <v>131</v>
      </c>
      <c r="O19" s="166">
        <v>180</v>
      </c>
      <c r="P19" s="166">
        <v>61</v>
      </c>
      <c r="Q19" s="166">
        <v>138</v>
      </c>
      <c r="R19" s="166">
        <v>157</v>
      </c>
      <c r="S19" s="166">
        <v>108</v>
      </c>
      <c r="T19" s="166">
        <v>104</v>
      </c>
      <c r="U19" s="181">
        <f t="shared" si="7"/>
        <v>-3.703703703703709E-2</v>
      </c>
      <c r="V19" s="165">
        <f t="shared" si="5"/>
        <v>-4</v>
      </c>
      <c r="W19" s="167">
        <f t="shared" si="4"/>
        <v>3.1819850691469833E-3</v>
      </c>
    </row>
    <row r="20" spans="1:23" x14ac:dyDescent="0.25">
      <c r="A20" s="169" t="s">
        <v>148</v>
      </c>
      <c r="B20" s="165" t="s">
        <v>134</v>
      </c>
      <c r="C20" s="166">
        <v>17132</v>
      </c>
      <c r="D20" s="166">
        <v>9663</v>
      </c>
      <c r="E20" s="166">
        <v>21478</v>
      </c>
      <c r="F20" s="166">
        <v>26254</v>
      </c>
      <c r="G20" s="166">
        <v>27980</v>
      </c>
      <c r="H20" s="166">
        <v>22725</v>
      </c>
      <c r="I20" s="181">
        <f t="shared" si="6"/>
        <v>-0.18781272337383847</v>
      </c>
      <c r="J20" s="165">
        <f t="shared" si="1"/>
        <v>-5255</v>
      </c>
      <c r="K20" s="167">
        <f t="shared" si="2"/>
        <v>1.8144886016580711E-2</v>
      </c>
      <c r="N20" s="165" t="s">
        <v>134</v>
      </c>
      <c r="O20" s="166">
        <v>383</v>
      </c>
      <c r="P20" s="166">
        <v>51</v>
      </c>
      <c r="Q20" s="166">
        <v>140</v>
      </c>
      <c r="R20" s="166">
        <v>174</v>
      </c>
      <c r="S20" s="166">
        <v>140</v>
      </c>
      <c r="T20" s="166">
        <v>89</v>
      </c>
      <c r="U20" s="181">
        <f t="shared" si="7"/>
        <v>-0.36428571428571432</v>
      </c>
      <c r="V20" s="165">
        <f t="shared" si="5"/>
        <v>-51</v>
      </c>
      <c r="W20" s="167">
        <f t="shared" si="4"/>
        <v>2.7230449149430913E-3</v>
      </c>
    </row>
    <row r="21" spans="1:23" x14ac:dyDescent="0.25">
      <c r="B21" s="170" t="s">
        <v>148</v>
      </c>
      <c r="C21" s="171">
        <f t="shared" ref="C21" si="8">C13-SUM(C14:C20)</f>
        <v>86584</v>
      </c>
      <c r="D21" s="171">
        <f t="shared" ref="D21:H21" si="9">D13-SUM(D14:D20)</f>
        <v>129798</v>
      </c>
      <c r="E21" s="171">
        <f t="shared" si="9"/>
        <v>239570</v>
      </c>
      <c r="F21" s="171">
        <f t="shared" si="9"/>
        <v>257372</v>
      </c>
      <c r="G21" s="171">
        <f t="shared" si="9"/>
        <v>278968</v>
      </c>
      <c r="H21" s="171">
        <f t="shared" si="9"/>
        <v>297707</v>
      </c>
      <c r="I21" s="182">
        <f t="shared" si="6"/>
        <v>6.7172578933784477E-2</v>
      </c>
      <c r="J21" s="170">
        <f t="shared" si="1"/>
        <v>18739</v>
      </c>
      <c r="K21" s="172">
        <f t="shared" si="2"/>
        <v>0.23770559213809436</v>
      </c>
      <c r="N21" s="170" t="s">
        <v>148</v>
      </c>
      <c r="O21" s="171">
        <f t="shared" ref="O21:T21" si="10">O13-SUM(O14:O20)</f>
        <v>3525</v>
      </c>
      <c r="P21" s="171">
        <f t="shared" si="10"/>
        <v>1687</v>
      </c>
      <c r="Q21" s="171">
        <f t="shared" si="10"/>
        <v>5177</v>
      </c>
      <c r="R21" s="171">
        <f t="shared" si="10"/>
        <v>5927</v>
      </c>
      <c r="S21" s="171">
        <f t="shared" si="10"/>
        <v>6945</v>
      </c>
      <c r="T21" s="171">
        <f t="shared" si="10"/>
        <v>6908</v>
      </c>
      <c r="U21" s="182">
        <f t="shared" si="7"/>
        <v>-5.3275737940964296E-3</v>
      </c>
      <c r="V21" s="170">
        <f>T21-S21</f>
        <v>-37</v>
      </c>
      <c r="W21" s="172">
        <f t="shared" si="4"/>
        <v>0.21135723901603232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99694</v>
      </c>
      <c r="D23" s="178">
        <f t="shared" si="11"/>
        <v>128277</v>
      </c>
      <c r="E23" s="178">
        <f t="shared" si="11"/>
        <v>266420</v>
      </c>
      <c r="F23" s="178">
        <f t="shared" si="11"/>
        <v>345229</v>
      </c>
      <c r="G23" s="178">
        <f t="shared" si="11"/>
        <v>365009</v>
      </c>
      <c r="H23" s="178">
        <f t="shared" si="11"/>
        <v>379792</v>
      </c>
      <c r="I23" s="179">
        <f>IFERROR(H23/G23-1,"-")</f>
        <v>4.0500371223723297E-2</v>
      </c>
      <c r="J23" s="178">
        <f>H23-G23</f>
        <v>14783</v>
      </c>
      <c r="K23" s="179">
        <f t="shared" ref="K23:K35" si="12">H23/H$9</f>
        <v>0.30324675687609337</v>
      </c>
    </row>
    <row r="24" spans="1:23" x14ac:dyDescent="0.25">
      <c r="B24" s="161" t="s">
        <v>100</v>
      </c>
      <c r="C24" s="162">
        <v>19862</v>
      </c>
      <c r="D24" s="162">
        <v>40357</v>
      </c>
      <c r="E24" s="162">
        <v>33147</v>
      </c>
      <c r="F24" s="162">
        <v>38670</v>
      </c>
      <c r="G24" s="162">
        <v>33455</v>
      </c>
      <c r="H24" s="162">
        <v>36343</v>
      </c>
      <c r="I24" s="180">
        <f>IFERROR(H24/G24-1,"-")</f>
        <v>8.6324914063667713E-2</v>
      </c>
      <c r="J24" s="161">
        <f t="shared" ref="J24:J34" si="13">H24-G24</f>
        <v>2888</v>
      </c>
      <c r="K24" s="163">
        <f t="shared" si="12"/>
        <v>2.9018243894415527E-2</v>
      </c>
    </row>
    <row r="25" spans="1:23" x14ac:dyDescent="0.25">
      <c r="B25" s="165" t="s">
        <v>12</v>
      </c>
      <c r="C25" s="166">
        <v>17089</v>
      </c>
      <c r="D25" s="166">
        <v>29439</v>
      </c>
      <c r="E25" s="166">
        <v>18342</v>
      </c>
      <c r="F25" s="166">
        <v>20442</v>
      </c>
      <c r="G25" s="166">
        <v>16667</v>
      </c>
      <c r="H25" s="166">
        <v>17378</v>
      </c>
      <c r="I25" s="181">
        <f>IFERROR(H25/G25-1,"-")</f>
        <v>4.265914681706362E-2</v>
      </c>
      <c r="J25" s="165">
        <f t="shared" si="13"/>
        <v>711</v>
      </c>
      <c r="K25" s="167">
        <f t="shared" si="12"/>
        <v>1.3875548039434088E-2</v>
      </c>
    </row>
    <row r="26" spans="1:23" x14ac:dyDescent="0.25">
      <c r="B26" s="165" t="s">
        <v>103</v>
      </c>
      <c r="C26" s="166">
        <v>2773</v>
      </c>
      <c r="D26" s="166">
        <v>10918</v>
      </c>
      <c r="E26" s="166">
        <v>14805</v>
      </c>
      <c r="F26" s="166">
        <v>18228</v>
      </c>
      <c r="G26" s="166">
        <v>16788</v>
      </c>
      <c r="H26" s="166">
        <v>18965</v>
      </c>
      <c r="I26" s="181">
        <f>IFERROR(H26/G26-1,"-")</f>
        <v>0.1296759590183465</v>
      </c>
      <c r="J26" s="165">
        <f t="shared" si="13"/>
        <v>2177</v>
      </c>
      <c r="K26" s="167">
        <f t="shared" si="12"/>
        <v>1.5142695854981439E-2</v>
      </c>
    </row>
    <row r="27" spans="1:23" x14ac:dyDescent="0.25">
      <c r="B27" s="161" t="s">
        <v>110</v>
      </c>
      <c r="C27" s="162">
        <v>79832</v>
      </c>
      <c r="D27" s="162">
        <v>87920</v>
      </c>
      <c r="E27" s="162">
        <v>233273</v>
      </c>
      <c r="F27" s="162">
        <v>306559</v>
      </c>
      <c r="G27" s="162">
        <v>331554</v>
      </c>
      <c r="H27" s="162">
        <v>343449</v>
      </c>
      <c r="I27" s="180">
        <f>IFERROR(H27/G27-1,"-")</f>
        <v>3.5876508803995621E-2</v>
      </c>
      <c r="J27" s="161">
        <f t="shared" si="13"/>
        <v>11895</v>
      </c>
      <c r="K27" s="163">
        <f t="shared" si="12"/>
        <v>0.27422851298167783</v>
      </c>
    </row>
    <row r="28" spans="1:23" x14ac:dyDescent="0.25">
      <c r="B28" s="165" t="s">
        <v>113</v>
      </c>
      <c r="C28" s="166">
        <v>42121</v>
      </c>
      <c r="D28" s="166">
        <v>32998</v>
      </c>
      <c r="E28" s="166">
        <v>126472</v>
      </c>
      <c r="F28" s="166">
        <v>173760</v>
      </c>
      <c r="G28" s="166">
        <v>196977</v>
      </c>
      <c r="H28" s="166">
        <v>209573</v>
      </c>
      <c r="I28" s="181">
        <f t="shared" ref="I28:I35" si="14">IFERROR(H28/G28-1,"-")</f>
        <v>6.3946552135528467E-2</v>
      </c>
      <c r="J28" s="165">
        <f t="shared" si="13"/>
        <v>12596</v>
      </c>
      <c r="K28" s="167">
        <f t="shared" si="12"/>
        <v>0.16733457413213948</v>
      </c>
    </row>
    <row r="29" spans="1:23" x14ac:dyDescent="0.25">
      <c r="B29" s="165" t="s">
        <v>116</v>
      </c>
      <c r="C29" s="166">
        <v>6914</v>
      </c>
      <c r="D29" s="166">
        <v>8434</v>
      </c>
      <c r="E29" s="166">
        <v>13406</v>
      </c>
      <c r="F29" s="166">
        <v>14983</v>
      </c>
      <c r="G29" s="166">
        <v>16601</v>
      </c>
      <c r="H29" s="166">
        <v>15349</v>
      </c>
      <c r="I29" s="181">
        <f t="shared" si="14"/>
        <v>-7.5417143545569498E-2</v>
      </c>
      <c r="J29" s="165">
        <f t="shared" si="13"/>
        <v>-1252</v>
      </c>
      <c r="K29" s="167">
        <f t="shared" si="12"/>
        <v>1.2255483188932777E-2</v>
      </c>
    </row>
    <row r="30" spans="1:23" x14ac:dyDescent="0.25">
      <c r="B30" s="165" t="s">
        <v>119</v>
      </c>
      <c r="C30" s="166">
        <v>3247</v>
      </c>
      <c r="D30" s="166">
        <v>6660</v>
      </c>
      <c r="E30" s="166">
        <v>10816</v>
      </c>
      <c r="F30" s="166">
        <v>18863</v>
      </c>
      <c r="G30" s="166">
        <v>15807</v>
      </c>
      <c r="H30" s="166">
        <v>11765</v>
      </c>
      <c r="I30" s="181">
        <f t="shared" si="14"/>
        <v>-0.25570949579300306</v>
      </c>
      <c r="J30" s="165">
        <f t="shared" si="13"/>
        <v>-4042</v>
      </c>
      <c r="K30" s="167">
        <f t="shared" si="12"/>
        <v>9.3938210774509173E-3</v>
      </c>
    </row>
    <row r="31" spans="1:23" x14ac:dyDescent="0.25">
      <c r="B31" s="165" t="s">
        <v>126</v>
      </c>
      <c r="C31" s="166">
        <v>2765</v>
      </c>
      <c r="D31" s="166">
        <v>5497</v>
      </c>
      <c r="E31" s="166">
        <v>11506</v>
      </c>
      <c r="F31" s="166">
        <v>13404</v>
      </c>
      <c r="G31" s="166">
        <v>10547</v>
      </c>
      <c r="H31" s="166">
        <v>9742</v>
      </c>
      <c r="I31" s="181">
        <f t="shared" si="14"/>
        <v>-7.6325021333080501E-2</v>
      </c>
      <c r="J31" s="165">
        <f t="shared" si="13"/>
        <v>-805</v>
      </c>
      <c r="K31" s="167">
        <f t="shared" si="12"/>
        <v>7.778546955930883E-3</v>
      </c>
    </row>
    <row r="32" spans="1:23" x14ac:dyDescent="0.25">
      <c r="B32" s="165" t="s">
        <v>122</v>
      </c>
      <c r="C32" s="166">
        <v>2258</v>
      </c>
      <c r="D32" s="166">
        <v>3247</v>
      </c>
      <c r="E32" s="166">
        <v>5114</v>
      </c>
      <c r="F32" s="166">
        <v>5613</v>
      </c>
      <c r="G32" s="166">
        <v>5322</v>
      </c>
      <c r="H32" s="166">
        <v>4699</v>
      </c>
      <c r="I32" s="181">
        <f t="shared" si="14"/>
        <v>-0.11706125516723032</v>
      </c>
      <c r="J32" s="165">
        <f t="shared" si="13"/>
        <v>-623</v>
      </c>
      <c r="K32" s="167">
        <f t="shared" si="12"/>
        <v>3.7519392471688788E-3</v>
      </c>
    </row>
    <row r="33" spans="2:11" x14ac:dyDescent="0.25">
      <c r="B33" s="165" t="s">
        <v>131</v>
      </c>
      <c r="C33" s="166">
        <v>2014</v>
      </c>
      <c r="D33" s="166">
        <v>1316</v>
      </c>
      <c r="E33" s="166">
        <v>2799</v>
      </c>
      <c r="F33" s="166">
        <v>3613</v>
      </c>
      <c r="G33" s="166">
        <v>3310</v>
      </c>
      <c r="H33" s="166">
        <v>3961</v>
      </c>
      <c r="I33" s="181">
        <f t="shared" si="14"/>
        <v>0.1966767371601208</v>
      </c>
      <c r="J33" s="165">
        <f t="shared" si="13"/>
        <v>651</v>
      </c>
      <c r="K33" s="167">
        <f t="shared" si="12"/>
        <v>3.1626795824720002E-3</v>
      </c>
    </row>
    <row r="34" spans="2:11" x14ac:dyDescent="0.25">
      <c r="B34" s="165" t="s">
        <v>134</v>
      </c>
      <c r="C34" s="166">
        <v>1805</v>
      </c>
      <c r="D34" s="166">
        <v>1059</v>
      </c>
      <c r="E34" s="166">
        <v>2429</v>
      </c>
      <c r="F34" s="166">
        <v>3635</v>
      </c>
      <c r="G34" s="166">
        <v>3275</v>
      </c>
      <c r="H34" s="166">
        <v>3092</v>
      </c>
      <c r="I34" s="181">
        <f t="shared" si="14"/>
        <v>-5.5877862595419825E-2</v>
      </c>
      <c r="J34" s="165">
        <f t="shared" si="13"/>
        <v>-183</v>
      </c>
      <c r="K34" s="167">
        <f t="shared" si="12"/>
        <v>2.4688223350172746E-3</v>
      </c>
    </row>
    <row r="35" spans="2:11" x14ac:dyDescent="0.25">
      <c r="B35" s="170" t="s">
        <v>148</v>
      </c>
      <c r="C35" s="171">
        <f t="shared" ref="C35" si="15">C27-SUM(C28:C34)</f>
        <v>18708</v>
      </c>
      <c r="D35" s="171">
        <f t="shared" ref="D35:H35" si="16">D27-SUM(D28:D34)</f>
        <v>28709</v>
      </c>
      <c r="E35" s="171">
        <f t="shared" si="16"/>
        <v>60731</v>
      </c>
      <c r="F35" s="171">
        <f t="shared" si="16"/>
        <v>72688</v>
      </c>
      <c r="G35" s="171">
        <f t="shared" si="16"/>
        <v>79715</v>
      </c>
      <c r="H35" s="171">
        <f t="shared" si="16"/>
        <v>85268</v>
      </c>
      <c r="I35" s="182">
        <f t="shared" si="14"/>
        <v>6.9660666123063431E-2</v>
      </c>
      <c r="J35" s="170">
        <f>H35-G35</f>
        <v>5553</v>
      </c>
      <c r="K35" s="172">
        <f t="shared" si="12"/>
        <v>6.8082646462565649E-2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158323</v>
      </c>
      <c r="D37" s="178">
        <f t="shared" si="17"/>
        <v>235509</v>
      </c>
      <c r="E37" s="178">
        <f t="shared" si="17"/>
        <v>490978</v>
      </c>
      <c r="F37" s="178">
        <f t="shared" si="17"/>
        <v>509465</v>
      </c>
      <c r="G37" s="178">
        <f t="shared" si="17"/>
        <v>526356</v>
      </c>
      <c r="H37" s="178">
        <f t="shared" si="17"/>
        <v>544782</v>
      </c>
      <c r="I37" s="179">
        <f>IFERROR(H37/G37-1,"-")</f>
        <v>3.5006725486172785E-2</v>
      </c>
      <c r="J37" s="178">
        <f>H37-G37</f>
        <v>18426</v>
      </c>
      <c r="K37" s="179">
        <f t="shared" ref="K37:K49" si="18">H37/H$9</f>
        <v>0.43498381931286573</v>
      </c>
    </row>
    <row r="38" spans="2:11" x14ac:dyDescent="0.25">
      <c r="B38" s="161" t="s">
        <v>100</v>
      </c>
      <c r="C38" s="162">
        <v>24919</v>
      </c>
      <c r="D38" s="162">
        <v>43634</v>
      </c>
      <c r="E38" s="162">
        <v>40863</v>
      </c>
      <c r="F38" s="162">
        <v>37825</v>
      </c>
      <c r="G38" s="162">
        <v>33853</v>
      </c>
      <c r="H38" s="162">
        <v>38281</v>
      </c>
      <c r="I38" s="180">
        <f>IFERROR(H38/G38-1,"-")</f>
        <v>0.1308008152896345</v>
      </c>
      <c r="J38" s="161">
        <f t="shared" ref="J38:J48" si="19">H38-G38</f>
        <v>4428</v>
      </c>
      <c r="K38" s="163">
        <f t="shared" si="18"/>
        <v>3.0565649355367493E-2</v>
      </c>
    </row>
    <row r="39" spans="2:11" x14ac:dyDescent="0.25">
      <c r="B39" s="165" t="s">
        <v>106</v>
      </c>
      <c r="C39" s="166">
        <v>19672</v>
      </c>
      <c r="D39" s="166">
        <v>34405</v>
      </c>
      <c r="E39" s="166">
        <v>29416</v>
      </c>
      <c r="F39" s="166">
        <v>22977</v>
      </c>
      <c r="G39" s="166">
        <v>18844</v>
      </c>
      <c r="H39" s="166">
        <v>21569</v>
      </c>
      <c r="I39" s="181">
        <f>IFERROR(H39/G39-1,"-")</f>
        <v>0.14460836340479721</v>
      </c>
      <c r="J39" s="165">
        <f t="shared" si="19"/>
        <v>2725</v>
      </c>
      <c r="K39" s="167">
        <f t="shared" si="18"/>
        <v>1.7221872232854978E-2</v>
      </c>
    </row>
    <row r="40" spans="2:11" x14ac:dyDescent="0.25">
      <c r="B40" s="165" t="s">
        <v>103</v>
      </c>
      <c r="C40" s="166">
        <v>5247</v>
      </c>
      <c r="D40" s="166">
        <v>9229</v>
      </c>
      <c r="E40" s="166">
        <v>11447</v>
      </c>
      <c r="F40" s="166">
        <v>14848</v>
      </c>
      <c r="G40" s="166">
        <v>15009</v>
      </c>
      <c r="H40" s="166">
        <v>16712</v>
      </c>
      <c r="I40" s="181">
        <f>IFERROR(H40/G40-1,"-")</f>
        <v>0.11346525418082476</v>
      </c>
      <c r="J40" s="165">
        <f t="shared" si="19"/>
        <v>1703</v>
      </c>
      <c r="K40" s="167">
        <f t="shared" si="18"/>
        <v>1.3343777122512513E-2</v>
      </c>
    </row>
    <row r="41" spans="2:11" x14ac:dyDescent="0.25">
      <c r="B41" s="161" t="s">
        <v>110</v>
      </c>
      <c r="C41" s="162">
        <v>133404</v>
      </c>
      <c r="D41" s="162">
        <v>191875</v>
      </c>
      <c r="E41" s="162">
        <v>450115</v>
      </c>
      <c r="F41" s="162">
        <v>471640</v>
      </c>
      <c r="G41" s="162">
        <v>492503</v>
      </c>
      <c r="H41" s="162">
        <v>506501</v>
      </c>
      <c r="I41" s="180">
        <f>IFERROR(H41/G41-1,"-")</f>
        <v>2.842216189546054E-2</v>
      </c>
      <c r="J41" s="161">
        <f t="shared" si="19"/>
        <v>13998</v>
      </c>
      <c r="K41" s="163">
        <f t="shared" si="18"/>
        <v>0.40441816995749824</v>
      </c>
    </row>
    <row r="42" spans="2:11" x14ac:dyDescent="0.25">
      <c r="B42" s="165" t="s">
        <v>113</v>
      </c>
      <c r="C42" s="166">
        <v>54606</v>
      </c>
      <c r="D42" s="166">
        <v>61816</v>
      </c>
      <c r="E42" s="166">
        <v>237602</v>
      </c>
      <c r="F42" s="166">
        <v>260390</v>
      </c>
      <c r="G42" s="166">
        <v>270591</v>
      </c>
      <c r="H42" s="166">
        <v>278872</v>
      </c>
      <c r="I42" s="181">
        <f t="shared" ref="I42:I49" si="20">IFERROR(H42/G42-1,"-")</f>
        <v>3.0603382965434855E-2</v>
      </c>
      <c r="J42" s="165">
        <f t="shared" si="19"/>
        <v>8281</v>
      </c>
      <c r="K42" s="167">
        <f t="shared" si="18"/>
        <v>0.22266669541104056</v>
      </c>
    </row>
    <row r="43" spans="2:11" x14ac:dyDescent="0.25">
      <c r="B43" s="165" t="s">
        <v>116</v>
      </c>
      <c r="C43" s="166">
        <v>4782</v>
      </c>
      <c r="D43" s="166">
        <v>8350</v>
      </c>
      <c r="E43" s="166">
        <v>11278</v>
      </c>
      <c r="F43" s="166">
        <v>11705</v>
      </c>
      <c r="G43" s="166">
        <v>13041</v>
      </c>
      <c r="H43" s="166">
        <v>15732</v>
      </c>
      <c r="I43" s="181">
        <f t="shared" si="20"/>
        <v>0.20634920634920628</v>
      </c>
      <c r="J43" s="165">
        <f t="shared" si="19"/>
        <v>2691</v>
      </c>
      <c r="K43" s="167">
        <f t="shared" si="18"/>
        <v>1.2561291388904192E-2</v>
      </c>
    </row>
    <row r="44" spans="2:11" x14ac:dyDescent="0.25">
      <c r="B44" s="165" t="s">
        <v>119</v>
      </c>
      <c r="C44" s="166">
        <v>3603</v>
      </c>
      <c r="D44" s="166">
        <v>9886</v>
      </c>
      <c r="E44" s="166">
        <v>9561</v>
      </c>
      <c r="F44" s="166">
        <v>9147</v>
      </c>
      <c r="G44" s="166">
        <v>9486</v>
      </c>
      <c r="H44" s="166">
        <v>10229</v>
      </c>
      <c r="I44" s="181">
        <f t="shared" si="20"/>
        <v>7.8325954037528955E-2</v>
      </c>
      <c r="J44" s="165">
        <f t="shared" si="19"/>
        <v>743</v>
      </c>
      <c r="K44" s="167">
        <f t="shared" si="18"/>
        <v>8.1673944582444057E-3</v>
      </c>
    </row>
    <row r="45" spans="2:11" x14ac:dyDescent="0.25">
      <c r="B45" s="165" t="s">
        <v>126</v>
      </c>
      <c r="C45" s="166">
        <v>6908</v>
      </c>
      <c r="D45" s="166">
        <v>15677</v>
      </c>
      <c r="E45" s="166">
        <v>26421</v>
      </c>
      <c r="F45" s="166">
        <v>25836</v>
      </c>
      <c r="G45" s="166">
        <v>25720</v>
      </c>
      <c r="H45" s="166">
        <v>24835</v>
      </c>
      <c r="I45" s="181">
        <f t="shared" si="20"/>
        <v>-3.4409020217729402E-2</v>
      </c>
      <c r="J45" s="165">
        <f t="shared" si="19"/>
        <v>-885</v>
      </c>
      <c r="K45" s="167">
        <f t="shared" si="18"/>
        <v>1.9829625708329243E-2</v>
      </c>
    </row>
    <row r="46" spans="2:11" x14ac:dyDescent="0.25">
      <c r="B46" s="165" t="s">
        <v>122</v>
      </c>
      <c r="C46" s="166">
        <v>3124</v>
      </c>
      <c r="D46" s="166">
        <v>5117</v>
      </c>
      <c r="E46" s="166">
        <v>7989</v>
      </c>
      <c r="F46" s="166">
        <v>8687</v>
      </c>
      <c r="G46" s="166">
        <v>9133</v>
      </c>
      <c r="H46" s="166">
        <v>8627</v>
      </c>
      <c r="I46" s="181">
        <f t="shared" si="20"/>
        <v>-5.5403481878900651E-2</v>
      </c>
      <c r="J46" s="165">
        <f t="shared" si="19"/>
        <v>-506</v>
      </c>
      <c r="K46" s="167">
        <f t="shared" si="18"/>
        <v>6.888269820243864E-3</v>
      </c>
    </row>
    <row r="47" spans="2:11" x14ac:dyDescent="0.25">
      <c r="B47" s="165" t="s">
        <v>131</v>
      </c>
      <c r="C47" s="166">
        <v>6325</v>
      </c>
      <c r="D47" s="166">
        <v>7145</v>
      </c>
      <c r="E47" s="166">
        <v>13634</v>
      </c>
      <c r="F47" s="166">
        <v>14285</v>
      </c>
      <c r="G47" s="166">
        <v>13586</v>
      </c>
      <c r="H47" s="166">
        <v>12502</v>
      </c>
      <c r="I47" s="181">
        <f t="shared" si="20"/>
        <v>-7.9788017076402151E-2</v>
      </c>
      <c r="J47" s="165">
        <f t="shared" si="19"/>
        <v>-1084</v>
      </c>
      <c r="K47" s="167">
        <f t="shared" si="18"/>
        <v>9.9822822873175832E-3</v>
      </c>
    </row>
    <row r="48" spans="2:11" x14ac:dyDescent="0.25">
      <c r="B48" s="165" t="s">
        <v>134</v>
      </c>
      <c r="C48" s="166">
        <v>11509</v>
      </c>
      <c r="D48" s="166">
        <v>6692</v>
      </c>
      <c r="E48" s="166">
        <v>14445</v>
      </c>
      <c r="F48" s="166">
        <v>16113</v>
      </c>
      <c r="G48" s="166">
        <v>16304</v>
      </c>
      <c r="H48" s="166">
        <v>12489</v>
      </c>
      <c r="I48" s="181">
        <f t="shared" si="20"/>
        <v>-0.23399165848871439</v>
      </c>
      <c r="J48" s="165">
        <f t="shared" si="19"/>
        <v>-3815</v>
      </c>
      <c r="K48" s="167">
        <f t="shared" si="18"/>
        <v>9.9719023745248204E-3</v>
      </c>
    </row>
    <row r="49" spans="2:11" x14ac:dyDescent="0.25">
      <c r="B49" s="170" t="s">
        <v>148</v>
      </c>
      <c r="C49" s="171">
        <f t="shared" ref="C49" si="21">C41-SUM(C42:C48)</f>
        <v>42547</v>
      </c>
      <c r="D49" s="171">
        <f t="shared" ref="D49:H49" si="22">D41-SUM(D42:D48)</f>
        <v>77192</v>
      </c>
      <c r="E49" s="171">
        <f t="shared" si="22"/>
        <v>129185</v>
      </c>
      <c r="F49" s="171">
        <f t="shared" si="22"/>
        <v>125477</v>
      </c>
      <c r="G49" s="171">
        <f t="shared" si="22"/>
        <v>134642</v>
      </c>
      <c r="H49" s="171">
        <f t="shared" si="22"/>
        <v>143215</v>
      </c>
      <c r="I49" s="182">
        <f t="shared" si="20"/>
        <v>6.3672553883632244E-2</v>
      </c>
      <c r="J49" s="170">
        <f>H49-G49</f>
        <v>8573</v>
      </c>
      <c r="K49" s="172">
        <f t="shared" si="18"/>
        <v>0.11435070850889359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100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106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103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110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113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116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119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126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122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131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134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148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100</v>
      </c>
      <c r="C66" s="162" t="s">
        <v>328</v>
      </c>
      <c r="D66" s="162" t="s">
        <v>328</v>
      </c>
      <c r="E66" s="162" t="s">
        <v>328</v>
      </c>
      <c r="F66" s="162" t="s">
        <v>328</v>
      </c>
      <c r="G66" s="162" t="s">
        <v>328</v>
      </c>
      <c r="H66" s="162" t="s">
        <v>328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106</v>
      </c>
      <c r="C67" s="166" t="s">
        <v>328</v>
      </c>
      <c r="D67" s="166" t="s">
        <v>328</v>
      </c>
      <c r="E67" s="166" t="s">
        <v>328</v>
      </c>
      <c r="F67" s="166" t="s">
        <v>328</v>
      </c>
      <c r="G67" s="166" t="s">
        <v>328</v>
      </c>
      <c r="H67" s="166" t="s">
        <v>328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103</v>
      </c>
      <c r="C68" s="166" t="s">
        <v>328</v>
      </c>
      <c r="D68" s="166" t="s">
        <v>328</v>
      </c>
      <c r="E68" s="166" t="s">
        <v>328</v>
      </c>
      <c r="F68" s="166" t="s">
        <v>328</v>
      </c>
      <c r="G68" s="166" t="s">
        <v>328</v>
      </c>
      <c r="H68" s="166" t="s">
        <v>328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110</v>
      </c>
      <c r="C69" s="162" t="s">
        <v>328</v>
      </c>
      <c r="D69" s="162" t="s">
        <v>328</v>
      </c>
      <c r="E69" s="162" t="s">
        <v>328</v>
      </c>
      <c r="F69" s="162" t="s">
        <v>328</v>
      </c>
      <c r="G69" s="162" t="s">
        <v>328</v>
      </c>
      <c r="H69" s="162" t="s">
        <v>328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113</v>
      </c>
      <c r="C70" s="166" t="s">
        <v>328</v>
      </c>
      <c r="D70" s="166" t="s">
        <v>328</v>
      </c>
      <c r="E70" s="166" t="s">
        <v>328</v>
      </c>
      <c r="F70" s="166" t="s">
        <v>328</v>
      </c>
      <c r="G70" s="166" t="s">
        <v>328</v>
      </c>
      <c r="H70" s="166" t="s">
        <v>328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116</v>
      </c>
      <c r="C71" s="166" t="s">
        <v>328</v>
      </c>
      <c r="D71" s="166" t="s">
        <v>328</v>
      </c>
      <c r="E71" s="166" t="s">
        <v>328</v>
      </c>
      <c r="F71" s="166" t="s">
        <v>328</v>
      </c>
      <c r="G71" s="166" t="s">
        <v>328</v>
      </c>
      <c r="H71" s="166" t="s">
        <v>328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119</v>
      </c>
      <c r="C72" s="166" t="s">
        <v>328</v>
      </c>
      <c r="D72" s="166" t="s">
        <v>328</v>
      </c>
      <c r="E72" s="166" t="s">
        <v>328</v>
      </c>
      <c r="F72" s="166" t="s">
        <v>328</v>
      </c>
      <c r="G72" s="166" t="s">
        <v>328</v>
      </c>
      <c r="H72" s="166" t="s">
        <v>328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126</v>
      </c>
      <c r="C73" s="166" t="s">
        <v>328</v>
      </c>
      <c r="D73" s="166" t="s">
        <v>328</v>
      </c>
      <c r="E73" s="166" t="s">
        <v>328</v>
      </c>
      <c r="F73" s="166" t="s">
        <v>328</v>
      </c>
      <c r="G73" s="166" t="s">
        <v>328</v>
      </c>
      <c r="H73" s="166" t="s">
        <v>328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122</v>
      </c>
      <c r="C74" s="166" t="s">
        <v>328</v>
      </c>
      <c r="D74" s="166" t="s">
        <v>328</v>
      </c>
      <c r="E74" s="166" t="s">
        <v>328</v>
      </c>
      <c r="F74" s="166" t="s">
        <v>328</v>
      </c>
      <c r="G74" s="166" t="s">
        <v>328</v>
      </c>
      <c r="H74" s="166" t="s">
        <v>328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131</v>
      </c>
      <c r="C75" s="166" t="s">
        <v>328</v>
      </c>
      <c r="D75" s="166" t="s">
        <v>328</v>
      </c>
      <c r="E75" s="166" t="s">
        <v>328</v>
      </c>
      <c r="F75" s="166" t="s">
        <v>328</v>
      </c>
      <c r="G75" s="166" t="s">
        <v>328</v>
      </c>
      <c r="H75" s="166" t="s">
        <v>328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134</v>
      </c>
      <c r="C76" s="166" t="s">
        <v>328</v>
      </c>
      <c r="D76" s="166" t="s">
        <v>328</v>
      </c>
      <c r="E76" s="166" t="s">
        <v>328</v>
      </c>
      <c r="F76" s="166" t="s">
        <v>328</v>
      </c>
      <c r="G76" s="166" t="s">
        <v>328</v>
      </c>
      <c r="H76" s="166" t="s">
        <v>328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148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3">IFERROR(C80+C83,"nd")</f>
        <v>43519</v>
      </c>
      <c r="D79" s="178">
        <f t="shared" si="33"/>
        <v>68948</v>
      </c>
      <c r="E79" s="178">
        <f t="shared" si="33"/>
        <v>135425</v>
      </c>
      <c r="F79" s="178">
        <f t="shared" si="33"/>
        <v>145200</v>
      </c>
      <c r="G79" s="178">
        <f t="shared" si="33"/>
        <v>173413</v>
      </c>
      <c r="H79" s="178">
        <f t="shared" si="33"/>
        <v>190269</v>
      </c>
      <c r="I79" s="179">
        <f>IFERROR(H79/G79-1,"-")</f>
        <v>9.7201478551204312E-2</v>
      </c>
      <c r="J79" s="178">
        <f>IFERROR(H79-G79,"-")</f>
        <v>16856</v>
      </c>
      <c r="K79" s="179">
        <f>IFERROR(H79/H$9,"-")</f>
        <v>0.15192120208971599</v>
      </c>
    </row>
    <row r="80" spans="2:11" x14ac:dyDescent="0.25">
      <c r="B80" s="161" t="s">
        <v>100</v>
      </c>
      <c r="C80" s="162">
        <v>17509</v>
      </c>
      <c r="D80" s="162">
        <v>34097</v>
      </c>
      <c r="E80" s="162">
        <v>62889</v>
      </c>
      <c r="F80" s="162">
        <v>62764</v>
      </c>
      <c r="G80" s="162">
        <v>82491</v>
      </c>
      <c r="H80" s="162">
        <v>90152</v>
      </c>
      <c r="I80" s="180">
        <f>IFERROR(H80/G80-1,"-")</f>
        <v>9.2870737413778492E-2</v>
      </c>
      <c r="J80" s="183">
        <f t="shared" ref="J80:J91" si="34">IFERROR(H80-G80,"-")</f>
        <v>7661</v>
      </c>
      <c r="K80" s="163">
        <f t="shared" ref="K80:K91" si="35">IFERROR(H80/H$9,"-")</f>
        <v>7.1982299853323842E-2</v>
      </c>
    </row>
    <row r="81" spans="2:11" x14ac:dyDescent="0.25">
      <c r="B81" s="165" t="s">
        <v>106</v>
      </c>
      <c r="C81" s="166">
        <v>7265</v>
      </c>
      <c r="D81" s="166">
        <v>18186</v>
      </c>
      <c r="E81" s="166">
        <v>31185</v>
      </c>
      <c r="F81" s="166">
        <v>31914</v>
      </c>
      <c r="G81" s="166">
        <v>33942</v>
      </c>
      <c r="H81" s="166">
        <v>31876</v>
      </c>
      <c r="I81" s="181">
        <f>IFERROR(H81/G81-1,"-")</f>
        <v>-6.0868540451358144E-2</v>
      </c>
      <c r="J81" s="184">
        <f t="shared" si="34"/>
        <v>-2066</v>
      </c>
      <c r="K81" s="167">
        <f t="shared" si="35"/>
        <v>2.5451546167855964E-2</v>
      </c>
    </row>
    <row r="82" spans="2:11" x14ac:dyDescent="0.25">
      <c r="B82" s="165" t="s">
        <v>103</v>
      </c>
      <c r="C82" s="166">
        <v>10244</v>
      </c>
      <c r="D82" s="166">
        <v>15911</v>
      </c>
      <c r="E82" s="166">
        <v>31704</v>
      </c>
      <c r="F82" s="166">
        <v>30850</v>
      </c>
      <c r="G82" s="166">
        <v>48549</v>
      </c>
      <c r="H82" s="166">
        <v>58276</v>
      </c>
      <c r="I82" s="181">
        <f>IFERROR(H82/G82-1,"-")</f>
        <v>0.20035428124163213</v>
      </c>
      <c r="J82" s="184">
        <f t="shared" si="34"/>
        <v>9727</v>
      </c>
      <c r="K82" s="167">
        <f t="shared" si="35"/>
        <v>4.6530753685467885E-2</v>
      </c>
    </row>
    <row r="83" spans="2:11" x14ac:dyDescent="0.25">
      <c r="B83" s="161" t="s">
        <v>110</v>
      </c>
      <c r="C83" s="162">
        <v>26010</v>
      </c>
      <c r="D83" s="162">
        <v>34851</v>
      </c>
      <c r="E83" s="162">
        <v>72536</v>
      </c>
      <c r="F83" s="162">
        <v>82436</v>
      </c>
      <c r="G83" s="162">
        <v>90922</v>
      </c>
      <c r="H83" s="162">
        <v>100117</v>
      </c>
      <c r="I83" s="180">
        <f>IFERROR(H83/G83-1,"-")</f>
        <v>0.1011306394491982</v>
      </c>
      <c r="J83" s="183">
        <f t="shared" si="34"/>
        <v>9195</v>
      </c>
      <c r="K83" s="163">
        <f t="shared" si="35"/>
        <v>7.9938902236392134E-2</v>
      </c>
    </row>
    <row r="84" spans="2:11" x14ac:dyDescent="0.25">
      <c r="B84" s="165" t="s">
        <v>113</v>
      </c>
      <c r="C84" s="166">
        <v>2532</v>
      </c>
      <c r="D84" s="166">
        <v>2257</v>
      </c>
      <c r="E84" s="166">
        <v>9426</v>
      </c>
      <c r="F84" s="166">
        <v>11661</v>
      </c>
      <c r="G84" s="166">
        <v>14028</v>
      </c>
      <c r="H84" s="166">
        <v>14495</v>
      </c>
      <c r="I84" s="181">
        <f t="shared" ref="I84:I91" si="36">IFERROR(H84/G84-1,"-")</f>
        <v>3.3290561733675617E-2</v>
      </c>
      <c r="J84" s="184">
        <f t="shared" si="34"/>
        <v>467</v>
      </c>
      <c r="K84" s="167">
        <f t="shared" si="35"/>
        <v>1.157360276393124E-2</v>
      </c>
    </row>
    <row r="85" spans="2:11" x14ac:dyDescent="0.25">
      <c r="B85" s="165" t="s">
        <v>116</v>
      </c>
      <c r="C85" s="166">
        <v>6085</v>
      </c>
      <c r="D85" s="166">
        <v>8567</v>
      </c>
      <c r="E85" s="166">
        <v>15686</v>
      </c>
      <c r="F85" s="166">
        <v>15683</v>
      </c>
      <c r="G85" s="166">
        <v>18445</v>
      </c>
      <c r="H85" s="166">
        <v>19719</v>
      </c>
      <c r="I85" s="181">
        <f t="shared" si="36"/>
        <v>6.9070208728652771E-2</v>
      </c>
      <c r="J85" s="184">
        <f t="shared" si="34"/>
        <v>1274</v>
      </c>
      <c r="K85" s="167">
        <f t="shared" si="35"/>
        <v>1.5744730796961721E-2</v>
      </c>
    </row>
    <row r="86" spans="2:11" x14ac:dyDescent="0.25">
      <c r="B86" s="165" t="s">
        <v>119</v>
      </c>
      <c r="C86" s="166">
        <v>1350</v>
      </c>
      <c r="D86" s="166">
        <v>3539</v>
      </c>
      <c r="E86" s="166">
        <v>4755</v>
      </c>
      <c r="F86" s="166">
        <v>4685</v>
      </c>
      <c r="G86" s="166">
        <v>5838</v>
      </c>
      <c r="H86" s="166">
        <v>9956</v>
      </c>
      <c r="I86" s="181">
        <f t="shared" si="36"/>
        <v>0.70537855429941754</v>
      </c>
      <c r="J86" s="184">
        <f t="shared" si="34"/>
        <v>4118</v>
      </c>
      <c r="K86" s="167">
        <f t="shared" si="35"/>
        <v>7.9494162895963737E-3</v>
      </c>
    </row>
    <row r="87" spans="2:11" x14ac:dyDescent="0.25">
      <c r="B87" s="165" t="s">
        <v>126</v>
      </c>
      <c r="C87" s="166">
        <v>447</v>
      </c>
      <c r="D87" s="166">
        <v>2140</v>
      </c>
      <c r="E87" s="166">
        <v>5107</v>
      </c>
      <c r="F87" s="166">
        <v>5074</v>
      </c>
      <c r="G87" s="166">
        <v>5719</v>
      </c>
      <c r="H87" s="166">
        <v>3236</v>
      </c>
      <c r="I87" s="181">
        <f t="shared" si="36"/>
        <v>-0.43416681237978672</v>
      </c>
      <c r="J87" s="184">
        <f t="shared" si="34"/>
        <v>-2483</v>
      </c>
      <c r="K87" s="167">
        <f t="shared" si="35"/>
        <v>2.5837998305678852E-3</v>
      </c>
    </row>
    <row r="88" spans="2:11" x14ac:dyDescent="0.25">
      <c r="B88" s="165" t="s">
        <v>122</v>
      </c>
      <c r="C88" s="166">
        <v>247</v>
      </c>
      <c r="D88" s="166">
        <v>493</v>
      </c>
      <c r="E88" s="166">
        <v>789</v>
      </c>
      <c r="F88" s="166">
        <v>700</v>
      </c>
      <c r="G88" s="166">
        <v>886</v>
      </c>
      <c r="H88" s="166">
        <v>994</v>
      </c>
      <c r="I88" s="181">
        <f t="shared" si="36"/>
        <v>0.12189616252821667</v>
      </c>
      <c r="J88" s="184">
        <f t="shared" si="34"/>
        <v>108</v>
      </c>
      <c r="K88" s="167">
        <f t="shared" si="35"/>
        <v>7.9366410123129724E-4</v>
      </c>
    </row>
    <row r="89" spans="2:11" x14ac:dyDescent="0.25">
      <c r="B89" s="165" t="s">
        <v>131</v>
      </c>
      <c r="C89" s="166">
        <v>1336</v>
      </c>
      <c r="D89" s="166">
        <v>1498</v>
      </c>
      <c r="E89" s="166">
        <v>4196</v>
      </c>
      <c r="F89" s="166">
        <v>4719</v>
      </c>
      <c r="G89" s="166">
        <v>3822</v>
      </c>
      <c r="H89" s="166">
        <v>4171</v>
      </c>
      <c r="I89" s="181">
        <f t="shared" si="36"/>
        <v>9.1313448456305624E-2</v>
      </c>
      <c r="J89" s="184">
        <f t="shared" si="34"/>
        <v>349</v>
      </c>
      <c r="K89" s="167">
        <f t="shared" si="35"/>
        <v>3.3303550968166403E-3</v>
      </c>
    </row>
    <row r="90" spans="2:11" x14ac:dyDescent="0.25">
      <c r="B90" s="165" t="s">
        <v>134</v>
      </c>
      <c r="C90" s="166">
        <v>2507</v>
      </c>
      <c r="D90" s="166">
        <v>1487</v>
      </c>
      <c r="E90" s="166">
        <v>3901</v>
      </c>
      <c r="F90" s="166">
        <v>5554</v>
      </c>
      <c r="G90" s="166">
        <v>4853</v>
      </c>
      <c r="H90" s="166">
        <v>4002</v>
      </c>
      <c r="I90" s="181">
        <f t="shared" si="36"/>
        <v>-0.17535545023696686</v>
      </c>
      <c r="J90" s="184">
        <f t="shared" si="34"/>
        <v>-851</v>
      </c>
      <c r="K90" s="167">
        <f t="shared" si="35"/>
        <v>3.1954162305107155E-3</v>
      </c>
    </row>
    <row r="91" spans="2:11" x14ac:dyDescent="0.25">
      <c r="B91" s="170" t="s">
        <v>148</v>
      </c>
      <c r="C91" s="171">
        <f t="shared" ref="C91:H91" si="37">IFERROR(C83-SUM(C84:C90),"nd")</f>
        <v>11506</v>
      </c>
      <c r="D91" s="171">
        <f t="shared" si="37"/>
        <v>14870</v>
      </c>
      <c r="E91" s="171">
        <f t="shared" si="37"/>
        <v>28676</v>
      </c>
      <c r="F91" s="171">
        <f t="shared" si="37"/>
        <v>34360</v>
      </c>
      <c r="G91" s="171">
        <f t="shared" si="37"/>
        <v>37331</v>
      </c>
      <c r="H91" s="171">
        <f t="shared" si="37"/>
        <v>43544</v>
      </c>
      <c r="I91" s="182">
        <f t="shared" si="36"/>
        <v>0.16643004473493872</v>
      </c>
      <c r="J91" s="185">
        <f t="shared" si="34"/>
        <v>6213</v>
      </c>
      <c r="K91" s="172">
        <f t="shared" si="35"/>
        <v>3.4767917126776265E-2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100</v>
      </c>
      <c r="C94" s="162" t="s">
        <v>328</v>
      </c>
      <c r="D94" s="162" t="s">
        <v>328</v>
      </c>
      <c r="E94" s="162" t="s">
        <v>328</v>
      </c>
      <c r="F94" s="162" t="s">
        <v>328</v>
      </c>
      <c r="G94" s="162" t="s">
        <v>328</v>
      </c>
      <c r="H94" s="162" t="s">
        <v>328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106</v>
      </c>
      <c r="C95" s="166" t="s">
        <v>328</v>
      </c>
      <c r="D95" s="166" t="s">
        <v>328</v>
      </c>
      <c r="E95" s="166" t="s">
        <v>328</v>
      </c>
      <c r="F95" s="166" t="s">
        <v>328</v>
      </c>
      <c r="G95" s="166" t="s">
        <v>328</v>
      </c>
      <c r="H95" s="166" t="s">
        <v>328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103</v>
      </c>
      <c r="C96" s="166" t="s">
        <v>328</v>
      </c>
      <c r="D96" s="166" t="s">
        <v>328</v>
      </c>
      <c r="E96" s="166" t="s">
        <v>328</v>
      </c>
      <c r="F96" s="166" t="s">
        <v>328</v>
      </c>
      <c r="G96" s="166" t="s">
        <v>328</v>
      </c>
      <c r="H96" s="166" t="s">
        <v>328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110</v>
      </c>
      <c r="C97" s="162" t="s">
        <v>328</v>
      </c>
      <c r="D97" s="162" t="s">
        <v>328</v>
      </c>
      <c r="E97" s="162" t="s">
        <v>328</v>
      </c>
      <c r="F97" s="162" t="s">
        <v>328</v>
      </c>
      <c r="G97" s="162" t="s">
        <v>328</v>
      </c>
      <c r="H97" s="162" t="s">
        <v>328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113</v>
      </c>
      <c r="C98" s="166" t="s">
        <v>328</v>
      </c>
      <c r="D98" s="166" t="s">
        <v>328</v>
      </c>
      <c r="E98" s="166" t="s">
        <v>328</v>
      </c>
      <c r="F98" s="166" t="s">
        <v>328</v>
      </c>
      <c r="G98" s="166" t="s">
        <v>328</v>
      </c>
      <c r="H98" s="166" t="s">
        <v>328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116</v>
      </c>
      <c r="C99" s="166" t="s">
        <v>328</v>
      </c>
      <c r="D99" s="166" t="s">
        <v>328</v>
      </c>
      <c r="E99" s="166" t="s">
        <v>328</v>
      </c>
      <c r="F99" s="166" t="s">
        <v>328</v>
      </c>
      <c r="G99" s="166" t="s">
        <v>328</v>
      </c>
      <c r="H99" s="166" t="s">
        <v>328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119</v>
      </c>
      <c r="C100" s="166" t="s">
        <v>328</v>
      </c>
      <c r="D100" s="166" t="s">
        <v>328</v>
      </c>
      <c r="E100" s="166" t="s">
        <v>328</v>
      </c>
      <c r="F100" s="166" t="s">
        <v>328</v>
      </c>
      <c r="G100" s="166" t="s">
        <v>328</v>
      </c>
      <c r="H100" s="166" t="s">
        <v>328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126</v>
      </c>
      <c r="C101" s="166" t="s">
        <v>328</v>
      </c>
      <c r="D101" s="166" t="s">
        <v>328</v>
      </c>
      <c r="E101" s="166" t="s">
        <v>328</v>
      </c>
      <c r="F101" s="166" t="s">
        <v>328</v>
      </c>
      <c r="G101" s="166" t="s">
        <v>328</v>
      </c>
      <c r="H101" s="166" t="s">
        <v>328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122</v>
      </c>
      <c r="C102" s="166" t="s">
        <v>328</v>
      </c>
      <c r="D102" s="166" t="s">
        <v>328</v>
      </c>
      <c r="E102" s="166" t="s">
        <v>328</v>
      </c>
      <c r="F102" s="166" t="s">
        <v>328</v>
      </c>
      <c r="G102" s="166" t="s">
        <v>328</v>
      </c>
      <c r="H102" s="166" t="s">
        <v>328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131</v>
      </c>
      <c r="C103" s="166" t="s">
        <v>328</v>
      </c>
      <c r="D103" s="166" t="s">
        <v>328</v>
      </c>
      <c r="E103" s="166" t="s">
        <v>328</v>
      </c>
      <c r="F103" s="166" t="s">
        <v>328</v>
      </c>
      <c r="G103" s="166" t="s">
        <v>328</v>
      </c>
      <c r="H103" s="166" t="s">
        <v>328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134</v>
      </c>
      <c r="C104" s="166" t="s">
        <v>328</v>
      </c>
      <c r="D104" s="166" t="s">
        <v>328</v>
      </c>
      <c r="E104" s="166" t="s">
        <v>328</v>
      </c>
      <c r="F104" s="166" t="s">
        <v>328</v>
      </c>
      <c r="G104" s="166" t="s">
        <v>328</v>
      </c>
      <c r="H104" s="166" t="s">
        <v>328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148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3">IFERROR(C108+C111,"nd")</f>
        <v>13783</v>
      </c>
      <c r="D107" s="178">
        <f t="shared" si="43"/>
        <v>11462</v>
      </c>
      <c r="E107" s="178">
        <f t="shared" si="43"/>
        <v>29079</v>
      </c>
      <c r="F107" s="178">
        <f t="shared" si="43"/>
        <v>31827</v>
      </c>
      <c r="G107" s="178">
        <f t="shared" si="43"/>
        <v>31868</v>
      </c>
      <c r="H107" s="178">
        <f t="shared" si="43"/>
        <v>32684</v>
      </c>
      <c r="I107" s="179">
        <f>IFERROR(H107/G107-1,"-")</f>
        <v>2.560562319568227E-2</v>
      </c>
      <c r="J107" s="178">
        <f>IFERROR(H107-G107,"-")</f>
        <v>816</v>
      </c>
      <c r="K107" s="179">
        <f>IFERROR(H107/H$9,"-")</f>
        <v>2.6096697670667725E-2</v>
      </c>
    </row>
    <row r="108" spans="2:11" x14ac:dyDescent="0.25">
      <c r="B108" s="161" t="s">
        <v>100</v>
      </c>
      <c r="C108" s="162">
        <v>2062</v>
      </c>
      <c r="D108" s="162">
        <v>4739</v>
      </c>
      <c r="E108" s="162">
        <v>7498</v>
      </c>
      <c r="F108" s="162">
        <v>7141</v>
      </c>
      <c r="G108" s="162">
        <v>6328</v>
      </c>
      <c r="H108" s="162">
        <v>5789</v>
      </c>
      <c r="I108" s="180">
        <f>IFERROR(H108/G108-1,"-")</f>
        <v>-8.5176991150442527E-2</v>
      </c>
      <c r="J108" s="183">
        <f t="shared" ref="J108:J119" si="44">IFERROR(H108-G108,"-")</f>
        <v>-539</v>
      </c>
      <c r="K108" s="163">
        <f t="shared" ref="K108:K119" si="45">IFERROR(H108/H$9,"-")</f>
        <v>4.6222550121005831E-3</v>
      </c>
    </row>
    <row r="109" spans="2:11" x14ac:dyDescent="0.25">
      <c r="B109" s="165" t="s">
        <v>106</v>
      </c>
      <c r="C109" s="166">
        <v>1454</v>
      </c>
      <c r="D109" s="166">
        <v>3769</v>
      </c>
      <c r="E109" s="166">
        <v>5328</v>
      </c>
      <c r="F109" s="166">
        <v>4960</v>
      </c>
      <c r="G109" s="166">
        <v>3891</v>
      </c>
      <c r="H109" s="166">
        <v>3312</v>
      </c>
      <c r="I109" s="181">
        <f>IFERROR(H109/G109-1,"-")</f>
        <v>-0.148804934464148</v>
      </c>
      <c r="J109" s="184">
        <f t="shared" si="44"/>
        <v>-579</v>
      </c>
      <c r="K109" s="167">
        <f t="shared" si="45"/>
        <v>2.6444823976640407E-3</v>
      </c>
    </row>
    <row r="110" spans="2:11" x14ac:dyDescent="0.25">
      <c r="B110" s="165" t="s">
        <v>103</v>
      </c>
      <c r="C110" s="166">
        <v>608</v>
      </c>
      <c r="D110" s="166">
        <v>970</v>
      </c>
      <c r="E110" s="166">
        <v>2170</v>
      </c>
      <c r="F110" s="166">
        <v>2181</v>
      </c>
      <c r="G110" s="166">
        <v>2437</v>
      </c>
      <c r="H110" s="166">
        <v>2477</v>
      </c>
      <c r="I110" s="181">
        <f>IFERROR(H110/G110-1,"-")</f>
        <v>1.6413623307345082E-2</v>
      </c>
      <c r="J110" s="184">
        <f t="shared" si="44"/>
        <v>40</v>
      </c>
      <c r="K110" s="167">
        <f t="shared" si="45"/>
        <v>1.9777726144365425E-3</v>
      </c>
    </row>
    <row r="111" spans="2:11" x14ac:dyDescent="0.25">
      <c r="B111" s="161" t="s">
        <v>110</v>
      </c>
      <c r="C111" s="162">
        <v>11721</v>
      </c>
      <c r="D111" s="162">
        <v>6723</v>
      </c>
      <c r="E111" s="162">
        <v>21581</v>
      </c>
      <c r="F111" s="162">
        <v>24686</v>
      </c>
      <c r="G111" s="162">
        <v>25540</v>
      </c>
      <c r="H111" s="162">
        <v>26895</v>
      </c>
      <c r="I111" s="180">
        <f>IFERROR(H111/G111-1,"-")</f>
        <v>5.305403288958499E-2</v>
      </c>
      <c r="J111" s="183">
        <f t="shared" si="44"/>
        <v>1355</v>
      </c>
      <c r="K111" s="163">
        <f t="shared" si="45"/>
        <v>2.1474442658567142E-2</v>
      </c>
    </row>
    <row r="112" spans="2:11" x14ac:dyDescent="0.25">
      <c r="B112" s="165" t="s">
        <v>113</v>
      </c>
      <c r="C112" s="166">
        <v>6095</v>
      </c>
      <c r="D112" s="166">
        <v>3803</v>
      </c>
      <c r="E112" s="166">
        <v>13078</v>
      </c>
      <c r="F112" s="166">
        <v>14878</v>
      </c>
      <c r="G112" s="166">
        <v>14577</v>
      </c>
      <c r="H112" s="166">
        <v>15614</v>
      </c>
      <c r="I112" s="181">
        <f t="shared" ref="I112:I119" si="46">IFERROR(H112/G112-1,"-")</f>
        <v>7.1139466282499786E-2</v>
      </c>
      <c r="J112" s="184">
        <f t="shared" si="44"/>
        <v>1037</v>
      </c>
      <c r="K112" s="167">
        <f t="shared" si="45"/>
        <v>1.2467073718939108E-2</v>
      </c>
    </row>
    <row r="113" spans="2:11" x14ac:dyDescent="0.25">
      <c r="B113" s="165" t="s">
        <v>116</v>
      </c>
      <c r="C113" s="166">
        <v>480</v>
      </c>
      <c r="D113" s="166">
        <v>343</v>
      </c>
      <c r="E113" s="166">
        <v>1027</v>
      </c>
      <c r="F113" s="166">
        <v>1286</v>
      </c>
      <c r="G113" s="166">
        <v>1301</v>
      </c>
      <c r="H113" s="166">
        <v>1658</v>
      </c>
      <c r="I113" s="181">
        <f t="shared" si="46"/>
        <v>0.27440430438124519</v>
      </c>
      <c r="J113" s="184">
        <f t="shared" si="44"/>
        <v>357</v>
      </c>
      <c r="K113" s="167">
        <f t="shared" si="45"/>
        <v>1.3238381084924454E-3</v>
      </c>
    </row>
    <row r="114" spans="2:11" x14ac:dyDescent="0.25">
      <c r="B114" s="165" t="s">
        <v>119</v>
      </c>
      <c r="C114" s="166">
        <v>623</v>
      </c>
      <c r="D114" s="166">
        <v>446</v>
      </c>
      <c r="E114" s="166">
        <v>1192</v>
      </c>
      <c r="F114" s="166">
        <v>1358</v>
      </c>
      <c r="G114" s="166">
        <v>1445</v>
      </c>
      <c r="H114" s="166">
        <v>1427</v>
      </c>
      <c r="I114" s="181">
        <f t="shared" si="46"/>
        <v>-1.2456747404844259E-2</v>
      </c>
      <c r="J114" s="184">
        <f t="shared" si="44"/>
        <v>-18</v>
      </c>
      <c r="K114" s="167">
        <f t="shared" si="45"/>
        <v>1.1393950427133412E-3</v>
      </c>
    </row>
    <row r="115" spans="2:11" x14ac:dyDescent="0.25">
      <c r="B115" s="165" t="s">
        <v>126</v>
      </c>
      <c r="C115" s="166">
        <v>167</v>
      </c>
      <c r="D115" s="166">
        <v>134</v>
      </c>
      <c r="E115" s="166">
        <v>396</v>
      </c>
      <c r="F115" s="166">
        <v>482</v>
      </c>
      <c r="G115" s="166">
        <v>564</v>
      </c>
      <c r="H115" s="166">
        <v>619</v>
      </c>
      <c r="I115" s="181">
        <f t="shared" si="46"/>
        <v>9.7517730496453847E-2</v>
      </c>
      <c r="J115" s="184">
        <f t="shared" si="44"/>
        <v>55</v>
      </c>
      <c r="K115" s="167">
        <f t="shared" si="45"/>
        <v>4.9424353990158243E-4</v>
      </c>
    </row>
    <row r="116" spans="2:11" x14ac:dyDescent="0.25">
      <c r="B116" s="165" t="s">
        <v>122</v>
      </c>
      <c r="C116" s="166">
        <v>268</v>
      </c>
      <c r="D116" s="166">
        <v>198</v>
      </c>
      <c r="E116" s="166">
        <v>433</v>
      </c>
      <c r="F116" s="166">
        <v>424</v>
      </c>
      <c r="G116" s="166">
        <v>460</v>
      </c>
      <c r="H116" s="166">
        <v>476</v>
      </c>
      <c r="I116" s="181">
        <f t="shared" si="46"/>
        <v>3.4782608695652195E-2</v>
      </c>
      <c r="J116" s="184">
        <f t="shared" si="44"/>
        <v>16</v>
      </c>
      <c r="K116" s="167">
        <f t="shared" si="45"/>
        <v>3.8006449918118456E-4</v>
      </c>
    </row>
    <row r="117" spans="2:11" x14ac:dyDescent="0.25">
      <c r="B117" s="165" t="s">
        <v>131</v>
      </c>
      <c r="C117" s="166">
        <v>180</v>
      </c>
      <c r="D117" s="166">
        <v>61</v>
      </c>
      <c r="E117" s="166">
        <v>138</v>
      </c>
      <c r="F117" s="166">
        <v>157</v>
      </c>
      <c r="G117" s="166">
        <v>108</v>
      </c>
      <c r="H117" s="166">
        <v>104</v>
      </c>
      <c r="I117" s="181">
        <f t="shared" si="46"/>
        <v>-3.703703703703709E-2</v>
      </c>
      <c r="J117" s="184">
        <f t="shared" si="44"/>
        <v>-4</v>
      </c>
      <c r="K117" s="167">
        <f t="shared" si="45"/>
        <v>8.3039302342107556E-5</v>
      </c>
    </row>
    <row r="118" spans="2:11" x14ac:dyDescent="0.25">
      <c r="B118" s="165" t="s">
        <v>134</v>
      </c>
      <c r="C118" s="166">
        <v>383</v>
      </c>
      <c r="D118" s="166">
        <v>51</v>
      </c>
      <c r="E118" s="166">
        <v>140</v>
      </c>
      <c r="F118" s="166">
        <v>174</v>
      </c>
      <c r="G118" s="166">
        <v>140</v>
      </c>
      <c r="H118" s="166">
        <v>89</v>
      </c>
      <c r="I118" s="181">
        <f t="shared" si="46"/>
        <v>-0.36428571428571432</v>
      </c>
      <c r="J118" s="184">
        <f t="shared" si="44"/>
        <v>-51</v>
      </c>
      <c r="K118" s="167">
        <f t="shared" si="45"/>
        <v>7.1062479888918959E-5</v>
      </c>
    </row>
    <row r="119" spans="2:11" x14ac:dyDescent="0.25">
      <c r="B119" s="170" t="s">
        <v>148</v>
      </c>
      <c r="C119" s="171">
        <f t="shared" ref="C119:H119" si="47">IFERROR(C111-SUM(C112:C118),"nd")</f>
        <v>3525</v>
      </c>
      <c r="D119" s="171">
        <f t="shared" si="47"/>
        <v>1687</v>
      </c>
      <c r="E119" s="171">
        <f t="shared" si="47"/>
        <v>5177</v>
      </c>
      <c r="F119" s="171">
        <f t="shared" si="47"/>
        <v>5927</v>
      </c>
      <c r="G119" s="171">
        <f t="shared" si="47"/>
        <v>6945</v>
      </c>
      <c r="H119" s="171">
        <f t="shared" si="47"/>
        <v>6908</v>
      </c>
      <c r="I119" s="182">
        <f t="shared" si="46"/>
        <v>-5.3275737940964296E-3</v>
      </c>
      <c r="J119" s="185">
        <f t="shared" si="44"/>
        <v>-37</v>
      </c>
      <c r="K119" s="172">
        <f t="shared" si="45"/>
        <v>5.5157259671084514E-3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100</v>
      </c>
      <c r="C122" s="162" t="s">
        <v>328</v>
      </c>
      <c r="D122" s="162" t="s">
        <v>328</v>
      </c>
      <c r="E122" s="162" t="s">
        <v>328</v>
      </c>
      <c r="F122" s="162" t="s">
        <v>328</v>
      </c>
      <c r="G122" s="162" t="s">
        <v>328</v>
      </c>
      <c r="H122" s="162" t="s">
        <v>328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106</v>
      </c>
      <c r="C123" s="166" t="s">
        <v>328</v>
      </c>
      <c r="D123" s="166" t="s">
        <v>328</v>
      </c>
      <c r="E123" s="166" t="s">
        <v>328</v>
      </c>
      <c r="F123" s="166" t="s">
        <v>328</v>
      </c>
      <c r="G123" s="166" t="s">
        <v>328</v>
      </c>
      <c r="H123" s="166" t="s">
        <v>328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103</v>
      </c>
      <c r="C124" s="166" t="s">
        <v>328</v>
      </c>
      <c r="D124" s="166" t="s">
        <v>328</v>
      </c>
      <c r="E124" s="166" t="s">
        <v>328</v>
      </c>
      <c r="F124" s="166" t="s">
        <v>328</v>
      </c>
      <c r="G124" s="166" t="s">
        <v>328</v>
      </c>
      <c r="H124" s="166" t="s">
        <v>328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110</v>
      </c>
      <c r="C125" s="162" t="s">
        <v>328</v>
      </c>
      <c r="D125" s="162" t="s">
        <v>328</v>
      </c>
      <c r="E125" s="162" t="s">
        <v>328</v>
      </c>
      <c r="F125" s="162" t="s">
        <v>328</v>
      </c>
      <c r="G125" s="162" t="s">
        <v>328</v>
      </c>
      <c r="H125" s="162" t="s">
        <v>328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113</v>
      </c>
      <c r="C126" s="166" t="s">
        <v>328</v>
      </c>
      <c r="D126" s="166" t="s">
        <v>328</v>
      </c>
      <c r="E126" s="166" t="s">
        <v>328</v>
      </c>
      <c r="F126" s="166" t="s">
        <v>328</v>
      </c>
      <c r="G126" s="166" t="s">
        <v>328</v>
      </c>
      <c r="H126" s="166" t="s">
        <v>328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116</v>
      </c>
      <c r="C127" s="166" t="s">
        <v>328</v>
      </c>
      <c r="D127" s="166" t="s">
        <v>328</v>
      </c>
      <c r="E127" s="166" t="s">
        <v>328</v>
      </c>
      <c r="F127" s="166" t="s">
        <v>328</v>
      </c>
      <c r="G127" s="166" t="s">
        <v>328</v>
      </c>
      <c r="H127" s="166" t="s">
        <v>328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119</v>
      </c>
      <c r="C128" s="166" t="s">
        <v>328</v>
      </c>
      <c r="D128" s="166" t="s">
        <v>328</v>
      </c>
      <c r="E128" s="166" t="s">
        <v>328</v>
      </c>
      <c r="F128" s="166" t="s">
        <v>328</v>
      </c>
      <c r="G128" s="166" t="s">
        <v>328</v>
      </c>
      <c r="H128" s="166" t="s">
        <v>328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126</v>
      </c>
      <c r="C129" s="166" t="s">
        <v>328</v>
      </c>
      <c r="D129" s="166" t="s">
        <v>328</v>
      </c>
      <c r="E129" s="166" t="s">
        <v>328</v>
      </c>
      <c r="F129" s="166" t="s">
        <v>328</v>
      </c>
      <c r="G129" s="166" t="s">
        <v>328</v>
      </c>
      <c r="H129" s="166" t="s">
        <v>328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122</v>
      </c>
      <c r="C130" s="166" t="s">
        <v>328</v>
      </c>
      <c r="D130" s="166" t="s">
        <v>328</v>
      </c>
      <c r="E130" s="166" t="s">
        <v>328</v>
      </c>
      <c r="F130" s="166" t="s">
        <v>328</v>
      </c>
      <c r="G130" s="166" t="s">
        <v>328</v>
      </c>
      <c r="H130" s="166" t="s">
        <v>328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131</v>
      </c>
      <c r="C131" s="166" t="s">
        <v>328</v>
      </c>
      <c r="D131" s="166" t="s">
        <v>328</v>
      </c>
      <c r="E131" s="166" t="s">
        <v>328</v>
      </c>
      <c r="F131" s="166" t="s">
        <v>328</v>
      </c>
      <c r="G131" s="166" t="s">
        <v>328</v>
      </c>
      <c r="H131" s="166" t="s">
        <v>328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134</v>
      </c>
      <c r="C132" s="166" t="s">
        <v>328</v>
      </c>
      <c r="D132" s="166" t="s">
        <v>328</v>
      </c>
      <c r="E132" s="166" t="s">
        <v>328</v>
      </c>
      <c r="F132" s="166" t="s">
        <v>328</v>
      </c>
      <c r="G132" s="166" t="s">
        <v>328</v>
      </c>
      <c r="H132" s="166" t="s">
        <v>328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148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3">IFERROR(C136+C139,"nd")</f>
        <v>18151</v>
      </c>
      <c r="D135" s="178">
        <f t="shared" si="53"/>
        <v>23756</v>
      </c>
      <c r="E135" s="178">
        <f t="shared" si="53"/>
        <v>45819</v>
      </c>
      <c r="F135" s="178">
        <f t="shared" si="53"/>
        <v>49548</v>
      </c>
      <c r="G135" s="178">
        <f t="shared" si="53"/>
        <v>51880</v>
      </c>
      <c r="H135" s="178">
        <f t="shared" si="53"/>
        <v>54887</v>
      </c>
      <c r="I135" s="179">
        <f>IFERROR(H135/G135-1,"-")</f>
        <v>5.796067848882025E-2</v>
      </c>
      <c r="J135" s="178">
        <f>IFERROR(H135-G135,"-")</f>
        <v>3007</v>
      </c>
      <c r="K135" s="179">
        <f>IFERROR(H135/H$9,"-")</f>
        <v>4.3824790265877475E-2</v>
      </c>
    </row>
    <row r="136" spans="2:11" x14ac:dyDescent="0.25">
      <c r="B136" s="161" t="s">
        <v>100</v>
      </c>
      <c r="C136" s="162">
        <v>3572</v>
      </c>
      <c r="D136" s="162">
        <v>7446</v>
      </c>
      <c r="E136" s="162">
        <v>7732</v>
      </c>
      <c r="F136" s="162">
        <v>8855</v>
      </c>
      <c r="G136" s="162">
        <v>7725</v>
      </c>
      <c r="H136" s="162">
        <v>9245</v>
      </c>
      <c r="I136" s="180">
        <f>IFERROR(H136/G136-1,"-")</f>
        <v>0.19676375404530755</v>
      </c>
      <c r="J136" s="183">
        <f t="shared" ref="J136:J147" si="54">IFERROR(H136-G136,"-")</f>
        <v>1520</v>
      </c>
      <c r="K136" s="163">
        <f t="shared" ref="K136:K147" si="55">IFERROR(H136/H$9,"-")</f>
        <v>7.3817149053152335E-3</v>
      </c>
    </row>
    <row r="137" spans="2:11" x14ac:dyDescent="0.25">
      <c r="B137" s="165" t="s">
        <v>106</v>
      </c>
      <c r="C137" s="166">
        <v>2986</v>
      </c>
      <c r="D137" s="166">
        <v>4671</v>
      </c>
      <c r="E137" s="166">
        <v>5264</v>
      </c>
      <c r="F137" s="166">
        <v>6100</v>
      </c>
      <c r="G137" s="166">
        <v>5354</v>
      </c>
      <c r="H137" s="166">
        <v>5076</v>
      </c>
      <c r="I137" s="181">
        <f>IFERROR(H137/G137-1,"-")</f>
        <v>-5.192379529323865E-2</v>
      </c>
      <c r="J137" s="184">
        <f t="shared" si="54"/>
        <v>-278</v>
      </c>
      <c r="K137" s="167">
        <f t="shared" si="55"/>
        <v>4.0529567181590183E-3</v>
      </c>
    </row>
    <row r="138" spans="2:11" x14ac:dyDescent="0.25">
      <c r="B138" s="165" t="s">
        <v>103</v>
      </c>
      <c r="C138" s="166">
        <v>586</v>
      </c>
      <c r="D138" s="166">
        <v>2775</v>
      </c>
      <c r="E138" s="166">
        <v>2468</v>
      </c>
      <c r="F138" s="166">
        <v>2755</v>
      </c>
      <c r="G138" s="166">
        <v>2371</v>
      </c>
      <c r="H138" s="166">
        <v>4169</v>
      </c>
      <c r="I138" s="181">
        <f>IFERROR(H138/G138-1,"-")</f>
        <v>0.75832981864192317</v>
      </c>
      <c r="J138" s="184">
        <f t="shared" si="54"/>
        <v>1798</v>
      </c>
      <c r="K138" s="167">
        <f t="shared" si="55"/>
        <v>3.3287581871562152E-3</v>
      </c>
    </row>
    <row r="139" spans="2:11" x14ac:dyDescent="0.25">
      <c r="B139" s="161" t="s">
        <v>110</v>
      </c>
      <c r="C139" s="162">
        <v>14579</v>
      </c>
      <c r="D139" s="162">
        <v>16310</v>
      </c>
      <c r="E139" s="162">
        <v>38087</v>
      </c>
      <c r="F139" s="162">
        <v>40693</v>
      </c>
      <c r="G139" s="162">
        <v>44155</v>
      </c>
      <c r="H139" s="162">
        <v>45642</v>
      </c>
      <c r="I139" s="180">
        <f>IFERROR(H139/G139-1,"-")</f>
        <v>3.3676820292152687E-2</v>
      </c>
      <c r="J139" s="183">
        <f t="shared" si="54"/>
        <v>1487</v>
      </c>
      <c r="K139" s="163">
        <f t="shared" si="55"/>
        <v>3.6443075360562238E-2</v>
      </c>
    </row>
    <row r="140" spans="2:11" x14ac:dyDescent="0.25">
      <c r="B140" s="165" t="s">
        <v>113</v>
      </c>
      <c r="C140" s="166">
        <v>7085</v>
      </c>
      <c r="D140" s="166">
        <v>4265</v>
      </c>
      <c r="E140" s="166">
        <v>14417</v>
      </c>
      <c r="F140" s="166">
        <v>16232</v>
      </c>
      <c r="G140" s="166">
        <v>18893</v>
      </c>
      <c r="H140" s="166">
        <v>20414</v>
      </c>
      <c r="I140" s="181">
        <f t="shared" ref="I140:I147" si="56">IFERROR(H140/G140-1,"-")</f>
        <v>8.0506007516011113E-2</v>
      </c>
      <c r="J140" s="184">
        <f t="shared" si="54"/>
        <v>1521</v>
      </c>
      <c r="K140" s="167">
        <f t="shared" si="55"/>
        <v>1.6299656903959459E-2</v>
      </c>
    </row>
    <row r="141" spans="2:11" x14ac:dyDescent="0.25">
      <c r="B141" s="165" t="s">
        <v>116</v>
      </c>
      <c r="C141" s="166">
        <v>795</v>
      </c>
      <c r="D141" s="166">
        <v>1596</v>
      </c>
      <c r="E141" s="166">
        <v>3069</v>
      </c>
      <c r="F141" s="166">
        <v>2724</v>
      </c>
      <c r="G141" s="166">
        <v>2851</v>
      </c>
      <c r="H141" s="166">
        <v>2968</v>
      </c>
      <c r="I141" s="181">
        <f t="shared" si="56"/>
        <v>4.1038232199228419E-2</v>
      </c>
      <c r="J141" s="184">
        <f t="shared" si="54"/>
        <v>117</v>
      </c>
      <c r="K141" s="167">
        <f t="shared" si="55"/>
        <v>2.3698139360709154E-3</v>
      </c>
    </row>
    <row r="142" spans="2:11" x14ac:dyDescent="0.25">
      <c r="B142" s="165" t="s">
        <v>119</v>
      </c>
      <c r="C142" s="166">
        <v>692</v>
      </c>
      <c r="D142" s="166">
        <v>2208</v>
      </c>
      <c r="E142" s="166">
        <v>3969</v>
      </c>
      <c r="F142" s="166">
        <v>4070</v>
      </c>
      <c r="G142" s="166">
        <v>4068</v>
      </c>
      <c r="H142" s="166">
        <v>4119</v>
      </c>
      <c r="I142" s="181">
        <f t="shared" si="56"/>
        <v>1.2536873156342221E-2</v>
      </c>
      <c r="J142" s="184">
        <f t="shared" si="54"/>
        <v>51</v>
      </c>
      <c r="K142" s="167">
        <f t="shared" si="55"/>
        <v>3.2888354456455868E-3</v>
      </c>
    </row>
    <row r="143" spans="2:11" x14ac:dyDescent="0.25">
      <c r="B143" s="165" t="s">
        <v>126</v>
      </c>
      <c r="C143" s="166">
        <v>427</v>
      </c>
      <c r="D143" s="166">
        <v>607</v>
      </c>
      <c r="E143" s="166">
        <v>1699</v>
      </c>
      <c r="F143" s="166">
        <v>1571</v>
      </c>
      <c r="G143" s="166">
        <v>1425</v>
      </c>
      <c r="H143" s="166">
        <v>1539</v>
      </c>
      <c r="I143" s="181">
        <f t="shared" si="56"/>
        <v>8.0000000000000071E-2</v>
      </c>
      <c r="J143" s="184">
        <f t="shared" si="54"/>
        <v>114</v>
      </c>
      <c r="K143" s="167">
        <f t="shared" si="55"/>
        <v>1.2288219836971493E-3</v>
      </c>
    </row>
    <row r="144" spans="2:11" x14ac:dyDescent="0.25">
      <c r="B144" s="165" t="s">
        <v>122</v>
      </c>
      <c r="C144" s="166">
        <v>242</v>
      </c>
      <c r="D144" s="166">
        <v>524</v>
      </c>
      <c r="E144" s="166">
        <v>881</v>
      </c>
      <c r="F144" s="166">
        <v>790</v>
      </c>
      <c r="G144" s="166">
        <v>841</v>
      </c>
      <c r="H144" s="166">
        <v>900</v>
      </c>
      <c r="I144" s="181">
        <f t="shared" si="56"/>
        <v>7.0154577883472014E-2</v>
      </c>
      <c r="J144" s="184">
        <f t="shared" si="54"/>
        <v>59</v>
      </c>
      <c r="K144" s="167">
        <f t="shared" si="55"/>
        <v>7.1860934719131535E-4</v>
      </c>
    </row>
    <row r="145" spans="2:11" x14ac:dyDescent="0.25">
      <c r="B145" s="165" t="s">
        <v>131</v>
      </c>
      <c r="C145" s="166">
        <v>382</v>
      </c>
      <c r="D145" s="166">
        <v>225</v>
      </c>
      <c r="E145" s="166">
        <v>419</v>
      </c>
      <c r="F145" s="166">
        <v>446</v>
      </c>
      <c r="G145" s="166">
        <v>338</v>
      </c>
      <c r="H145" s="166">
        <v>549</v>
      </c>
      <c r="I145" s="181">
        <f t="shared" si="56"/>
        <v>0.62426035502958577</v>
      </c>
      <c r="J145" s="184">
        <f t="shared" si="54"/>
        <v>211</v>
      </c>
      <c r="K145" s="167">
        <f t="shared" si="55"/>
        <v>4.3835170178670239E-4</v>
      </c>
    </row>
    <row r="146" spans="2:11" x14ac:dyDescent="0.25">
      <c r="B146" s="165" t="s">
        <v>134</v>
      </c>
      <c r="C146" s="166">
        <v>666</v>
      </c>
      <c r="D146" s="166">
        <v>157</v>
      </c>
      <c r="E146" s="166">
        <v>393</v>
      </c>
      <c r="F146" s="166">
        <v>580</v>
      </c>
      <c r="G146" s="166">
        <v>685</v>
      </c>
      <c r="H146" s="166">
        <v>587</v>
      </c>
      <c r="I146" s="181">
        <f t="shared" si="56"/>
        <v>-0.14306569343065689</v>
      </c>
      <c r="J146" s="184">
        <f t="shared" si="54"/>
        <v>-98</v>
      </c>
      <c r="K146" s="167">
        <f t="shared" si="55"/>
        <v>4.6869298533478012E-4</v>
      </c>
    </row>
    <row r="147" spans="2:11" x14ac:dyDescent="0.25">
      <c r="B147" s="170" t="s">
        <v>148</v>
      </c>
      <c r="C147" s="171">
        <f t="shared" ref="C147:H147" si="57">IFERROR(C139-SUM(C140:C146),"nd")</f>
        <v>4290</v>
      </c>
      <c r="D147" s="171">
        <f t="shared" si="57"/>
        <v>6728</v>
      </c>
      <c r="E147" s="171">
        <f t="shared" si="57"/>
        <v>13240</v>
      </c>
      <c r="F147" s="171">
        <f t="shared" si="57"/>
        <v>14280</v>
      </c>
      <c r="G147" s="171">
        <f t="shared" si="57"/>
        <v>15054</v>
      </c>
      <c r="H147" s="171">
        <f t="shared" si="57"/>
        <v>14566</v>
      </c>
      <c r="I147" s="182">
        <f t="shared" si="56"/>
        <v>-3.241663345290291E-2</v>
      </c>
      <c r="J147" s="185">
        <f t="shared" si="54"/>
        <v>-488</v>
      </c>
      <c r="K147" s="172">
        <f t="shared" si="55"/>
        <v>1.1630293056876333E-2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58">IFERROR(C150+C153,"nd")</f>
        <v>2333</v>
      </c>
      <c r="D149" s="178">
        <f t="shared" si="58"/>
        <v>9455</v>
      </c>
      <c r="E149" s="178">
        <f t="shared" si="58"/>
        <v>12976</v>
      </c>
      <c r="F149" s="178">
        <f t="shared" si="58"/>
        <v>18335</v>
      </c>
      <c r="G149" s="178">
        <f t="shared" si="58"/>
        <v>51560</v>
      </c>
      <c r="H149" s="178">
        <f t="shared" si="58"/>
        <v>49387</v>
      </c>
      <c r="I149" s="179">
        <f>IFERROR(H149/G149-1,"-")</f>
        <v>-4.2145073700543101E-2</v>
      </c>
      <c r="J149" s="178">
        <f>IFERROR(H149-G149,"-")</f>
        <v>-2173</v>
      </c>
      <c r="K149" s="179">
        <f>IFERROR(H149/H$9,"-")</f>
        <v>3.9433288699708323E-2</v>
      </c>
    </row>
    <row r="150" spans="2:11" x14ac:dyDescent="0.25">
      <c r="B150" s="161" t="s">
        <v>100</v>
      </c>
      <c r="C150" s="162">
        <v>453</v>
      </c>
      <c r="D150" s="162">
        <v>762</v>
      </c>
      <c r="E150" s="162">
        <v>2558</v>
      </c>
      <c r="F150" s="162">
        <v>4547</v>
      </c>
      <c r="G150" s="162">
        <v>5833</v>
      </c>
      <c r="H150" s="162">
        <v>6493</v>
      </c>
      <c r="I150" s="180">
        <f>IFERROR(H150/G150-1,"-")</f>
        <v>0.11314932281844681</v>
      </c>
      <c r="J150" s="183">
        <f t="shared" ref="J150:J161" si="59">IFERROR(H150-G150,"-")</f>
        <v>660</v>
      </c>
      <c r="K150" s="163">
        <f t="shared" ref="K150:K161" si="60">IFERROR(H150/H$9,"-")</f>
        <v>5.1843672125702345E-3</v>
      </c>
    </row>
    <row r="151" spans="2:11" x14ac:dyDescent="0.25">
      <c r="B151" s="165" t="s">
        <v>106</v>
      </c>
      <c r="C151" s="166">
        <v>308</v>
      </c>
      <c r="D151" s="166">
        <v>426</v>
      </c>
      <c r="E151" s="166">
        <v>797</v>
      </c>
      <c r="F151" s="166">
        <v>2217</v>
      </c>
      <c r="G151" s="166">
        <v>3827</v>
      </c>
      <c r="H151" s="166">
        <v>3600</v>
      </c>
      <c r="I151" s="181">
        <f>IFERROR(H151/G151-1,"-")</f>
        <v>-5.9315390645414134E-2</v>
      </c>
      <c r="J151" s="184">
        <f t="shared" si="59"/>
        <v>-227</v>
      </c>
      <c r="K151" s="167">
        <f t="shared" si="60"/>
        <v>2.8744373887652614E-3</v>
      </c>
    </row>
    <row r="152" spans="2:11" x14ac:dyDescent="0.25">
      <c r="B152" s="165" t="s">
        <v>103</v>
      </c>
      <c r="C152" s="166">
        <v>145</v>
      </c>
      <c r="D152" s="166">
        <v>336</v>
      </c>
      <c r="E152" s="166">
        <v>1761</v>
      </c>
      <c r="F152" s="166">
        <v>2330</v>
      </c>
      <c r="G152" s="166">
        <v>2006</v>
      </c>
      <c r="H152" s="166">
        <v>2893</v>
      </c>
      <c r="I152" s="181">
        <f>IFERROR(H152/G152-1,"-")</f>
        <v>0.44217347956131614</v>
      </c>
      <c r="J152" s="184">
        <f t="shared" si="59"/>
        <v>887</v>
      </c>
      <c r="K152" s="167">
        <f t="shared" si="60"/>
        <v>2.3099298238049727E-3</v>
      </c>
    </row>
    <row r="153" spans="2:11" x14ac:dyDescent="0.25">
      <c r="B153" s="161" t="s">
        <v>110</v>
      </c>
      <c r="C153" s="162">
        <v>1880</v>
      </c>
      <c r="D153" s="162">
        <v>8693</v>
      </c>
      <c r="E153" s="162">
        <v>10418</v>
      </c>
      <c r="F153" s="162">
        <v>13788</v>
      </c>
      <c r="G153" s="162">
        <v>45727</v>
      </c>
      <c r="H153" s="162">
        <v>42894</v>
      </c>
      <c r="I153" s="180">
        <f>IFERROR(H153/G153-1,"-")</f>
        <v>-6.1954643864675085E-2</v>
      </c>
      <c r="J153" s="183">
        <f t="shared" si="59"/>
        <v>-2833</v>
      </c>
      <c r="K153" s="163">
        <f t="shared" si="60"/>
        <v>3.4248921487138088E-2</v>
      </c>
    </row>
    <row r="154" spans="2:11" x14ac:dyDescent="0.25">
      <c r="B154" s="165" t="s">
        <v>113</v>
      </c>
      <c r="C154" s="166">
        <v>328</v>
      </c>
      <c r="D154" s="166">
        <v>4726</v>
      </c>
      <c r="E154" s="166">
        <v>3339</v>
      </c>
      <c r="F154" s="166">
        <v>2602</v>
      </c>
      <c r="G154" s="166">
        <v>28286</v>
      </c>
      <c r="H154" s="166">
        <v>27113</v>
      </c>
      <c r="I154" s="181">
        <f t="shared" ref="I154:I161" si="61">IFERROR(H154/G154-1,"-")</f>
        <v>-4.1469278088100081E-2</v>
      </c>
      <c r="J154" s="184">
        <f t="shared" si="59"/>
        <v>-1173</v>
      </c>
      <c r="K154" s="167">
        <f t="shared" si="60"/>
        <v>2.1648505811553483E-2</v>
      </c>
    </row>
    <row r="155" spans="2:11" x14ac:dyDescent="0.25">
      <c r="B155" s="165" t="s">
        <v>116</v>
      </c>
      <c r="C155" s="166">
        <v>509</v>
      </c>
      <c r="D155" s="166">
        <v>660</v>
      </c>
      <c r="E155" s="166">
        <v>2188</v>
      </c>
      <c r="F155" s="166">
        <v>3267</v>
      </c>
      <c r="G155" s="166">
        <v>3764</v>
      </c>
      <c r="H155" s="166">
        <v>2705</v>
      </c>
      <c r="I155" s="181">
        <f t="shared" si="61"/>
        <v>-0.28134962805526031</v>
      </c>
      <c r="J155" s="184">
        <f t="shared" si="59"/>
        <v>-1059</v>
      </c>
      <c r="K155" s="167">
        <f t="shared" si="60"/>
        <v>2.1598203157250089E-3</v>
      </c>
    </row>
    <row r="156" spans="2:11" x14ac:dyDescent="0.25">
      <c r="B156" s="165" t="s">
        <v>119</v>
      </c>
      <c r="C156" s="166">
        <v>77</v>
      </c>
      <c r="D156" s="166">
        <v>129</v>
      </c>
      <c r="E156" s="166">
        <v>550</v>
      </c>
      <c r="F156" s="166">
        <v>1361</v>
      </c>
      <c r="G156" s="166">
        <v>1200</v>
      </c>
      <c r="H156" s="166">
        <v>1415</v>
      </c>
      <c r="I156" s="181">
        <f t="shared" si="61"/>
        <v>0.1791666666666667</v>
      </c>
      <c r="J156" s="184">
        <f t="shared" si="59"/>
        <v>215</v>
      </c>
      <c r="K156" s="167">
        <f t="shared" si="60"/>
        <v>1.1298135847507902E-3</v>
      </c>
    </row>
    <row r="157" spans="2:11" x14ac:dyDescent="0.25">
      <c r="B157" s="165" t="s">
        <v>126</v>
      </c>
      <c r="C157" s="166">
        <v>31</v>
      </c>
      <c r="D157" s="166">
        <v>2132</v>
      </c>
      <c r="E157" s="166">
        <v>1001</v>
      </c>
      <c r="F157" s="166">
        <v>998</v>
      </c>
      <c r="G157" s="166">
        <v>3135</v>
      </c>
      <c r="H157" s="166">
        <v>3683</v>
      </c>
      <c r="I157" s="181">
        <f t="shared" si="61"/>
        <v>0.17480063795853273</v>
      </c>
      <c r="J157" s="184">
        <f t="shared" si="59"/>
        <v>548</v>
      </c>
      <c r="K157" s="167">
        <f t="shared" si="60"/>
        <v>2.9407091396729049E-3</v>
      </c>
    </row>
    <row r="158" spans="2:11" x14ac:dyDescent="0.25">
      <c r="B158" s="165" t="s">
        <v>122</v>
      </c>
      <c r="C158" s="166">
        <v>68</v>
      </c>
      <c r="D158" s="166">
        <v>33</v>
      </c>
      <c r="E158" s="166">
        <v>411</v>
      </c>
      <c r="F158" s="166">
        <v>615</v>
      </c>
      <c r="G158" s="166">
        <v>542</v>
      </c>
      <c r="H158" s="166">
        <v>202</v>
      </c>
      <c r="I158" s="181">
        <f t="shared" si="61"/>
        <v>-0.62730627306273057</v>
      </c>
      <c r="J158" s="184">
        <f t="shared" si="59"/>
        <v>-340</v>
      </c>
      <c r="K158" s="167">
        <f t="shared" si="60"/>
        <v>1.6128787570293966E-4</v>
      </c>
    </row>
    <row r="159" spans="2:11" x14ac:dyDescent="0.25">
      <c r="B159" s="165" t="s">
        <v>131</v>
      </c>
      <c r="C159" s="166">
        <v>154</v>
      </c>
      <c r="D159" s="166">
        <v>184</v>
      </c>
      <c r="E159" s="166">
        <v>215</v>
      </c>
      <c r="F159" s="166">
        <v>285</v>
      </c>
      <c r="G159" s="166">
        <v>996</v>
      </c>
      <c r="H159" s="166">
        <v>1259</v>
      </c>
      <c r="I159" s="181">
        <f t="shared" si="61"/>
        <v>0.26405622489959835</v>
      </c>
      <c r="J159" s="184">
        <f t="shared" si="59"/>
        <v>263</v>
      </c>
      <c r="K159" s="167">
        <f t="shared" si="60"/>
        <v>1.0052546312376289E-3</v>
      </c>
    </row>
    <row r="160" spans="2:11" x14ac:dyDescent="0.25">
      <c r="B160" s="165" t="s">
        <v>134</v>
      </c>
      <c r="C160" s="166">
        <v>161</v>
      </c>
      <c r="D160" s="166">
        <v>217</v>
      </c>
      <c r="E160" s="166">
        <v>170</v>
      </c>
      <c r="F160" s="166">
        <v>198</v>
      </c>
      <c r="G160" s="166">
        <v>2721</v>
      </c>
      <c r="H160" s="166">
        <v>2463</v>
      </c>
      <c r="I160" s="181">
        <f t="shared" si="61"/>
        <v>-9.4818081587651593E-2</v>
      </c>
      <c r="J160" s="184">
        <f t="shared" si="59"/>
        <v>-258</v>
      </c>
      <c r="K160" s="167">
        <f t="shared" si="60"/>
        <v>1.9665942468135664E-3</v>
      </c>
    </row>
    <row r="161" spans="2:11" x14ac:dyDescent="0.25">
      <c r="B161" s="170" t="s">
        <v>148</v>
      </c>
      <c r="C161" s="171">
        <f t="shared" ref="C161:H161" si="62">IFERROR(C153-SUM(C154:C160),"nd")</f>
        <v>552</v>
      </c>
      <c r="D161" s="171">
        <f t="shared" si="62"/>
        <v>612</v>
      </c>
      <c r="E161" s="171">
        <f t="shared" si="62"/>
        <v>2544</v>
      </c>
      <c r="F161" s="171">
        <f t="shared" si="62"/>
        <v>4462</v>
      </c>
      <c r="G161" s="171">
        <f t="shared" si="62"/>
        <v>5083</v>
      </c>
      <c r="H161" s="171">
        <f t="shared" si="62"/>
        <v>4054</v>
      </c>
      <c r="I161" s="182">
        <f t="shared" si="61"/>
        <v>-0.20243950422978552</v>
      </c>
      <c r="J161" s="185">
        <f t="shared" si="59"/>
        <v>-1029</v>
      </c>
      <c r="K161" s="172">
        <f t="shared" si="60"/>
        <v>3.2369358816817695E-3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82D7A-E83E-40FD-B111-E50019ADDB4A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65</v>
      </c>
      <c r="D5" s="314"/>
      <c r="E5" s="314"/>
      <c r="F5" s="314"/>
      <c r="G5" s="314"/>
      <c r="H5" s="314"/>
      <c r="I5" s="314"/>
      <c r="J5" s="314"/>
      <c r="K5" s="313" t="s">
        <v>64</v>
      </c>
      <c r="L5" s="314"/>
      <c r="M5" s="314"/>
      <c r="N5" s="314"/>
      <c r="O5" s="314"/>
      <c r="P5" s="314"/>
      <c r="Q5" s="314"/>
      <c r="R5" s="314"/>
      <c r="S5" s="313" t="s">
        <v>140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268</v>
      </c>
      <c r="D6" s="174" t="s">
        <v>269</v>
      </c>
      <c r="E6" s="174" t="s">
        <v>270</v>
      </c>
      <c r="F6" s="174" t="s">
        <v>271</v>
      </c>
      <c r="G6" s="174" t="s">
        <v>272</v>
      </c>
      <c r="H6" s="174" t="s">
        <v>273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268</v>
      </c>
      <c r="L6" s="174" t="s">
        <v>269</v>
      </c>
      <c r="M6" s="174" t="s">
        <v>270</v>
      </c>
      <c r="N6" s="174" t="s">
        <v>271</v>
      </c>
      <c r="O6" s="174" t="s">
        <v>272</v>
      </c>
      <c r="P6" s="174" t="s">
        <v>273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268</v>
      </c>
      <c r="T6" s="174" t="s">
        <v>270</v>
      </c>
      <c r="U6" s="174" t="s">
        <v>271</v>
      </c>
      <c r="V6" s="174" t="s">
        <v>272</v>
      </c>
      <c r="W6" s="174" t="s">
        <v>273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71</v>
      </c>
      <c r="C8" s="178">
        <f t="shared" ref="C8:H8" si="0">C9+C12</f>
        <v>243211</v>
      </c>
      <c r="D8" s="178">
        <f t="shared" si="0"/>
        <v>332855</v>
      </c>
      <c r="E8" s="178">
        <f t="shared" si="0"/>
        <v>672483</v>
      </c>
      <c r="F8" s="178">
        <f t="shared" si="0"/>
        <v>740673</v>
      </c>
      <c r="G8" s="178">
        <f t="shared" si="0"/>
        <v>759850</v>
      </c>
      <c r="H8" s="178">
        <f t="shared" si="0"/>
        <v>760112</v>
      </c>
      <c r="I8" s="179">
        <f>IFERROR(H8/G8-1,"-")</f>
        <v>3.4480489570309913E-4</v>
      </c>
      <c r="J8" s="179">
        <f t="shared" ref="J8:J20" si="1">H8/H$8</f>
        <v>1</v>
      </c>
      <c r="K8" s="178">
        <f t="shared" ref="K8:P8" si="2">K9+K12</f>
        <v>952608</v>
      </c>
      <c r="L8" s="178">
        <f t="shared" si="2"/>
        <v>1525176</v>
      </c>
      <c r="M8" s="178">
        <f t="shared" si="2"/>
        <v>3104390</v>
      </c>
      <c r="N8" s="178">
        <f t="shared" si="2"/>
        <v>3348191</v>
      </c>
      <c r="O8" s="178">
        <f t="shared" si="2"/>
        <v>3522695</v>
      </c>
      <c r="P8" s="178">
        <f t="shared" si="2"/>
        <v>3438737</v>
      </c>
      <c r="Q8" s="179">
        <f>IFERROR(P8/O8-1,"-")</f>
        <v>-2.3833457054896923E-2</v>
      </c>
      <c r="R8" s="179">
        <f t="shared" ref="R8:R20" si="3">P8/P$8</f>
        <v>1</v>
      </c>
      <c r="S8" s="178">
        <f>S9+S12</f>
        <v>1195819</v>
      </c>
      <c r="T8" s="178">
        <f>T9+T12</f>
        <v>3776873</v>
      </c>
      <c r="U8" s="178">
        <f>U9+U12</f>
        <v>4088864</v>
      </c>
      <c r="V8" s="178">
        <f>V9+V12</f>
        <v>4282545</v>
      </c>
      <c r="W8" s="178">
        <f>W9+W12</f>
        <v>4198849</v>
      </c>
      <c r="X8" s="179">
        <f>IFERROR(W8/V8-1,"-")</f>
        <v>-1.9543519099040396E-2</v>
      </c>
      <c r="Y8" s="179">
        <f>W8/W$8</f>
        <v>1</v>
      </c>
    </row>
    <row r="9" spans="1:25" x14ac:dyDescent="0.25">
      <c r="A9" s="1"/>
      <c r="B9" s="161" t="s">
        <v>100</v>
      </c>
      <c r="C9" s="162">
        <v>78725</v>
      </c>
      <c r="D9" s="162">
        <v>119848</v>
      </c>
      <c r="E9" s="162">
        <v>173672</v>
      </c>
      <c r="F9" s="162">
        <v>208983</v>
      </c>
      <c r="G9" s="162">
        <v>212833</v>
      </c>
      <c r="H9" s="162">
        <v>203770</v>
      </c>
      <c r="I9" s="163">
        <f>IFERROR(H9/G9-1,"-")</f>
        <v>-4.2582682196839805E-2</v>
      </c>
      <c r="J9" s="163">
        <f t="shared" si="1"/>
        <v>0.26807891468625678</v>
      </c>
      <c r="K9" s="162">
        <v>294316</v>
      </c>
      <c r="L9" s="162">
        <v>549418</v>
      </c>
      <c r="M9" s="162">
        <v>688398</v>
      </c>
      <c r="N9" s="162">
        <v>673764</v>
      </c>
      <c r="O9" s="162">
        <v>676348</v>
      </c>
      <c r="P9" s="162">
        <v>678164</v>
      </c>
      <c r="Q9" s="163">
        <f>IFERROR(P9/O9-1,"-")</f>
        <v>2.6850083093319377E-3</v>
      </c>
      <c r="R9" s="163">
        <f t="shared" si="3"/>
        <v>0.19721310469512499</v>
      </c>
      <c r="S9" s="162">
        <v>373041</v>
      </c>
      <c r="T9" s="162">
        <v>862070</v>
      </c>
      <c r="U9" s="162">
        <v>882747</v>
      </c>
      <c r="V9" s="162">
        <v>889181</v>
      </c>
      <c r="W9" s="162">
        <v>881934</v>
      </c>
      <c r="X9" s="163">
        <f>IFERROR(W9/V9-1,"-")</f>
        <v>-8.1501966416286376E-3</v>
      </c>
      <c r="Y9" s="163">
        <f>W9/W$8</f>
        <v>0.21004184718240643</v>
      </c>
    </row>
    <row r="10" spans="1:25" x14ac:dyDescent="0.25">
      <c r="A10" s="164"/>
      <c r="B10" s="165" t="s">
        <v>106</v>
      </c>
      <c r="C10" s="166">
        <v>38075</v>
      </c>
      <c r="D10" s="166">
        <v>76913</v>
      </c>
      <c r="E10" s="166">
        <v>97401</v>
      </c>
      <c r="F10" s="166">
        <v>119374</v>
      </c>
      <c r="G10" s="166">
        <v>118341</v>
      </c>
      <c r="H10" s="166">
        <v>108798</v>
      </c>
      <c r="I10" s="167">
        <f>IFERROR(H10/G10-1,"-")</f>
        <v>-8.0639845869140858E-2</v>
      </c>
      <c r="J10" s="167">
        <f t="shared" si="1"/>
        <v>0.14313416970130718</v>
      </c>
      <c r="K10" s="166">
        <v>110675</v>
      </c>
      <c r="L10" s="166">
        <v>248239</v>
      </c>
      <c r="M10" s="166">
        <v>235468</v>
      </c>
      <c r="N10" s="166">
        <v>222224</v>
      </c>
      <c r="O10" s="166">
        <v>221054</v>
      </c>
      <c r="P10" s="166">
        <v>232464</v>
      </c>
      <c r="Q10" s="167">
        <f>IFERROR(P10/O10-1,"-")</f>
        <v>5.1616347136898666E-2</v>
      </c>
      <c r="R10" s="167">
        <f t="shared" si="3"/>
        <v>6.7601564178941281E-2</v>
      </c>
      <c r="S10" s="166">
        <v>148750</v>
      </c>
      <c r="T10" s="166">
        <v>332869</v>
      </c>
      <c r="U10" s="166">
        <v>341598</v>
      </c>
      <c r="V10" s="166">
        <v>339395</v>
      </c>
      <c r="W10" s="166">
        <v>341262</v>
      </c>
      <c r="X10" s="167">
        <f>IFERROR(W10/V10-1,"-")</f>
        <v>5.5009649523416471E-3</v>
      </c>
      <c r="Y10" s="167">
        <f>W10/W$8</f>
        <v>8.1275130398830733E-2</v>
      </c>
    </row>
    <row r="11" spans="1:25" x14ac:dyDescent="0.25">
      <c r="A11" s="164"/>
      <c r="B11" s="165" t="s">
        <v>103</v>
      </c>
      <c r="C11" s="166">
        <v>40650</v>
      </c>
      <c r="D11" s="166">
        <v>42935</v>
      </c>
      <c r="E11" s="166">
        <v>76271</v>
      </c>
      <c r="F11" s="166">
        <v>89609</v>
      </c>
      <c r="G11" s="166">
        <v>94492</v>
      </c>
      <c r="H11" s="166">
        <v>94972</v>
      </c>
      <c r="I11" s="167">
        <f>IFERROR(H11/G11-1,"-")</f>
        <v>5.0797951149303966E-3</v>
      </c>
      <c r="J11" s="167">
        <f t="shared" si="1"/>
        <v>0.12494474498494959</v>
      </c>
      <c r="K11" s="166">
        <v>183641</v>
      </c>
      <c r="L11" s="166">
        <v>301179</v>
      </c>
      <c r="M11" s="166">
        <v>452930</v>
      </c>
      <c r="N11" s="166">
        <v>451540</v>
      </c>
      <c r="O11" s="166">
        <v>455294</v>
      </c>
      <c r="P11" s="166">
        <v>445700</v>
      </c>
      <c r="Q11" s="167">
        <f>IFERROR(P11/O11-1,"-")</f>
        <v>-2.1072098468242539E-2</v>
      </c>
      <c r="R11" s="167">
        <f t="shared" si="3"/>
        <v>0.1296115405161837</v>
      </c>
      <c r="S11" s="166">
        <v>224291</v>
      </c>
      <c r="T11" s="166">
        <v>529201</v>
      </c>
      <c r="U11" s="166">
        <v>541149</v>
      </c>
      <c r="V11" s="166">
        <v>549786</v>
      </c>
      <c r="W11" s="166">
        <v>540672</v>
      </c>
      <c r="X11" s="167">
        <f>IFERROR(W11/V11-1,"-")</f>
        <v>-1.657735919066694E-2</v>
      </c>
      <c r="Y11" s="167">
        <f>W11/W$8</f>
        <v>0.12876671678357568</v>
      </c>
    </row>
    <row r="12" spans="1:25" x14ac:dyDescent="0.25">
      <c r="A12" s="1"/>
      <c r="B12" s="161" t="s">
        <v>110</v>
      </c>
      <c r="C12" s="162">
        <v>164486</v>
      </c>
      <c r="D12" s="162">
        <v>213007</v>
      </c>
      <c r="E12" s="162">
        <v>498811</v>
      </c>
      <c r="F12" s="162">
        <v>531690</v>
      </c>
      <c r="G12" s="162">
        <v>547017</v>
      </c>
      <c r="H12" s="162">
        <v>556342</v>
      </c>
      <c r="I12" s="163">
        <f>IFERROR(H12/G12-1,"-")</f>
        <v>1.7047002195544225E-2</v>
      </c>
      <c r="J12" s="163">
        <f t="shared" si="1"/>
        <v>0.73192108531374322</v>
      </c>
      <c r="K12" s="162">
        <v>658292</v>
      </c>
      <c r="L12" s="162">
        <v>975758</v>
      </c>
      <c r="M12" s="162">
        <v>2415992</v>
      </c>
      <c r="N12" s="162">
        <v>2674427</v>
      </c>
      <c r="O12" s="162">
        <v>2846347</v>
      </c>
      <c r="P12" s="162">
        <v>2760573</v>
      </c>
      <c r="Q12" s="163">
        <f>IFERROR(P12/O12-1,"-")</f>
        <v>-3.0134765719007528E-2</v>
      </c>
      <c r="R12" s="163">
        <f t="shared" si="3"/>
        <v>0.80278689530487501</v>
      </c>
      <c r="S12" s="162">
        <v>822778</v>
      </c>
      <c r="T12" s="162">
        <v>2914803</v>
      </c>
      <c r="U12" s="162">
        <v>3206117</v>
      </c>
      <c r="V12" s="162">
        <v>3393364</v>
      </c>
      <c r="W12" s="162">
        <v>3316915</v>
      </c>
      <c r="X12" s="163">
        <f>IFERROR(W12/V12-1,"-")</f>
        <v>-2.2528971250947438E-2</v>
      </c>
      <c r="Y12" s="163">
        <f>W12/W$8</f>
        <v>0.78995815281759363</v>
      </c>
    </row>
    <row r="13" spans="1:25" s="58" customFormat="1" x14ac:dyDescent="0.25">
      <c r="B13" s="165" t="s">
        <v>113</v>
      </c>
      <c r="C13" s="166">
        <v>55957</v>
      </c>
      <c r="D13" s="166">
        <v>51463</v>
      </c>
      <c r="E13" s="166">
        <v>185404</v>
      </c>
      <c r="F13" s="166">
        <v>205697</v>
      </c>
      <c r="G13" s="166">
        <v>204584</v>
      </c>
      <c r="H13" s="166">
        <v>197758</v>
      </c>
      <c r="I13" s="167">
        <f t="shared" ref="I13:I20" si="4">IFERROR(H13/G13-1,"-")</f>
        <v>-3.3365268056152919E-2</v>
      </c>
      <c r="J13" s="167">
        <f t="shared" si="1"/>
        <v>0.26016955396046898</v>
      </c>
      <c r="K13" s="166">
        <v>260391</v>
      </c>
      <c r="L13" s="166">
        <v>284717</v>
      </c>
      <c r="M13" s="166">
        <v>1132692</v>
      </c>
      <c r="N13" s="166">
        <v>1254292</v>
      </c>
      <c r="O13" s="166">
        <v>1327743</v>
      </c>
      <c r="P13" s="166">
        <v>1294002</v>
      </c>
      <c r="Q13" s="167">
        <f t="shared" ref="Q13:Q20" si="5">IFERROR(P13/O13-1,"-")</f>
        <v>-2.5412297409965645E-2</v>
      </c>
      <c r="R13" s="167">
        <f t="shared" si="3"/>
        <v>0.37630153163792401</v>
      </c>
      <c r="S13" s="166">
        <v>316348</v>
      </c>
      <c r="T13" s="166">
        <v>1318096</v>
      </c>
      <c r="U13" s="166">
        <v>1459989</v>
      </c>
      <c r="V13" s="166">
        <v>1532327</v>
      </c>
      <c r="W13" s="166">
        <v>1491760</v>
      </c>
      <c r="X13" s="167">
        <f t="shared" ref="X13:X20" si="6">IFERROR(W13/V13-1,"-")</f>
        <v>-2.6474114206693433E-2</v>
      </c>
      <c r="Y13" s="167">
        <f t="shared" ref="Y13:Y20" si="7">W13/W$8</f>
        <v>0.35527831555743017</v>
      </c>
    </row>
    <row r="14" spans="1:25" s="58" customFormat="1" x14ac:dyDescent="0.25">
      <c r="B14" s="165" t="s">
        <v>116</v>
      </c>
      <c r="C14" s="166">
        <v>24151</v>
      </c>
      <c r="D14" s="166">
        <v>38221</v>
      </c>
      <c r="E14" s="166">
        <v>64721</v>
      </c>
      <c r="F14" s="166">
        <v>72602</v>
      </c>
      <c r="G14" s="166">
        <v>73311</v>
      </c>
      <c r="H14" s="166">
        <v>77383</v>
      </c>
      <c r="I14" s="167">
        <f t="shared" si="4"/>
        <v>5.554418845739395E-2</v>
      </c>
      <c r="J14" s="167">
        <f t="shared" si="1"/>
        <v>0.10180473403919423</v>
      </c>
      <c r="K14" s="166">
        <v>92876</v>
      </c>
      <c r="L14" s="166">
        <v>156330</v>
      </c>
      <c r="M14" s="166">
        <v>274306</v>
      </c>
      <c r="N14" s="166">
        <v>310411</v>
      </c>
      <c r="O14" s="166">
        <v>317945</v>
      </c>
      <c r="P14" s="166">
        <v>307269</v>
      </c>
      <c r="Q14" s="167">
        <f t="shared" si="5"/>
        <v>-3.3578134583025387E-2</v>
      </c>
      <c r="R14" s="167">
        <f t="shared" si="3"/>
        <v>8.9355190583054189E-2</v>
      </c>
      <c r="S14" s="166">
        <v>117027</v>
      </c>
      <c r="T14" s="166">
        <v>339027</v>
      </c>
      <c r="U14" s="166">
        <v>383013</v>
      </c>
      <c r="V14" s="166">
        <v>391256</v>
      </c>
      <c r="W14" s="166">
        <v>384652</v>
      </c>
      <c r="X14" s="167">
        <f t="shared" si="6"/>
        <v>-1.6878974379945566E-2</v>
      </c>
      <c r="Y14" s="167">
        <f t="shared" si="7"/>
        <v>9.1608914728774485E-2</v>
      </c>
    </row>
    <row r="15" spans="1:25" x14ac:dyDescent="0.25">
      <c r="A15" s="1"/>
      <c r="B15" s="165" t="s">
        <v>119</v>
      </c>
      <c r="C15" s="166">
        <v>11033</v>
      </c>
      <c r="D15" s="166">
        <v>21498</v>
      </c>
      <c r="E15" s="166">
        <v>31998</v>
      </c>
      <c r="F15" s="166">
        <v>34481</v>
      </c>
      <c r="G15" s="166">
        <v>33841</v>
      </c>
      <c r="H15" s="166">
        <v>36771</v>
      </c>
      <c r="I15" s="167">
        <f t="shared" si="4"/>
        <v>8.6581365798882981E-2</v>
      </c>
      <c r="J15" s="167">
        <f t="shared" si="1"/>
        <v>4.8375765676637129E-2</v>
      </c>
      <c r="K15" s="166">
        <v>37725</v>
      </c>
      <c r="L15" s="166">
        <v>83736</v>
      </c>
      <c r="M15" s="166">
        <v>134432</v>
      </c>
      <c r="N15" s="166">
        <v>141579</v>
      </c>
      <c r="O15" s="166">
        <v>159005</v>
      </c>
      <c r="P15" s="166">
        <v>147456</v>
      </c>
      <c r="Q15" s="167">
        <f t="shared" si="5"/>
        <v>-7.26329360711927E-2</v>
      </c>
      <c r="R15" s="167">
        <f t="shared" si="3"/>
        <v>4.2880860036693703E-2</v>
      </c>
      <c r="S15" s="166">
        <v>48758</v>
      </c>
      <c r="T15" s="166">
        <v>166430</v>
      </c>
      <c r="U15" s="166">
        <v>176060</v>
      </c>
      <c r="V15" s="166">
        <v>192846</v>
      </c>
      <c r="W15" s="166">
        <v>184227</v>
      </c>
      <c r="X15" s="167">
        <f t="shared" si="6"/>
        <v>-4.469369341339724E-2</v>
      </c>
      <c r="Y15" s="167">
        <f t="shared" si="7"/>
        <v>4.3875595431033601E-2</v>
      </c>
    </row>
    <row r="16" spans="1:25" x14ac:dyDescent="0.25">
      <c r="A16" s="1"/>
      <c r="B16" s="165" t="s">
        <v>126</v>
      </c>
      <c r="C16" s="166">
        <v>4317</v>
      </c>
      <c r="D16" s="166">
        <v>10076</v>
      </c>
      <c r="E16" s="166">
        <v>19335</v>
      </c>
      <c r="F16" s="166">
        <v>14807</v>
      </c>
      <c r="G16" s="166">
        <v>14110</v>
      </c>
      <c r="H16" s="166">
        <v>13807</v>
      </c>
      <c r="I16" s="167">
        <f t="shared" si="4"/>
        <v>-2.1474131821403231E-2</v>
      </c>
      <c r="J16" s="167">
        <f t="shared" si="1"/>
        <v>1.8164428400025259E-2</v>
      </c>
      <c r="K16" s="166">
        <v>23225</v>
      </c>
      <c r="L16" s="166">
        <v>56946</v>
      </c>
      <c r="M16" s="166">
        <v>104116</v>
      </c>
      <c r="N16" s="166">
        <v>103068</v>
      </c>
      <c r="O16" s="166">
        <v>113511</v>
      </c>
      <c r="P16" s="166">
        <v>104063</v>
      </c>
      <c r="Q16" s="167">
        <f t="shared" si="5"/>
        <v>-8.3234223995912293E-2</v>
      </c>
      <c r="R16" s="167">
        <f t="shared" si="3"/>
        <v>3.0261982815202211E-2</v>
      </c>
      <c r="S16" s="166">
        <v>27542</v>
      </c>
      <c r="T16" s="166">
        <v>123451</v>
      </c>
      <c r="U16" s="166">
        <v>117875</v>
      </c>
      <c r="V16" s="166">
        <v>127621</v>
      </c>
      <c r="W16" s="166">
        <v>117870</v>
      </c>
      <c r="X16" s="167">
        <f t="shared" si="6"/>
        <v>-7.6405920655691406E-2</v>
      </c>
      <c r="Y16" s="167">
        <f t="shared" si="7"/>
        <v>2.8071978773230474E-2</v>
      </c>
    </row>
    <row r="17" spans="1:25" x14ac:dyDescent="0.25">
      <c r="A17" s="58"/>
      <c r="B17" s="165" t="s">
        <v>122</v>
      </c>
      <c r="C17" s="166">
        <v>5010</v>
      </c>
      <c r="D17" s="166">
        <v>6294</v>
      </c>
      <c r="E17" s="166">
        <v>10411</v>
      </c>
      <c r="F17" s="166">
        <v>10566</v>
      </c>
      <c r="G17" s="166">
        <v>9886</v>
      </c>
      <c r="H17" s="166">
        <v>10604</v>
      </c>
      <c r="I17" s="167">
        <f t="shared" si="4"/>
        <v>7.262795872951644E-2</v>
      </c>
      <c r="J17" s="167">
        <f t="shared" si="1"/>
        <v>1.3950575704633001E-2</v>
      </c>
      <c r="K17" s="166">
        <v>43633</v>
      </c>
      <c r="L17" s="166">
        <v>77431</v>
      </c>
      <c r="M17" s="166">
        <v>120097</v>
      </c>
      <c r="N17" s="166">
        <v>123521</v>
      </c>
      <c r="O17" s="166">
        <v>130398</v>
      </c>
      <c r="P17" s="166">
        <v>121641</v>
      </c>
      <c r="Q17" s="167">
        <f t="shared" si="5"/>
        <v>-6.7155937974508806E-2</v>
      </c>
      <c r="R17" s="167">
        <f t="shared" si="3"/>
        <v>3.5373743324947506E-2</v>
      </c>
      <c r="S17" s="166">
        <v>48643</v>
      </c>
      <c r="T17" s="166">
        <v>130508</v>
      </c>
      <c r="U17" s="166">
        <v>134087</v>
      </c>
      <c r="V17" s="166">
        <v>140284</v>
      </c>
      <c r="W17" s="166">
        <v>132245</v>
      </c>
      <c r="X17" s="167">
        <f t="shared" si="6"/>
        <v>-5.7305180918707732E-2</v>
      </c>
      <c r="Y17" s="167">
        <f t="shared" si="7"/>
        <v>3.1495536038566758E-2</v>
      </c>
    </row>
    <row r="18" spans="1:25" x14ac:dyDescent="0.25">
      <c r="A18" s="58"/>
      <c r="B18" s="165" t="s">
        <v>131</v>
      </c>
      <c r="C18" s="166">
        <v>3321</v>
      </c>
      <c r="D18" s="166">
        <v>2149</v>
      </c>
      <c r="E18" s="166">
        <v>5595</v>
      </c>
      <c r="F18" s="166">
        <v>6018</v>
      </c>
      <c r="G18" s="166">
        <v>5527</v>
      </c>
      <c r="H18" s="166">
        <v>5989</v>
      </c>
      <c r="I18" s="167">
        <f t="shared" si="4"/>
        <v>8.358965080513836E-2</v>
      </c>
      <c r="J18" s="167"/>
      <c r="K18" s="166">
        <v>14957</v>
      </c>
      <c r="L18" s="166">
        <v>12822</v>
      </c>
      <c r="M18" s="166">
        <v>35340</v>
      </c>
      <c r="N18" s="166">
        <v>38414</v>
      </c>
      <c r="O18" s="166">
        <v>36006</v>
      </c>
      <c r="P18" s="166">
        <v>33961</v>
      </c>
      <c r="Q18" s="167">
        <f t="shared" si="5"/>
        <v>-5.6796089540632089E-2</v>
      </c>
      <c r="R18" s="167">
        <f t="shared" si="3"/>
        <v>9.8760097093787639E-3</v>
      </c>
      <c r="S18" s="166">
        <v>18278</v>
      </c>
      <c r="T18" s="166">
        <v>40935</v>
      </c>
      <c r="U18" s="166">
        <v>44432</v>
      </c>
      <c r="V18" s="166">
        <v>41533</v>
      </c>
      <c r="W18" s="166">
        <v>39950</v>
      </c>
      <c r="X18" s="167">
        <f t="shared" si="6"/>
        <v>-3.8114270580020704E-2</v>
      </c>
      <c r="Y18" s="167">
        <f t="shared" si="7"/>
        <v>9.5145121913171923E-3</v>
      </c>
    </row>
    <row r="19" spans="1:25" x14ac:dyDescent="0.25">
      <c r="A19" s="58"/>
      <c r="B19" s="165" t="s">
        <v>134</v>
      </c>
      <c r="C19" s="166">
        <v>3428</v>
      </c>
      <c r="D19" s="166">
        <v>1763</v>
      </c>
      <c r="E19" s="166">
        <v>3453</v>
      </c>
      <c r="F19" s="166">
        <v>4405</v>
      </c>
      <c r="G19" s="166">
        <v>3651</v>
      </c>
      <c r="H19" s="166">
        <v>3369</v>
      </c>
      <c r="I19" s="167">
        <f t="shared" si="4"/>
        <v>-7.7239112571898083E-2</v>
      </c>
      <c r="J19" s="167">
        <f t="shared" si="1"/>
        <v>4.4322415644010354E-3</v>
      </c>
      <c r="K19" s="166">
        <v>22111</v>
      </c>
      <c r="L19" s="166">
        <v>10721</v>
      </c>
      <c r="M19" s="166">
        <v>31821</v>
      </c>
      <c r="N19" s="166">
        <v>40302</v>
      </c>
      <c r="O19" s="166">
        <v>37275</v>
      </c>
      <c r="P19" s="166">
        <v>32249</v>
      </c>
      <c r="Q19" s="167">
        <f t="shared" si="5"/>
        <v>-0.13483568075117369</v>
      </c>
      <c r="R19" s="167">
        <f t="shared" si="3"/>
        <v>9.3781525019214912E-3</v>
      </c>
      <c r="S19" s="166">
        <v>25539</v>
      </c>
      <c r="T19" s="166">
        <v>35274</v>
      </c>
      <c r="U19" s="166">
        <v>44707</v>
      </c>
      <c r="V19" s="166">
        <v>40926</v>
      </c>
      <c r="W19" s="166">
        <v>35618</v>
      </c>
      <c r="X19" s="167">
        <f t="shared" si="6"/>
        <v>-0.12969750280994963</v>
      </c>
      <c r="Y19" s="167">
        <f t="shared" si="7"/>
        <v>8.4828008818607203E-3</v>
      </c>
    </row>
    <row r="20" spans="1:25" x14ac:dyDescent="0.25">
      <c r="A20" s="58"/>
      <c r="B20" s="170" t="s">
        <v>148</v>
      </c>
      <c r="C20" s="171">
        <f t="shared" ref="C20" si="8">C12-SUM(C13:C19)</f>
        <v>57269</v>
      </c>
      <c r="D20" s="171">
        <f t="shared" ref="D20:H20" si="9">D12-SUM(D13:D19)</f>
        <v>81543</v>
      </c>
      <c r="E20" s="171">
        <f t="shared" si="9"/>
        <v>177894</v>
      </c>
      <c r="F20" s="171">
        <f t="shared" si="9"/>
        <v>183114</v>
      </c>
      <c r="G20" s="171">
        <f t="shared" si="9"/>
        <v>202107</v>
      </c>
      <c r="H20" s="171">
        <f t="shared" si="9"/>
        <v>210661</v>
      </c>
      <c r="I20" s="172">
        <f t="shared" si="4"/>
        <v>4.2324115443799659E-2</v>
      </c>
      <c r="J20" s="172">
        <f t="shared" si="1"/>
        <v>0.27714468394131392</v>
      </c>
      <c r="K20" s="171">
        <f t="shared" ref="K20:P20" si="10">K12-SUM(K13:K19)</f>
        <v>163374</v>
      </c>
      <c r="L20" s="171">
        <f t="shared" si="10"/>
        <v>293055</v>
      </c>
      <c r="M20" s="171">
        <f t="shared" si="10"/>
        <v>583188</v>
      </c>
      <c r="N20" s="171">
        <f t="shared" si="10"/>
        <v>662840</v>
      </c>
      <c r="O20" s="171">
        <f t="shared" si="10"/>
        <v>724464</v>
      </c>
      <c r="P20" s="171">
        <f t="shared" si="10"/>
        <v>719932</v>
      </c>
      <c r="Q20" s="172">
        <f t="shared" si="5"/>
        <v>-6.255659356434573E-3</v>
      </c>
      <c r="R20" s="172">
        <f t="shared" si="3"/>
        <v>0.20935942469575311</v>
      </c>
      <c r="S20" s="171">
        <f>S12-SUM(S13:S19)</f>
        <v>220643</v>
      </c>
      <c r="T20" s="171">
        <f>T12-SUM(T13:T19)</f>
        <v>761082</v>
      </c>
      <c r="U20" s="171">
        <f>U12-SUM(U13:U19)</f>
        <v>845954</v>
      </c>
      <c r="V20" s="171">
        <f>V12-SUM(V13:V19)</f>
        <v>926571</v>
      </c>
      <c r="W20" s="171">
        <f>W12-SUM(W13:W19)</f>
        <v>930593</v>
      </c>
      <c r="X20" s="172">
        <f t="shared" si="6"/>
        <v>4.3407358961158327E-3</v>
      </c>
      <c r="Y20" s="172">
        <f t="shared" si="7"/>
        <v>0.22163049921538022</v>
      </c>
    </row>
    <row r="21" spans="1:25" x14ac:dyDescent="0.25">
      <c r="A21" s="58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8"/>
      <c r="B22" s="158" t="s">
        <v>71</v>
      </c>
      <c r="C22" s="178">
        <f t="shared" ref="C22:H22" si="11">C23+C26</f>
        <v>41215</v>
      </c>
      <c r="D22" s="178">
        <f t="shared" si="11"/>
        <v>64946</v>
      </c>
      <c r="E22" s="178">
        <f t="shared" si="11"/>
        <v>165265</v>
      </c>
      <c r="F22" s="178">
        <f t="shared" si="11"/>
        <v>165626</v>
      </c>
      <c r="G22" s="178">
        <f t="shared" si="11"/>
        <v>152899</v>
      </c>
      <c r="H22" s="178">
        <f t="shared" si="11"/>
        <v>160603</v>
      </c>
      <c r="I22" s="179">
        <f>IFERROR(H22/G22-1,"-")</f>
        <v>5.0386202656655721E-2</v>
      </c>
      <c r="J22" s="179">
        <f t="shared" ref="J22:J34" si="12">H22/H$8</f>
        <v>0.21128859957479951</v>
      </c>
      <c r="K22" s="178">
        <f t="shared" ref="K22:P22" si="13">K23+K26</f>
        <v>373186</v>
      </c>
      <c r="L22" s="178">
        <f t="shared" si="13"/>
        <v>687822</v>
      </c>
      <c r="M22" s="178">
        <f t="shared" si="13"/>
        <v>1325364</v>
      </c>
      <c r="N22" s="178">
        <f t="shared" si="13"/>
        <v>1377896</v>
      </c>
      <c r="O22" s="178">
        <f t="shared" si="13"/>
        <v>1421021</v>
      </c>
      <c r="P22" s="178">
        <f t="shared" si="13"/>
        <v>1317842</v>
      </c>
      <c r="Q22" s="179">
        <f>IFERROR(P22/O22-1,"-")</f>
        <v>-7.2609060668350378E-2</v>
      </c>
      <c r="R22" s="179">
        <f t="shared" ref="R22:R34" si="14">P22/P$8</f>
        <v>0.38323430957354399</v>
      </c>
      <c r="S22" s="178">
        <f>S23+S26</f>
        <v>414401</v>
      </c>
      <c r="T22" s="178">
        <f>T23+T26</f>
        <v>1490629</v>
      </c>
      <c r="U22" s="178">
        <f>U23+U26</f>
        <v>1543522</v>
      </c>
      <c r="V22" s="178">
        <f>V23+V26</f>
        <v>1573920</v>
      </c>
      <c r="W22" s="178">
        <f>W23+W26</f>
        <v>1478445</v>
      </c>
      <c r="X22" s="179">
        <f>IFERROR(W22/V22-1,"-")</f>
        <v>-6.0660643488868571E-2</v>
      </c>
      <c r="Y22" s="179">
        <f>W22/W$8</f>
        <v>0.35210720842783344</v>
      </c>
    </row>
    <row r="23" spans="1:25" x14ac:dyDescent="0.25">
      <c r="A23" s="58"/>
      <c r="B23" s="161" t="s">
        <v>100</v>
      </c>
      <c r="C23" s="162">
        <v>2649</v>
      </c>
      <c r="D23" s="162">
        <v>8952</v>
      </c>
      <c r="E23" s="162">
        <v>12689</v>
      </c>
      <c r="F23" s="162">
        <v>11591</v>
      </c>
      <c r="G23" s="162">
        <v>7728</v>
      </c>
      <c r="H23" s="162">
        <v>9219</v>
      </c>
      <c r="I23" s="163">
        <f>IFERROR(H23/G23-1,"-")</f>
        <v>0.19293478260869557</v>
      </c>
      <c r="J23" s="163">
        <f t="shared" si="12"/>
        <v>1.212847580356579E-2</v>
      </c>
      <c r="K23" s="162">
        <v>79064</v>
      </c>
      <c r="L23" s="162">
        <v>198275</v>
      </c>
      <c r="M23" s="162">
        <v>161372</v>
      </c>
      <c r="N23" s="162">
        <v>131439</v>
      </c>
      <c r="O23" s="162">
        <v>120665</v>
      </c>
      <c r="P23" s="162">
        <v>102393</v>
      </c>
      <c r="Q23" s="163">
        <f>IFERROR(P23/O23-1,"-")</f>
        <v>-0.15142750590477771</v>
      </c>
      <c r="R23" s="163">
        <f t="shared" si="14"/>
        <v>2.9776339394376482E-2</v>
      </c>
      <c r="S23" s="162">
        <v>81713</v>
      </c>
      <c r="T23" s="162">
        <v>174061</v>
      </c>
      <c r="U23" s="162">
        <v>143030</v>
      </c>
      <c r="V23" s="162">
        <v>128393</v>
      </c>
      <c r="W23" s="162">
        <v>111612</v>
      </c>
      <c r="X23" s="163">
        <f>IFERROR(W23/V23-1,"-")</f>
        <v>-0.13070027182167254</v>
      </c>
      <c r="Y23" s="163">
        <f>W23/W$8</f>
        <v>2.6581570330345292E-2</v>
      </c>
    </row>
    <row r="24" spans="1:25" x14ac:dyDescent="0.25">
      <c r="A24" s="58"/>
      <c r="B24" s="165" t="s">
        <v>106</v>
      </c>
      <c r="C24" s="166">
        <v>1653</v>
      </c>
      <c r="D24" s="166">
        <v>4418</v>
      </c>
      <c r="E24" s="166">
        <v>6088</v>
      </c>
      <c r="F24" s="166">
        <v>5369</v>
      </c>
      <c r="G24" s="166">
        <v>2401</v>
      </c>
      <c r="H24" s="166">
        <v>3104</v>
      </c>
      <c r="I24" s="167">
        <f>IFERROR(H24/G24-1,"-")</f>
        <v>0.29279466888796324</v>
      </c>
      <c r="J24" s="167">
        <f t="shared" si="12"/>
        <v>4.0836087313448543E-3</v>
      </c>
      <c r="K24" s="166">
        <v>39766</v>
      </c>
      <c r="L24" s="166">
        <v>92809</v>
      </c>
      <c r="M24" s="166">
        <v>62381</v>
      </c>
      <c r="N24" s="166">
        <v>49550</v>
      </c>
      <c r="O24" s="166">
        <v>41611</v>
      </c>
      <c r="P24" s="166">
        <v>46937</v>
      </c>
      <c r="Q24" s="167">
        <f>IFERROR(P24/O24-1,"-")</f>
        <v>0.12799500132176589</v>
      </c>
      <c r="R24" s="167">
        <f t="shared" si="14"/>
        <v>1.3649488169639028E-2</v>
      </c>
      <c r="S24" s="166">
        <v>41419</v>
      </c>
      <c r="T24" s="166">
        <v>68469</v>
      </c>
      <c r="U24" s="166">
        <v>54919</v>
      </c>
      <c r="V24" s="166">
        <v>44012</v>
      </c>
      <c r="W24" s="166">
        <v>50041</v>
      </c>
      <c r="X24" s="167">
        <f>IFERROR(W24/V24-1,"-")</f>
        <v>0.13698536762701075</v>
      </c>
      <c r="Y24" s="167">
        <f>W24/W$8</f>
        <v>1.1917789851456912E-2</v>
      </c>
    </row>
    <row r="25" spans="1:25" x14ac:dyDescent="0.25">
      <c r="A25" s="58"/>
      <c r="B25" s="165" t="s">
        <v>12</v>
      </c>
      <c r="C25" s="166">
        <v>996</v>
      </c>
      <c r="D25" s="166">
        <v>4534</v>
      </c>
      <c r="E25" s="166">
        <v>6601</v>
      </c>
      <c r="F25" s="166">
        <v>6222</v>
      </c>
      <c r="G25" s="166">
        <v>5327</v>
      </c>
      <c r="H25" s="166">
        <v>6115</v>
      </c>
      <c r="I25" s="167">
        <f>IFERROR(H25/G25-1,"-")</f>
        <v>0.14792566172329646</v>
      </c>
      <c r="J25" s="167">
        <f t="shared" si="12"/>
        <v>8.0448670722209365E-3</v>
      </c>
      <c r="K25" s="166">
        <v>39298</v>
      </c>
      <c r="L25" s="166">
        <v>105466</v>
      </c>
      <c r="M25" s="166">
        <v>98991</v>
      </c>
      <c r="N25" s="166">
        <v>81889</v>
      </c>
      <c r="O25" s="166">
        <v>79054</v>
      </c>
      <c r="P25" s="166">
        <v>55456</v>
      </c>
      <c r="Q25" s="167">
        <f>IFERROR(P25/O25-1,"-")</f>
        <v>-0.29850481949047492</v>
      </c>
      <c r="R25" s="167">
        <f t="shared" si="14"/>
        <v>1.6126851224737455E-2</v>
      </c>
      <c r="S25" s="166">
        <v>40294</v>
      </c>
      <c r="T25" s="166">
        <v>105592</v>
      </c>
      <c r="U25" s="166">
        <v>88111</v>
      </c>
      <c r="V25" s="166">
        <v>84381</v>
      </c>
      <c r="W25" s="166">
        <v>61571</v>
      </c>
      <c r="X25" s="167">
        <f>IFERROR(W25/V25-1,"-")</f>
        <v>-0.27032151787724723</v>
      </c>
      <c r="Y25" s="167">
        <f>W25/W$8</f>
        <v>1.4663780478888382E-2</v>
      </c>
    </row>
    <row r="26" spans="1:25" x14ac:dyDescent="0.25">
      <c r="A26" s="58"/>
      <c r="B26" s="161" t="s">
        <v>110</v>
      </c>
      <c r="C26" s="162">
        <v>38566</v>
      </c>
      <c r="D26" s="162">
        <v>55994</v>
      </c>
      <c r="E26" s="162">
        <v>152576</v>
      </c>
      <c r="F26" s="162">
        <v>154035</v>
      </c>
      <c r="G26" s="162">
        <v>145171</v>
      </c>
      <c r="H26" s="162">
        <v>151384</v>
      </c>
      <c r="I26" s="163">
        <f>IFERROR(H26/G26-1,"-")</f>
        <v>4.2797803969112369E-2</v>
      </c>
      <c r="J26" s="163">
        <f t="shared" si="12"/>
        <v>0.19916012377123371</v>
      </c>
      <c r="K26" s="162">
        <v>294122</v>
      </c>
      <c r="L26" s="162">
        <v>489547</v>
      </c>
      <c r="M26" s="162">
        <v>1163992</v>
      </c>
      <c r="N26" s="162">
        <v>1246457</v>
      </c>
      <c r="O26" s="162">
        <v>1300356</v>
      </c>
      <c r="P26" s="162">
        <v>1215449</v>
      </c>
      <c r="Q26" s="163">
        <f>IFERROR(P26/O26-1,"-")</f>
        <v>-6.5295196084764529E-2</v>
      </c>
      <c r="R26" s="163">
        <f t="shared" si="14"/>
        <v>0.35345797017916752</v>
      </c>
      <c r="S26" s="162">
        <v>332688</v>
      </c>
      <c r="T26" s="162">
        <v>1316568</v>
      </c>
      <c r="U26" s="162">
        <v>1400492</v>
      </c>
      <c r="V26" s="162">
        <v>1445527</v>
      </c>
      <c r="W26" s="162">
        <v>1366833</v>
      </c>
      <c r="X26" s="163">
        <f>IFERROR(W26/V26-1,"-")</f>
        <v>-5.44396611062955E-2</v>
      </c>
      <c r="Y26" s="163">
        <f>W26/W$8</f>
        <v>0.32552563809748813</v>
      </c>
    </row>
    <row r="27" spans="1:25" s="58" customFormat="1" x14ac:dyDescent="0.25">
      <c r="B27" s="165" t="s">
        <v>113</v>
      </c>
      <c r="C27" s="166">
        <v>14501</v>
      </c>
      <c r="D27" s="166">
        <v>16270</v>
      </c>
      <c r="E27" s="166">
        <v>66823</v>
      </c>
      <c r="F27" s="166">
        <v>69319</v>
      </c>
      <c r="G27" s="166">
        <v>63618</v>
      </c>
      <c r="H27" s="166">
        <v>64714</v>
      </c>
      <c r="I27" s="167">
        <f t="shared" ref="I27:I34" si="15">IFERROR(H27/G27-1,"-")</f>
        <v>1.7227828601968032E-2</v>
      </c>
      <c r="J27" s="167">
        <f t="shared" si="12"/>
        <v>8.5137453427915885E-2</v>
      </c>
      <c r="K27" s="166">
        <v>123826</v>
      </c>
      <c r="L27" s="166">
        <v>159037</v>
      </c>
      <c r="M27" s="166">
        <v>590382</v>
      </c>
      <c r="N27" s="166">
        <v>640725</v>
      </c>
      <c r="O27" s="166">
        <v>669764</v>
      </c>
      <c r="P27" s="166">
        <v>630571</v>
      </c>
      <c r="Q27" s="167">
        <f t="shared" ref="Q27:Q34" si="16">IFERROR(P27/O27-1,"-")</f>
        <v>-5.8517627104472614E-2</v>
      </c>
      <c r="R27" s="167">
        <f t="shared" si="14"/>
        <v>0.18337284881047897</v>
      </c>
      <c r="S27" s="166">
        <v>138327</v>
      </c>
      <c r="T27" s="166">
        <v>657205</v>
      </c>
      <c r="U27" s="166">
        <v>710044</v>
      </c>
      <c r="V27" s="166">
        <v>733382</v>
      </c>
      <c r="W27" s="166">
        <v>695285</v>
      </c>
      <c r="X27" s="167">
        <f t="shared" ref="X27:X34" si="17">IFERROR(W27/V27-1,"-")</f>
        <v>-5.1947007153161695E-2</v>
      </c>
      <c r="Y27" s="167">
        <f t="shared" ref="Y27:Y34" si="18">W27/W$8</f>
        <v>0.16558942700725843</v>
      </c>
    </row>
    <row r="28" spans="1:25" s="58" customFormat="1" x14ac:dyDescent="0.25">
      <c r="B28" s="165" t="s">
        <v>116</v>
      </c>
      <c r="C28" s="166">
        <v>7166</v>
      </c>
      <c r="D28" s="166">
        <v>14336</v>
      </c>
      <c r="E28" s="166">
        <v>27397</v>
      </c>
      <c r="F28" s="166">
        <v>30224</v>
      </c>
      <c r="G28" s="166">
        <v>29376</v>
      </c>
      <c r="H28" s="166">
        <v>30419</v>
      </c>
      <c r="I28" s="167">
        <f t="shared" si="15"/>
        <v>3.5505174291939001E-2</v>
      </c>
      <c r="J28" s="167">
        <f t="shared" si="12"/>
        <v>4.0019102448060284E-2</v>
      </c>
      <c r="K28" s="166">
        <v>38335</v>
      </c>
      <c r="L28" s="166">
        <v>81095</v>
      </c>
      <c r="M28" s="166">
        <v>128496</v>
      </c>
      <c r="N28" s="166">
        <v>137354</v>
      </c>
      <c r="O28" s="166">
        <v>137486</v>
      </c>
      <c r="P28" s="166">
        <v>125843</v>
      </c>
      <c r="Q28" s="167">
        <f t="shared" si="16"/>
        <v>-8.4684986107676385E-2</v>
      </c>
      <c r="R28" s="167">
        <f t="shared" si="14"/>
        <v>3.6595703596989243E-2</v>
      </c>
      <c r="S28" s="166">
        <v>45501</v>
      </c>
      <c r="T28" s="166">
        <v>155893</v>
      </c>
      <c r="U28" s="166">
        <v>167578</v>
      </c>
      <c r="V28" s="166">
        <v>166862</v>
      </c>
      <c r="W28" s="166">
        <v>156262</v>
      </c>
      <c r="X28" s="167">
        <f t="shared" si="17"/>
        <v>-6.3525548057676406E-2</v>
      </c>
      <c r="Y28" s="167">
        <f t="shared" si="18"/>
        <v>3.7215436897111563E-2</v>
      </c>
    </row>
    <row r="29" spans="1:25" x14ac:dyDescent="0.25">
      <c r="A29" s="58"/>
      <c r="B29" s="165" t="s">
        <v>119</v>
      </c>
      <c r="C29" s="166">
        <v>3102</v>
      </c>
      <c r="D29" s="166">
        <v>4987</v>
      </c>
      <c r="E29" s="166">
        <v>4132</v>
      </c>
      <c r="F29" s="166">
        <v>2982</v>
      </c>
      <c r="G29" s="166">
        <v>3034</v>
      </c>
      <c r="H29" s="166">
        <v>3330</v>
      </c>
      <c r="I29" s="167">
        <f t="shared" si="15"/>
        <v>9.7560975609756184E-2</v>
      </c>
      <c r="J29" s="167">
        <f t="shared" si="12"/>
        <v>4.3809333361399371E-3</v>
      </c>
      <c r="K29" s="166">
        <v>13442</v>
      </c>
      <c r="L29" s="166">
        <v>30800</v>
      </c>
      <c r="M29" s="166">
        <v>48228</v>
      </c>
      <c r="N29" s="166">
        <v>43563</v>
      </c>
      <c r="O29" s="166">
        <v>39137</v>
      </c>
      <c r="P29" s="166">
        <v>36886</v>
      </c>
      <c r="Q29" s="167">
        <f t="shared" si="16"/>
        <v>-5.7515905664716205E-2</v>
      </c>
      <c r="R29" s="167">
        <f t="shared" si="14"/>
        <v>1.0726612706932807E-2</v>
      </c>
      <c r="S29" s="166">
        <v>16544</v>
      </c>
      <c r="T29" s="166">
        <v>52360</v>
      </c>
      <c r="U29" s="166">
        <v>46545</v>
      </c>
      <c r="V29" s="166">
        <v>42171</v>
      </c>
      <c r="W29" s="166">
        <v>40216</v>
      </c>
      <c r="X29" s="167">
        <f t="shared" si="17"/>
        <v>-4.635887221076096E-2</v>
      </c>
      <c r="Y29" s="167">
        <f t="shared" si="18"/>
        <v>9.5778628857575016E-3</v>
      </c>
    </row>
    <row r="30" spans="1:25" x14ac:dyDescent="0.25">
      <c r="A30" s="58"/>
      <c r="B30" s="165" t="s">
        <v>126</v>
      </c>
      <c r="C30" s="166">
        <v>1713</v>
      </c>
      <c r="D30" s="166">
        <v>3938</v>
      </c>
      <c r="E30" s="166">
        <v>7950</v>
      </c>
      <c r="F30" s="166">
        <v>4040</v>
      </c>
      <c r="G30" s="166">
        <v>3255</v>
      </c>
      <c r="H30" s="166">
        <v>3744</v>
      </c>
      <c r="I30" s="167">
        <f t="shared" si="15"/>
        <v>0.15023041474654386</v>
      </c>
      <c r="J30" s="167">
        <f t="shared" si="12"/>
        <v>4.9255899130654429E-3</v>
      </c>
      <c r="K30" s="166">
        <v>11678</v>
      </c>
      <c r="L30" s="166">
        <v>32115</v>
      </c>
      <c r="M30" s="166">
        <v>56445</v>
      </c>
      <c r="N30" s="166">
        <v>53432</v>
      </c>
      <c r="O30" s="166">
        <v>57796</v>
      </c>
      <c r="P30" s="166">
        <v>53210</v>
      </c>
      <c r="Q30" s="167">
        <f t="shared" si="16"/>
        <v>-7.9348051768288408E-2</v>
      </c>
      <c r="R30" s="167">
        <f t="shared" si="14"/>
        <v>1.5473704444393391E-2</v>
      </c>
      <c r="S30" s="166">
        <v>13391</v>
      </c>
      <c r="T30" s="166">
        <v>64395</v>
      </c>
      <c r="U30" s="166">
        <v>57472</v>
      </c>
      <c r="V30" s="166">
        <v>61051</v>
      </c>
      <c r="W30" s="166">
        <v>56954</v>
      </c>
      <c r="X30" s="167">
        <f t="shared" si="17"/>
        <v>-6.7107827881607185E-2</v>
      </c>
      <c r="Y30" s="167">
        <f t="shared" si="18"/>
        <v>1.3564193425388719E-2</v>
      </c>
    </row>
    <row r="31" spans="1:25" x14ac:dyDescent="0.25">
      <c r="A31" s="58"/>
      <c r="B31" s="165" t="s">
        <v>122</v>
      </c>
      <c r="C31" s="166">
        <v>1332</v>
      </c>
      <c r="D31" s="166">
        <v>2232</v>
      </c>
      <c r="E31" s="166">
        <v>4497</v>
      </c>
      <c r="F31" s="166">
        <v>3231</v>
      </c>
      <c r="G31" s="166">
        <v>2567</v>
      </c>
      <c r="H31" s="166">
        <v>2688</v>
      </c>
      <c r="I31" s="167">
        <f t="shared" si="15"/>
        <v>4.713673548889763E-2</v>
      </c>
      <c r="J31" s="167">
        <f t="shared" si="12"/>
        <v>3.536320963226472E-3</v>
      </c>
      <c r="K31" s="166">
        <v>23072</v>
      </c>
      <c r="L31" s="166">
        <v>46414</v>
      </c>
      <c r="M31" s="166">
        <v>73182</v>
      </c>
      <c r="N31" s="166">
        <v>71425</v>
      </c>
      <c r="O31" s="166">
        <v>73828</v>
      </c>
      <c r="P31" s="166">
        <v>70496</v>
      </c>
      <c r="Q31" s="167">
        <f t="shared" si="16"/>
        <v>-4.5131928265698673E-2</v>
      </c>
      <c r="R31" s="167">
        <f t="shared" si="14"/>
        <v>2.0500550056605085E-2</v>
      </c>
      <c r="S31" s="166">
        <v>24404</v>
      </c>
      <c r="T31" s="166">
        <v>77679</v>
      </c>
      <c r="U31" s="166">
        <v>74656</v>
      </c>
      <c r="V31" s="166">
        <v>76395</v>
      </c>
      <c r="W31" s="166">
        <v>73184</v>
      </c>
      <c r="X31" s="167">
        <f t="shared" si="17"/>
        <v>-4.2031546567183664E-2</v>
      </c>
      <c r="Y31" s="167">
        <f t="shared" si="18"/>
        <v>1.7429538428269272E-2</v>
      </c>
    </row>
    <row r="32" spans="1:25" x14ac:dyDescent="0.25">
      <c r="A32" s="58"/>
      <c r="B32" s="165" t="s">
        <v>131</v>
      </c>
      <c r="C32" s="166">
        <v>1374</v>
      </c>
      <c r="D32" s="166">
        <v>590</v>
      </c>
      <c r="E32" s="166">
        <v>1708</v>
      </c>
      <c r="F32" s="166">
        <v>2116</v>
      </c>
      <c r="G32" s="166">
        <v>2577</v>
      </c>
      <c r="H32" s="166">
        <v>2806</v>
      </c>
      <c r="I32" s="167">
        <f t="shared" si="15"/>
        <v>8.886301901435778E-2</v>
      </c>
      <c r="J32" s="167">
        <f t="shared" si="12"/>
        <v>3.6915612436062054E-3</v>
      </c>
      <c r="K32" s="166">
        <v>8188</v>
      </c>
      <c r="L32" s="166">
        <v>5697</v>
      </c>
      <c r="M32" s="166">
        <v>18357</v>
      </c>
      <c r="N32" s="166">
        <v>18855</v>
      </c>
      <c r="O32" s="166">
        <v>18273</v>
      </c>
      <c r="P32" s="166">
        <v>16305</v>
      </c>
      <c r="Q32" s="167">
        <f t="shared" si="16"/>
        <v>-0.10769988507634209</v>
      </c>
      <c r="R32" s="167">
        <f t="shared" si="14"/>
        <v>4.7415664530320286E-3</v>
      </c>
      <c r="S32" s="166">
        <v>9562</v>
      </c>
      <c r="T32" s="166">
        <v>20065</v>
      </c>
      <c r="U32" s="166">
        <v>20971</v>
      </c>
      <c r="V32" s="166">
        <v>20850</v>
      </c>
      <c r="W32" s="166">
        <v>19111</v>
      </c>
      <c r="X32" s="167">
        <f t="shared" si="17"/>
        <v>-8.3405275779376509E-2</v>
      </c>
      <c r="Y32" s="167">
        <f t="shared" si="18"/>
        <v>4.5514854189802967E-3</v>
      </c>
    </row>
    <row r="33" spans="1:25" x14ac:dyDescent="0.25">
      <c r="A33" s="58"/>
      <c r="B33" s="165" t="s">
        <v>134</v>
      </c>
      <c r="C33" s="166">
        <v>669</v>
      </c>
      <c r="D33" s="166">
        <v>195</v>
      </c>
      <c r="E33" s="166">
        <v>794</v>
      </c>
      <c r="F33" s="166">
        <v>833</v>
      </c>
      <c r="G33" s="166">
        <v>620</v>
      </c>
      <c r="H33" s="166">
        <v>522</v>
      </c>
      <c r="I33" s="167">
        <f t="shared" si="15"/>
        <v>-0.15806451612903227</v>
      </c>
      <c r="J33" s="167">
        <f t="shared" si="12"/>
        <v>6.8674090134085506E-4</v>
      </c>
      <c r="K33" s="166">
        <v>10873</v>
      </c>
      <c r="L33" s="166">
        <v>4211</v>
      </c>
      <c r="M33" s="166">
        <v>16482</v>
      </c>
      <c r="N33" s="166">
        <v>21196</v>
      </c>
      <c r="O33" s="166">
        <v>19378</v>
      </c>
      <c r="P33" s="166">
        <v>16679</v>
      </c>
      <c r="Q33" s="167">
        <f t="shared" si="16"/>
        <v>-0.1392816596139953</v>
      </c>
      <c r="R33" s="167">
        <f t="shared" si="14"/>
        <v>4.8503273149415032E-3</v>
      </c>
      <c r="S33" s="166">
        <v>11542</v>
      </c>
      <c r="T33" s="166">
        <v>17276</v>
      </c>
      <c r="U33" s="166">
        <v>22029</v>
      </c>
      <c r="V33" s="166">
        <v>19998</v>
      </c>
      <c r="W33" s="166">
        <v>17201</v>
      </c>
      <c r="X33" s="167">
        <f t="shared" si="17"/>
        <v>-0.13986398639863984</v>
      </c>
      <c r="Y33" s="167">
        <f t="shared" si="18"/>
        <v>4.0965988536382234E-3</v>
      </c>
    </row>
    <row r="34" spans="1:25" x14ac:dyDescent="0.25">
      <c r="A34" s="58"/>
      <c r="B34" s="170" t="s">
        <v>148</v>
      </c>
      <c r="C34" s="171">
        <f t="shared" ref="C34" si="19">C26-SUM(C27:C33)</f>
        <v>8709</v>
      </c>
      <c r="D34" s="171">
        <f t="shared" ref="D34:H34" si="20">D26-SUM(D27:D33)</f>
        <v>13446</v>
      </c>
      <c r="E34" s="171">
        <f t="shared" si="20"/>
        <v>39275</v>
      </c>
      <c r="F34" s="171">
        <f t="shared" si="20"/>
        <v>41290</v>
      </c>
      <c r="G34" s="171">
        <f t="shared" si="20"/>
        <v>40124</v>
      </c>
      <c r="H34" s="171">
        <f t="shared" si="20"/>
        <v>43161</v>
      </c>
      <c r="I34" s="172">
        <f t="shared" si="15"/>
        <v>7.5690359884358571E-2</v>
      </c>
      <c r="J34" s="172">
        <f t="shared" si="12"/>
        <v>5.678242153787863E-2</v>
      </c>
      <c r="K34" s="171">
        <f t="shared" ref="K34:P34" si="21">K26-SUM(K27:K33)</f>
        <v>64708</v>
      </c>
      <c r="L34" s="171">
        <f t="shared" si="21"/>
        <v>130178</v>
      </c>
      <c r="M34" s="171">
        <f t="shared" si="21"/>
        <v>232420</v>
      </c>
      <c r="N34" s="171">
        <f t="shared" si="21"/>
        <v>259907</v>
      </c>
      <c r="O34" s="171">
        <f t="shared" si="21"/>
        <v>284694</v>
      </c>
      <c r="P34" s="171">
        <f t="shared" si="21"/>
        <v>265459</v>
      </c>
      <c r="Q34" s="172">
        <f t="shared" si="16"/>
        <v>-6.7563770223468045E-2</v>
      </c>
      <c r="R34" s="172">
        <f t="shared" si="14"/>
        <v>7.7196656795794502E-2</v>
      </c>
      <c r="S34" s="171">
        <f>S26-SUM(S27:S33)</f>
        <v>73417</v>
      </c>
      <c r="T34" s="171">
        <f>T26-SUM(T27:T33)</f>
        <v>271695</v>
      </c>
      <c r="U34" s="171">
        <f>U26-SUM(U27:U33)</f>
        <v>301197</v>
      </c>
      <c r="V34" s="171">
        <f>V26-SUM(V27:V33)</f>
        <v>324818</v>
      </c>
      <c r="W34" s="171">
        <f>W26-SUM(W27:W33)</f>
        <v>308620</v>
      </c>
      <c r="X34" s="172">
        <f t="shared" si="17"/>
        <v>-4.9867926038581589E-2</v>
      </c>
      <c r="Y34" s="172">
        <f t="shared" si="18"/>
        <v>7.350109518108415E-2</v>
      </c>
    </row>
    <row r="35" spans="1:25" x14ac:dyDescent="0.25">
      <c r="A35" s="58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8"/>
      <c r="B36" s="158" t="s">
        <v>71</v>
      </c>
      <c r="C36" s="178">
        <f t="shared" ref="C36:H36" si="22">C37+C40</f>
        <v>50947</v>
      </c>
      <c r="D36" s="178">
        <f t="shared" si="22"/>
        <v>50672</v>
      </c>
      <c r="E36" s="178">
        <f t="shared" si="22"/>
        <v>179190</v>
      </c>
      <c r="F36" s="178">
        <f t="shared" si="22"/>
        <v>201032</v>
      </c>
      <c r="G36" s="178">
        <f t="shared" si="22"/>
        <v>210205</v>
      </c>
      <c r="H36" s="178">
        <f t="shared" si="22"/>
        <v>189976</v>
      </c>
      <c r="I36" s="179">
        <f>IFERROR(H36/G36-1,"-")</f>
        <v>-9.6234628101139363E-2</v>
      </c>
      <c r="J36" s="179">
        <f t="shared" ref="J36:J48" si="23">H36/H$8</f>
        <v>0.24993158902898521</v>
      </c>
      <c r="K36" s="178">
        <f t="shared" ref="K36:P36" si="24">K37+K40</f>
        <v>144560</v>
      </c>
      <c r="L36" s="178">
        <f t="shared" si="24"/>
        <v>206077</v>
      </c>
      <c r="M36" s="178">
        <f t="shared" si="24"/>
        <v>573367</v>
      </c>
      <c r="N36" s="178">
        <f t="shared" si="24"/>
        <v>609879</v>
      </c>
      <c r="O36" s="178">
        <f t="shared" si="24"/>
        <v>651234</v>
      </c>
      <c r="P36" s="178">
        <f t="shared" si="24"/>
        <v>686791</v>
      </c>
      <c r="Q36" s="179">
        <f>IFERROR(P36/O36-1,"-")</f>
        <v>5.4599422020348953E-2</v>
      </c>
      <c r="R36" s="179">
        <f t="shared" ref="R36:R48" si="25">P36/P$8</f>
        <v>0.19972187463013311</v>
      </c>
      <c r="S36" s="178">
        <f>S37+S40</f>
        <v>195507</v>
      </c>
      <c r="T36" s="178">
        <f>T37+T40</f>
        <v>752557</v>
      </c>
      <c r="U36" s="178">
        <f>U37+U40</f>
        <v>810911</v>
      </c>
      <c r="V36" s="178">
        <f>V37+V40</f>
        <v>861439</v>
      </c>
      <c r="W36" s="178">
        <f>W37+W40</f>
        <v>876767</v>
      </c>
      <c r="X36" s="179">
        <f>IFERROR(W36/V36-1,"-")</f>
        <v>1.7793482765465773E-2</v>
      </c>
      <c r="Y36" s="179">
        <f>W36/W$8</f>
        <v>0.20881127185092868</v>
      </c>
    </row>
    <row r="37" spans="1:25" x14ac:dyDescent="0.25">
      <c r="A37" s="58"/>
      <c r="B37" s="161" t="s">
        <v>100</v>
      </c>
      <c r="C37" s="162">
        <v>4883</v>
      </c>
      <c r="D37" s="162">
        <v>6062</v>
      </c>
      <c r="E37" s="162">
        <v>22234</v>
      </c>
      <c r="F37" s="162">
        <v>28199</v>
      </c>
      <c r="G37" s="162">
        <v>31522</v>
      </c>
      <c r="H37" s="162">
        <v>21772</v>
      </c>
      <c r="I37" s="163">
        <f>IFERROR(H37/G37-1,"-")</f>
        <v>-0.30930778503902034</v>
      </c>
      <c r="J37" s="163">
        <f t="shared" si="23"/>
        <v>2.8643147325657273E-2</v>
      </c>
      <c r="K37" s="162">
        <v>17106</v>
      </c>
      <c r="L37" s="162">
        <v>33772</v>
      </c>
      <c r="M37" s="162">
        <v>60854</v>
      </c>
      <c r="N37" s="162">
        <v>53463</v>
      </c>
      <c r="O37" s="162">
        <v>49257</v>
      </c>
      <c r="P37" s="162">
        <v>58204</v>
      </c>
      <c r="Q37" s="163">
        <f>IFERROR(P37/O37-1,"-")</f>
        <v>0.18163915788618867</v>
      </c>
      <c r="R37" s="163">
        <f t="shared" si="25"/>
        <v>1.6925981835772843E-2</v>
      </c>
      <c r="S37" s="162">
        <v>21989</v>
      </c>
      <c r="T37" s="162">
        <v>83088</v>
      </c>
      <c r="U37" s="162">
        <v>81662</v>
      </c>
      <c r="V37" s="162">
        <v>80779</v>
      </c>
      <c r="W37" s="162">
        <v>79976</v>
      </c>
      <c r="X37" s="163">
        <f>IFERROR(W37/V37-1,"-")</f>
        <v>-9.9407024102798891E-3</v>
      </c>
      <c r="Y37" s="163">
        <f>W37/W$8</f>
        <v>1.9047124581045901E-2</v>
      </c>
    </row>
    <row r="38" spans="1:25" x14ac:dyDescent="0.25">
      <c r="A38" s="58"/>
      <c r="B38" s="165" t="s">
        <v>106</v>
      </c>
      <c r="C38" s="166">
        <v>1992</v>
      </c>
      <c r="D38" s="166">
        <v>4351</v>
      </c>
      <c r="E38" s="166">
        <v>9363</v>
      </c>
      <c r="F38" s="166">
        <v>15617</v>
      </c>
      <c r="G38" s="166">
        <v>21291</v>
      </c>
      <c r="H38" s="166">
        <v>11825</v>
      </c>
      <c r="I38" s="167">
        <f>IFERROR(H38/G38-1,"-")</f>
        <v>-0.44460100511953404</v>
      </c>
      <c r="J38" s="167">
        <f t="shared" si="23"/>
        <v>1.5556917927884311E-2</v>
      </c>
      <c r="K38" s="166">
        <v>1625</v>
      </c>
      <c r="L38" s="166">
        <v>4726</v>
      </c>
      <c r="M38" s="166">
        <v>9315</v>
      </c>
      <c r="N38" s="166">
        <v>14016</v>
      </c>
      <c r="O38" s="166">
        <v>10087</v>
      </c>
      <c r="P38" s="166">
        <v>18014</v>
      </c>
      <c r="Q38" s="167">
        <f>IFERROR(P38/O38-1,"-")</f>
        <v>0.78586299196986209</v>
      </c>
      <c r="R38" s="167">
        <f t="shared" si="25"/>
        <v>5.238551247158477E-3</v>
      </c>
      <c r="S38" s="166">
        <v>3617</v>
      </c>
      <c r="T38" s="166">
        <v>18678</v>
      </c>
      <c r="U38" s="166">
        <v>29633</v>
      </c>
      <c r="V38" s="166">
        <v>31378</v>
      </c>
      <c r="W38" s="166">
        <v>29839</v>
      </c>
      <c r="X38" s="167">
        <f>IFERROR(W38/V38-1,"-")</f>
        <v>-4.9047103065842257E-2</v>
      </c>
      <c r="Y38" s="167">
        <f>W38/W$8</f>
        <v>7.1064713210691787E-3</v>
      </c>
    </row>
    <row r="39" spans="1:25" x14ac:dyDescent="0.25">
      <c r="A39" s="58"/>
      <c r="B39" s="165" t="s">
        <v>103</v>
      </c>
      <c r="C39" s="166">
        <v>2891</v>
      </c>
      <c r="D39" s="166">
        <v>1711</v>
      </c>
      <c r="E39" s="166">
        <v>12871</v>
      </c>
      <c r="F39" s="166">
        <v>12582</v>
      </c>
      <c r="G39" s="166">
        <v>10231</v>
      </c>
      <c r="H39" s="166">
        <v>9947</v>
      </c>
      <c r="I39" s="167">
        <f>IFERROR(H39/G39-1,"-")</f>
        <v>-2.7758772358518202E-2</v>
      </c>
      <c r="J39" s="167">
        <f t="shared" si="23"/>
        <v>1.308622939777296E-2</v>
      </c>
      <c r="K39" s="166">
        <v>15481</v>
      </c>
      <c r="L39" s="166">
        <v>29046</v>
      </c>
      <c r="M39" s="166">
        <v>51539</v>
      </c>
      <c r="N39" s="166">
        <v>39447</v>
      </c>
      <c r="O39" s="166">
        <v>39170</v>
      </c>
      <c r="P39" s="166">
        <v>40190</v>
      </c>
      <c r="Q39" s="167">
        <f>IFERROR(P39/O39-1,"-")</f>
        <v>2.6040336992596336E-2</v>
      </c>
      <c r="R39" s="167">
        <f t="shared" si="25"/>
        <v>1.1687430588614366E-2</v>
      </c>
      <c r="S39" s="166">
        <v>18372</v>
      </c>
      <c r="T39" s="166">
        <v>64410</v>
      </c>
      <c r="U39" s="166">
        <v>52029</v>
      </c>
      <c r="V39" s="166">
        <v>49401</v>
      </c>
      <c r="W39" s="166">
        <v>50137</v>
      </c>
      <c r="X39" s="167">
        <f>IFERROR(W39/V39-1,"-")</f>
        <v>1.48984838363595E-2</v>
      </c>
      <c r="Y39" s="167">
        <f>W39/W$8</f>
        <v>1.1940653259976721E-2</v>
      </c>
    </row>
    <row r="40" spans="1:25" x14ac:dyDescent="0.25">
      <c r="A40" s="58"/>
      <c r="B40" s="161" t="s">
        <v>110</v>
      </c>
      <c r="C40" s="162">
        <v>46064</v>
      </c>
      <c r="D40" s="162">
        <v>44610</v>
      </c>
      <c r="E40" s="162">
        <v>156956</v>
      </c>
      <c r="F40" s="162">
        <v>172833</v>
      </c>
      <c r="G40" s="162">
        <v>178683</v>
      </c>
      <c r="H40" s="162">
        <v>168204</v>
      </c>
      <c r="I40" s="163">
        <f>IFERROR(H40/G40-1,"-")</f>
        <v>-5.8645758130320136E-2</v>
      </c>
      <c r="J40" s="163">
        <f t="shared" si="23"/>
        <v>0.22128844170332793</v>
      </c>
      <c r="K40" s="162">
        <v>127454</v>
      </c>
      <c r="L40" s="162">
        <v>172305</v>
      </c>
      <c r="M40" s="162">
        <v>512513</v>
      </c>
      <c r="N40" s="162">
        <v>556416</v>
      </c>
      <c r="O40" s="162">
        <v>601977</v>
      </c>
      <c r="P40" s="162">
        <v>628587</v>
      </c>
      <c r="Q40" s="163">
        <f>IFERROR(P40/O40-1,"-")</f>
        <v>4.4204346677696904E-2</v>
      </c>
      <c r="R40" s="163">
        <f t="shared" si="25"/>
        <v>0.18279589279436026</v>
      </c>
      <c r="S40" s="162">
        <v>173518</v>
      </c>
      <c r="T40" s="162">
        <v>669469</v>
      </c>
      <c r="U40" s="162">
        <v>729249</v>
      </c>
      <c r="V40" s="162">
        <v>780660</v>
      </c>
      <c r="W40" s="162">
        <v>796791</v>
      </c>
      <c r="X40" s="163">
        <f>IFERROR(W40/V40-1,"-")</f>
        <v>2.0663284912766144E-2</v>
      </c>
      <c r="Y40" s="163">
        <f>W40/W$8</f>
        <v>0.18976414726988278</v>
      </c>
    </row>
    <row r="41" spans="1:25" s="58" customFormat="1" x14ac:dyDescent="0.25">
      <c r="B41" s="165" t="s">
        <v>113</v>
      </c>
      <c r="C41" s="166">
        <v>23313</v>
      </c>
      <c r="D41" s="166">
        <v>17021</v>
      </c>
      <c r="E41" s="166">
        <v>75160</v>
      </c>
      <c r="F41" s="166">
        <v>74704</v>
      </c>
      <c r="G41" s="166">
        <v>75962</v>
      </c>
      <c r="H41" s="166">
        <v>64357</v>
      </c>
      <c r="I41" s="167">
        <f t="shared" ref="I41:I48" si="26">IFERROR(H41/G41-1,"-")</f>
        <v>-0.15277375529870196</v>
      </c>
      <c r="J41" s="167">
        <f t="shared" si="23"/>
        <v>8.4667785799987363E-2</v>
      </c>
      <c r="K41" s="166">
        <v>60908</v>
      </c>
      <c r="L41" s="166">
        <v>63769</v>
      </c>
      <c r="M41" s="166">
        <v>269103</v>
      </c>
      <c r="N41" s="166">
        <v>299592</v>
      </c>
      <c r="O41" s="166">
        <v>337098</v>
      </c>
      <c r="P41" s="166">
        <v>344030</v>
      </c>
      <c r="Q41" s="167">
        <f t="shared" ref="Q41:Q48" si="27">IFERROR(P41/O41-1,"-")</f>
        <v>2.0563752973912663E-2</v>
      </c>
      <c r="R41" s="167">
        <f t="shared" si="25"/>
        <v>0.10004545273453597</v>
      </c>
      <c r="S41" s="166">
        <v>84221</v>
      </c>
      <c r="T41" s="166">
        <v>344263</v>
      </c>
      <c r="U41" s="166">
        <v>374296</v>
      </c>
      <c r="V41" s="166">
        <v>413060</v>
      </c>
      <c r="W41" s="166">
        <v>408387</v>
      </c>
      <c r="X41" s="167">
        <f t="shared" ref="X41:X48" si="28">IFERROR(W41/V41-1,"-")</f>
        <v>-1.1313126422311526E-2</v>
      </c>
      <c r="Y41" s="167">
        <f t="shared" ref="Y41:Y48" si="29">W41/W$8</f>
        <v>9.7261654324792349E-2</v>
      </c>
    </row>
    <row r="42" spans="1:25" s="58" customFormat="1" x14ac:dyDescent="0.25">
      <c r="B42" s="165" t="s">
        <v>116</v>
      </c>
      <c r="C42" s="166">
        <v>3106</v>
      </c>
      <c r="D42" s="166">
        <v>2578</v>
      </c>
      <c r="E42" s="166">
        <v>7845</v>
      </c>
      <c r="F42" s="166">
        <v>10851</v>
      </c>
      <c r="G42" s="166">
        <v>11127</v>
      </c>
      <c r="H42" s="166">
        <v>12948</v>
      </c>
      <c r="I42" s="167">
        <f t="shared" si="26"/>
        <v>0.16365597196009696</v>
      </c>
      <c r="J42" s="167">
        <f t="shared" si="23"/>
        <v>1.7034331782684656E-2</v>
      </c>
      <c r="K42" s="166">
        <v>7249</v>
      </c>
      <c r="L42" s="166">
        <v>10918</v>
      </c>
      <c r="M42" s="166">
        <v>19949</v>
      </c>
      <c r="N42" s="166">
        <v>22563</v>
      </c>
      <c r="O42" s="166">
        <v>20333</v>
      </c>
      <c r="P42" s="166">
        <v>21621</v>
      </c>
      <c r="Q42" s="167">
        <f t="shared" si="27"/>
        <v>6.3345300742635224E-2</v>
      </c>
      <c r="R42" s="167">
        <f t="shared" si="25"/>
        <v>6.2874828752533269E-3</v>
      </c>
      <c r="S42" s="166">
        <v>10355</v>
      </c>
      <c r="T42" s="166">
        <v>27794</v>
      </c>
      <c r="U42" s="166">
        <v>33414</v>
      </c>
      <c r="V42" s="166">
        <v>31460</v>
      </c>
      <c r="W42" s="166">
        <v>34569</v>
      </c>
      <c r="X42" s="167">
        <f t="shared" si="28"/>
        <v>9.8823903369357868E-2</v>
      </c>
      <c r="Y42" s="167">
        <f t="shared" si="29"/>
        <v>8.2329705116807005E-3</v>
      </c>
    </row>
    <row r="43" spans="1:25" x14ac:dyDescent="0.25">
      <c r="A43" s="58"/>
      <c r="B43" s="165" t="s">
        <v>119</v>
      </c>
      <c r="C43" s="166">
        <v>1962</v>
      </c>
      <c r="D43" s="166">
        <v>1781</v>
      </c>
      <c r="E43" s="166">
        <v>5675</v>
      </c>
      <c r="F43" s="166">
        <v>7845</v>
      </c>
      <c r="G43" s="166">
        <v>8232</v>
      </c>
      <c r="H43" s="166">
        <v>8794</v>
      </c>
      <c r="I43" s="167">
        <f t="shared" si="26"/>
        <v>6.8270165208940803E-2</v>
      </c>
      <c r="J43" s="167">
        <f t="shared" si="23"/>
        <v>1.1569347675079462E-2</v>
      </c>
      <c r="K43" s="166">
        <v>3852</v>
      </c>
      <c r="L43" s="166">
        <v>8252</v>
      </c>
      <c r="M43" s="166">
        <v>12032</v>
      </c>
      <c r="N43" s="166">
        <v>11886</v>
      </c>
      <c r="O43" s="166">
        <v>11380</v>
      </c>
      <c r="P43" s="166">
        <v>13384</v>
      </c>
      <c r="Q43" s="167">
        <f t="shared" si="27"/>
        <v>0.17609841827768014</v>
      </c>
      <c r="R43" s="167">
        <f t="shared" si="25"/>
        <v>3.8921266732524179E-3</v>
      </c>
      <c r="S43" s="166">
        <v>5814</v>
      </c>
      <c r="T43" s="166">
        <v>17707</v>
      </c>
      <c r="U43" s="166">
        <v>19731</v>
      </c>
      <c r="V43" s="166">
        <v>19612</v>
      </c>
      <c r="W43" s="166">
        <v>22178</v>
      </c>
      <c r="X43" s="167">
        <f t="shared" si="28"/>
        <v>0.13083826228839479</v>
      </c>
      <c r="Y43" s="167">
        <f t="shared" si="29"/>
        <v>5.2819236890871762E-3</v>
      </c>
    </row>
    <row r="44" spans="1:25" x14ac:dyDescent="0.25">
      <c r="A44" s="58"/>
      <c r="B44" s="165" t="s">
        <v>126</v>
      </c>
      <c r="C44" s="166">
        <v>781</v>
      </c>
      <c r="D44" s="166">
        <v>1430</v>
      </c>
      <c r="E44" s="166">
        <v>3236</v>
      </c>
      <c r="F44" s="166">
        <v>3478</v>
      </c>
      <c r="G44" s="166">
        <v>3809</v>
      </c>
      <c r="H44" s="166">
        <v>3286</v>
      </c>
      <c r="I44" s="167">
        <f t="shared" si="26"/>
        <v>-0.13730637962719872</v>
      </c>
      <c r="J44" s="167">
        <f t="shared" si="23"/>
        <v>4.3230471298966464E-3</v>
      </c>
      <c r="K44" s="166">
        <v>5930</v>
      </c>
      <c r="L44" s="166">
        <v>13570</v>
      </c>
      <c r="M44" s="166">
        <v>27358</v>
      </c>
      <c r="N44" s="166">
        <v>26160</v>
      </c>
      <c r="O44" s="166">
        <v>28369</v>
      </c>
      <c r="P44" s="166">
        <v>25403</v>
      </c>
      <c r="Q44" s="167">
        <f t="shared" si="27"/>
        <v>-0.10455074200712045</v>
      </c>
      <c r="R44" s="167">
        <f t="shared" si="25"/>
        <v>7.3873052809796157E-3</v>
      </c>
      <c r="S44" s="166">
        <v>6711</v>
      </c>
      <c r="T44" s="166">
        <v>30594</v>
      </c>
      <c r="U44" s="166">
        <v>29638</v>
      </c>
      <c r="V44" s="166">
        <v>32178</v>
      </c>
      <c r="W44" s="166">
        <v>28689</v>
      </c>
      <c r="X44" s="167">
        <f t="shared" si="28"/>
        <v>-0.10842811859034118</v>
      </c>
      <c r="Y44" s="167">
        <f t="shared" si="29"/>
        <v>6.8325867398422759E-3</v>
      </c>
    </row>
    <row r="45" spans="1:25" x14ac:dyDescent="0.25">
      <c r="A45" s="58"/>
      <c r="B45" s="165" t="s">
        <v>122</v>
      </c>
      <c r="C45" s="166">
        <v>1043</v>
      </c>
      <c r="D45" s="166">
        <v>722</v>
      </c>
      <c r="E45" s="166">
        <v>1778</v>
      </c>
      <c r="F45" s="166">
        <v>2265</v>
      </c>
      <c r="G45" s="166">
        <v>2413</v>
      </c>
      <c r="H45" s="166">
        <v>3459</v>
      </c>
      <c r="I45" s="167">
        <f t="shared" si="26"/>
        <v>0.43348528802320763</v>
      </c>
      <c r="J45" s="167">
        <f t="shared" si="23"/>
        <v>4.5506451680804938E-3</v>
      </c>
      <c r="K45" s="166">
        <v>10410</v>
      </c>
      <c r="L45" s="166">
        <v>16968</v>
      </c>
      <c r="M45" s="166">
        <v>29000</v>
      </c>
      <c r="N45" s="166">
        <v>33231</v>
      </c>
      <c r="O45" s="166">
        <v>33087</v>
      </c>
      <c r="P45" s="166">
        <v>29103</v>
      </c>
      <c r="Q45" s="167">
        <f t="shared" si="27"/>
        <v>-0.12040982863360228</v>
      </c>
      <c r="R45" s="167">
        <f t="shared" si="25"/>
        <v>8.4632817223300304E-3</v>
      </c>
      <c r="S45" s="166">
        <v>11453</v>
      </c>
      <c r="T45" s="166">
        <v>30778</v>
      </c>
      <c r="U45" s="166">
        <v>35496</v>
      </c>
      <c r="V45" s="166">
        <v>35500</v>
      </c>
      <c r="W45" s="166">
        <v>32562</v>
      </c>
      <c r="X45" s="167">
        <f t="shared" si="28"/>
        <v>-8.2760563380281704E-2</v>
      </c>
      <c r="Y45" s="167">
        <f t="shared" si="29"/>
        <v>7.7549823773134016E-3</v>
      </c>
    </row>
    <row r="46" spans="1:25" x14ac:dyDescent="0.25">
      <c r="A46" s="58"/>
      <c r="B46" s="165" t="s">
        <v>131</v>
      </c>
      <c r="C46" s="166">
        <v>1099</v>
      </c>
      <c r="D46" s="166">
        <v>749</v>
      </c>
      <c r="E46" s="166">
        <v>2218</v>
      </c>
      <c r="F46" s="166">
        <v>2217</v>
      </c>
      <c r="G46" s="166">
        <v>1673</v>
      </c>
      <c r="H46" s="166">
        <v>1722</v>
      </c>
      <c r="I46" s="167">
        <f t="shared" si="26"/>
        <v>2.9288702928870203E-2</v>
      </c>
      <c r="J46" s="167">
        <f t="shared" si="23"/>
        <v>2.2654556170669587E-3</v>
      </c>
      <c r="K46" s="166">
        <v>2290</v>
      </c>
      <c r="L46" s="166">
        <v>2639</v>
      </c>
      <c r="M46" s="166">
        <v>6605</v>
      </c>
      <c r="N46" s="166">
        <v>7002</v>
      </c>
      <c r="O46" s="166">
        <v>6960</v>
      </c>
      <c r="P46" s="166">
        <v>8257</v>
      </c>
      <c r="Q46" s="167">
        <f t="shared" si="27"/>
        <v>0.18635057471264371</v>
      </c>
      <c r="R46" s="167">
        <f t="shared" si="25"/>
        <v>2.4011722908730735E-3</v>
      </c>
      <c r="S46" s="166">
        <v>3389</v>
      </c>
      <c r="T46" s="166">
        <v>8823</v>
      </c>
      <c r="U46" s="166">
        <v>9219</v>
      </c>
      <c r="V46" s="166">
        <v>8633</v>
      </c>
      <c r="W46" s="166">
        <v>9979</v>
      </c>
      <c r="X46" s="167">
        <f t="shared" si="28"/>
        <v>0.15591335572802034</v>
      </c>
      <c r="Y46" s="167">
        <f t="shared" si="29"/>
        <v>2.3766036835332731E-3</v>
      </c>
    </row>
    <row r="47" spans="1:25" x14ac:dyDescent="0.25">
      <c r="A47" s="58"/>
      <c r="B47" s="165" t="s">
        <v>134</v>
      </c>
      <c r="C47" s="166">
        <v>1080</v>
      </c>
      <c r="D47" s="166">
        <v>761</v>
      </c>
      <c r="E47" s="166">
        <v>1311</v>
      </c>
      <c r="F47" s="166">
        <v>1982</v>
      </c>
      <c r="G47" s="166">
        <v>1393</v>
      </c>
      <c r="H47" s="166">
        <v>1019</v>
      </c>
      <c r="I47" s="167">
        <f t="shared" si="26"/>
        <v>-0.26848528356066048</v>
      </c>
      <c r="J47" s="167">
        <f t="shared" si="23"/>
        <v>1.3405919127707495E-3</v>
      </c>
      <c r="K47" s="166">
        <v>4129</v>
      </c>
      <c r="L47" s="166">
        <v>3019</v>
      </c>
      <c r="M47" s="166">
        <v>6804</v>
      </c>
      <c r="N47" s="166">
        <v>8431</v>
      </c>
      <c r="O47" s="166">
        <v>7038</v>
      </c>
      <c r="P47" s="166">
        <v>6780</v>
      </c>
      <c r="Q47" s="167">
        <f t="shared" si="27"/>
        <v>-3.6658141517476595E-2</v>
      </c>
      <c r="R47" s="167">
        <f t="shared" si="25"/>
        <v>1.9716541276637322E-3</v>
      </c>
      <c r="S47" s="166">
        <v>5209</v>
      </c>
      <c r="T47" s="166">
        <v>8115</v>
      </c>
      <c r="U47" s="166">
        <v>10413</v>
      </c>
      <c r="V47" s="166">
        <v>8431</v>
      </c>
      <c r="W47" s="166">
        <v>7799</v>
      </c>
      <c r="X47" s="167">
        <f t="shared" si="28"/>
        <v>-7.4961451785078848E-2</v>
      </c>
      <c r="Y47" s="167">
        <f t="shared" si="29"/>
        <v>1.8574137817292311E-3</v>
      </c>
    </row>
    <row r="48" spans="1:25" x14ac:dyDescent="0.25">
      <c r="A48" s="58"/>
      <c r="B48" s="170" t="s">
        <v>148</v>
      </c>
      <c r="C48" s="171">
        <f t="shared" ref="C48" si="30">C40-SUM(C41:C47)</f>
        <v>13680</v>
      </c>
      <c r="D48" s="171">
        <f t="shared" ref="D48:H48" si="31">D40-SUM(D41:D47)</f>
        <v>19568</v>
      </c>
      <c r="E48" s="171">
        <f t="shared" si="31"/>
        <v>59733</v>
      </c>
      <c r="F48" s="171">
        <f t="shared" si="31"/>
        <v>69491</v>
      </c>
      <c r="G48" s="171">
        <f t="shared" si="31"/>
        <v>74074</v>
      </c>
      <c r="H48" s="171">
        <f t="shared" si="31"/>
        <v>72619</v>
      </c>
      <c r="I48" s="172">
        <f t="shared" si="26"/>
        <v>-1.9642519642519618E-2</v>
      </c>
      <c r="J48" s="172">
        <f t="shared" si="23"/>
        <v>9.5537236617761589E-2</v>
      </c>
      <c r="K48" s="171">
        <f t="shared" ref="K48:P48" si="32">K40-SUM(K41:K47)</f>
        <v>32686</v>
      </c>
      <c r="L48" s="171">
        <f t="shared" si="32"/>
        <v>53170</v>
      </c>
      <c r="M48" s="171">
        <f t="shared" si="32"/>
        <v>141662</v>
      </c>
      <c r="N48" s="171">
        <f t="shared" si="32"/>
        <v>147551</v>
      </c>
      <c r="O48" s="171">
        <f t="shared" si="32"/>
        <v>157712</v>
      </c>
      <c r="P48" s="171">
        <f t="shared" si="32"/>
        <v>180009</v>
      </c>
      <c r="Q48" s="172">
        <f t="shared" si="27"/>
        <v>0.14137795475296744</v>
      </c>
      <c r="R48" s="172">
        <f t="shared" si="25"/>
        <v>5.2347417089472097E-2</v>
      </c>
      <c r="S48" s="171">
        <f>S40-SUM(S41:S47)</f>
        <v>46366</v>
      </c>
      <c r="T48" s="171">
        <f>T40-SUM(T41:T47)</f>
        <v>201395</v>
      </c>
      <c r="U48" s="171">
        <f>U40-SUM(U41:U47)</f>
        <v>217042</v>
      </c>
      <c r="V48" s="171">
        <f>V40-SUM(V41:V47)</f>
        <v>231786</v>
      </c>
      <c r="W48" s="171">
        <f>W40-SUM(W41:W47)</f>
        <v>252628</v>
      </c>
      <c r="X48" s="172">
        <f t="shared" si="28"/>
        <v>8.9919149560370393E-2</v>
      </c>
      <c r="Y48" s="172">
        <f t="shared" si="29"/>
        <v>6.016601216190437E-2</v>
      </c>
    </row>
    <row r="49" spans="1:25" x14ac:dyDescent="0.25">
      <c r="A49" s="58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8"/>
      <c r="B50" s="158" t="s">
        <v>71</v>
      </c>
      <c r="C50" s="178">
        <f t="shared" ref="C50:H50" si="33">C51+C54</f>
        <v>2479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10671</v>
      </c>
      <c r="T50" s="178">
        <f>T51+T54</f>
        <v>37638</v>
      </c>
      <c r="U50" s="178">
        <f>U51+U54</f>
        <v>50566</v>
      </c>
      <c r="V50" s="178">
        <f>V51+V54</f>
        <v>44389</v>
      </c>
      <c r="W50" s="178">
        <f>W51+W54</f>
        <v>43817</v>
      </c>
      <c r="X50" s="179">
        <f>IFERROR(W50/V50-1,"-")</f>
        <v>-1.28860753790353E-2</v>
      </c>
      <c r="Y50" s="179">
        <f>W50/W$8</f>
        <v>1.043547886575583E-2</v>
      </c>
    </row>
    <row r="51" spans="1:25" x14ac:dyDescent="0.25">
      <c r="A51" s="58"/>
      <c r="B51" s="161" t="s">
        <v>100</v>
      </c>
      <c r="C51" s="162">
        <v>1212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1985</v>
      </c>
      <c r="T51" s="162">
        <v>6738</v>
      </c>
      <c r="U51" s="162">
        <v>20123</v>
      </c>
      <c r="V51" s="162">
        <v>11822</v>
      </c>
      <c r="W51" s="162">
        <v>9889</v>
      </c>
      <c r="X51" s="163">
        <f>IFERROR(W51/V51-1,"-")</f>
        <v>-0.16350871256978516</v>
      </c>
      <c r="Y51" s="163">
        <f>W51/W$8</f>
        <v>2.3551692380459504E-3</v>
      </c>
    </row>
    <row r="52" spans="1:25" x14ac:dyDescent="0.25">
      <c r="A52" s="58"/>
      <c r="B52" s="165" t="s">
        <v>106</v>
      </c>
      <c r="C52" s="166">
        <v>1116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1483</v>
      </c>
      <c r="T52" s="166">
        <v>3508</v>
      </c>
      <c r="U52" s="166">
        <v>14745</v>
      </c>
      <c r="V52" s="166">
        <v>7661</v>
      </c>
      <c r="W52" s="166">
        <v>5821</v>
      </c>
      <c r="X52" s="167">
        <f>IFERROR(W52/V52-1,"-")</f>
        <v>-0.24017752251664271</v>
      </c>
      <c r="Y52" s="167">
        <f>W52/W$8</f>
        <v>1.3863323020189581E-3</v>
      </c>
    </row>
    <row r="53" spans="1:25" x14ac:dyDescent="0.25">
      <c r="A53" s="58"/>
      <c r="B53" s="165" t="s">
        <v>103</v>
      </c>
      <c r="C53" s="166">
        <v>96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502</v>
      </c>
      <c r="T53" s="166">
        <v>3230</v>
      </c>
      <c r="U53" s="166">
        <v>5378</v>
      </c>
      <c r="V53" s="166">
        <v>4161</v>
      </c>
      <c r="W53" s="166">
        <v>4068</v>
      </c>
      <c r="X53" s="167">
        <f>IFERROR(W53/V53-1,"-")</f>
        <v>-2.2350396539293493E-2</v>
      </c>
      <c r="Y53" s="167">
        <f>W53/W$8</f>
        <v>9.6883693602699218E-4</v>
      </c>
    </row>
    <row r="54" spans="1:25" x14ac:dyDescent="0.25">
      <c r="A54" s="58"/>
      <c r="B54" s="161" t="s">
        <v>110</v>
      </c>
      <c r="C54" s="162">
        <v>1267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8686</v>
      </c>
      <c r="T54" s="162">
        <v>30900</v>
      </c>
      <c r="U54" s="162">
        <v>30443</v>
      </c>
      <c r="V54" s="162">
        <v>32567</v>
      </c>
      <c r="W54" s="162">
        <v>33928</v>
      </c>
      <c r="X54" s="163">
        <f>IFERROR(W54/V54-1,"-")</f>
        <v>4.1790769797647842E-2</v>
      </c>
      <c r="Y54" s="163">
        <f>W54/W$8</f>
        <v>8.0803096277098797E-3</v>
      </c>
    </row>
    <row r="55" spans="1:25" s="58" customFormat="1" x14ac:dyDescent="0.25">
      <c r="B55" s="165" t="s">
        <v>113</v>
      </c>
      <c r="C55" s="166">
        <v>146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2447</v>
      </c>
      <c r="T55" s="166">
        <v>10329</v>
      </c>
      <c r="U55" s="166">
        <v>9247</v>
      </c>
      <c r="V55" s="166">
        <v>10964</v>
      </c>
      <c r="W55" s="166">
        <v>11677</v>
      </c>
      <c r="X55" s="167">
        <f t="shared" ref="X55:X62" si="39">IFERROR(W55/V55-1,"-")</f>
        <v>6.5031010580080206E-2</v>
      </c>
      <c r="Y55" s="167">
        <f t="shared" ref="Y55:Y62" si="40">W55/W$8</f>
        <v>2.7810002217274307E-3</v>
      </c>
    </row>
    <row r="56" spans="1:25" s="58" customFormat="1" x14ac:dyDescent="0.25">
      <c r="B56" s="165" t="s">
        <v>116</v>
      </c>
      <c r="C56" s="166">
        <v>609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2773</v>
      </c>
      <c r="T56" s="166">
        <v>6783</v>
      </c>
      <c r="U56" s="166">
        <v>6068</v>
      </c>
      <c r="V56" s="166">
        <v>6166</v>
      </c>
      <c r="W56" s="166">
        <v>6797</v>
      </c>
      <c r="X56" s="167">
        <f t="shared" si="39"/>
        <v>0.10233538760947125</v>
      </c>
      <c r="Y56" s="167">
        <f t="shared" si="40"/>
        <v>1.6187769553037035E-3</v>
      </c>
    </row>
    <row r="57" spans="1:25" x14ac:dyDescent="0.25">
      <c r="A57" s="58"/>
      <c r="B57" s="165" t="s">
        <v>119</v>
      </c>
      <c r="C57" s="166">
        <v>80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473</v>
      </c>
      <c r="T57" s="166">
        <v>2739</v>
      </c>
      <c r="U57" s="166">
        <v>2907</v>
      </c>
      <c r="V57" s="166">
        <v>2482</v>
      </c>
      <c r="W57" s="166">
        <v>2768</v>
      </c>
      <c r="X57" s="167">
        <f t="shared" si="39"/>
        <v>0.11522965350523773</v>
      </c>
      <c r="Y57" s="167">
        <f t="shared" si="40"/>
        <v>6.5922827898788454E-4</v>
      </c>
    </row>
    <row r="58" spans="1:25" x14ac:dyDescent="0.25">
      <c r="A58" s="58"/>
      <c r="B58" s="165" t="s">
        <v>126</v>
      </c>
      <c r="C58" s="166">
        <v>54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259</v>
      </c>
      <c r="T58" s="166">
        <v>866</v>
      </c>
      <c r="U58" s="166">
        <v>806</v>
      </c>
      <c r="V58" s="166">
        <v>1053</v>
      </c>
      <c r="W58" s="166">
        <v>1113</v>
      </c>
      <c r="X58" s="167">
        <f t="shared" si="39"/>
        <v>5.6980056980056926E-2</v>
      </c>
      <c r="Y58" s="167">
        <f t="shared" si="40"/>
        <v>2.6507264252655907E-4</v>
      </c>
    </row>
    <row r="59" spans="1:25" x14ac:dyDescent="0.25">
      <c r="A59" s="58"/>
      <c r="B59" s="165" t="s">
        <v>122</v>
      </c>
      <c r="C59" s="166">
        <v>40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175</v>
      </c>
      <c r="T59" s="166">
        <v>649</v>
      </c>
      <c r="U59" s="166">
        <v>683</v>
      </c>
      <c r="V59" s="166">
        <v>736</v>
      </c>
      <c r="W59" s="166">
        <v>908</v>
      </c>
      <c r="X59" s="167">
        <f t="shared" si="39"/>
        <v>0.23369565217391308</v>
      </c>
      <c r="Y59" s="167">
        <f t="shared" si="40"/>
        <v>2.1624973891654593E-4</v>
      </c>
    </row>
    <row r="60" spans="1:25" x14ac:dyDescent="0.25">
      <c r="A60" s="58"/>
      <c r="B60" s="165" t="s">
        <v>131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132</v>
      </c>
      <c r="U60" s="166">
        <v>239</v>
      </c>
      <c r="V60" s="166">
        <v>145</v>
      </c>
      <c r="W60" s="166">
        <v>206</v>
      </c>
      <c r="X60" s="167">
        <f t="shared" si="39"/>
        <v>0.42068965517241375</v>
      </c>
      <c r="Y60" s="167">
        <f t="shared" si="40"/>
        <v>4.9061064115427821E-5</v>
      </c>
    </row>
    <row r="61" spans="1:25" x14ac:dyDescent="0.25">
      <c r="A61" s="58"/>
      <c r="B61" s="165" t="s">
        <v>134</v>
      </c>
      <c r="C61" s="166">
        <v>14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119</v>
      </c>
      <c r="T61" s="166">
        <v>153</v>
      </c>
      <c r="U61" s="166">
        <v>195</v>
      </c>
      <c r="V61" s="166">
        <v>158</v>
      </c>
      <c r="W61" s="166">
        <v>477</v>
      </c>
      <c r="X61" s="167">
        <f t="shared" si="39"/>
        <v>2.018987341772152</v>
      </c>
      <c r="Y61" s="167">
        <f t="shared" si="40"/>
        <v>1.1360256108281103E-4</v>
      </c>
    </row>
    <row r="62" spans="1:25" x14ac:dyDescent="0.25">
      <c r="A62" s="58"/>
      <c r="B62" s="170" t="s">
        <v>148</v>
      </c>
      <c r="C62" s="171">
        <f t="shared" ref="C62" si="41">C54-SUM(C55:C61)</f>
        <v>324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2364</v>
      </c>
      <c r="T62" s="171">
        <f>T54-SUM(T55:T61)</f>
        <v>9249</v>
      </c>
      <c r="U62" s="171">
        <f>U54-SUM(U55:U61)</f>
        <v>10298</v>
      </c>
      <c r="V62" s="171">
        <f>V54-SUM(V55:V61)</f>
        <v>10863</v>
      </c>
      <c r="W62" s="171">
        <f>W54-SUM(W55:W61)</f>
        <v>9982</v>
      </c>
      <c r="X62" s="172">
        <f t="shared" si="39"/>
        <v>-8.1100984994936898E-2</v>
      </c>
      <c r="Y62" s="172">
        <f t="shared" si="40"/>
        <v>2.3773181650495172E-3</v>
      </c>
    </row>
    <row r="63" spans="1:25" x14ac:dyDescent="0.25">
      <c r="A63" s="58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8"/>
      <c r="B64" s="158" t="s">
        <v>71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38963</v>
      </c>
      <c r="L64" s="178">
        <f t="shared" si="46"/>
        <v>44291</v>
      </c>
      <c r="M64" s="178">
        <f t="shared" si="46"/>
        <v>0</v>
      </c>
      <c r="N64" s="178">
        <f t="shared" si="46"/>
        <v>85182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51640</v>
      </c>
      <c r="T64" s="178">
        <f>T65+T68</f>
        <v>151473</v>
      </c>
      <c r="U64" s="178">
        <f>U65+U68</f>
        <v>164769</v>
      </c>
      <c r="V64" s="178">
        <f>V65+V68</f>
        <v>191595</v>
      </c>
      <c r="W64" s="178">
        <f>W65+W68</f>
        <v>151475</v>
      </c>
      <c r="X64" s="179">
        <f>IFERROR(W64/V64-1,"-")</f>
        <v>-0.20940003653540018</v>
      </c>
      <c r="Y64" s="179">
        <f>W64/W$8</f>
        <v>3.6075362557691407E-2</v>
      </c>
    </row>
    <row r="65" spans="1:25" x14ac:dyDescent="0.25">
      <c r="A65" s="58"/>
      <c r="B65" s="161" t="s">
        <v>100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13336</v>
      </c>
      <c r="L65" s="162">
        <v>23633</v>
      </c>
      <c r="M65" s="162">
        <v>0</v>
      </c>
      <c r="N65" s="162">
        <v>32207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22085</v>
      </c>
      <c r="T65" s="162">
        <v>30941</v>
      </c>
      <c r="U65" s="162">
        <v>42327</v>
      </c>
      <c r="V65" s="162">
        <v>58550</v>
      </c>
      <c r="W65" s="162">
        <v>40777</v>
      </c>
      <c r="X65" s="163">
        <f>IFERROR(W65/V65-1,"-")</f>
        <v>-0.30355251921434667</v>
      </c>
      <c r="Y65" s="163">
        <f>W65/W$8</f>
        <v>9.7114709292951476E-3</v>
      </c>
    </row>
    <row r="66" spans="1:25" x14ac:dyDescent="0.25">
      <c r="A66" s="58"/>
      <c r="B66" s="165" t="s">
        <v>106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4777</v>
      </c>
      <c r="L66" s="166">
        <v>20260</v>
      </c>
      <c r="M66" s="166">
        <v>0</v>
      </c>
      <c r="N66" s="166">
        <v>22733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7922</v>
      </c>
      <c r="T66" s="166">
        <v>22920</v>
      </c>
      <c r="U66" s="166">
        <v>28864</v>
      </c>
      <c r="V66" s="166">
        <v>34800</v>
      </c>
      <c r="W66" s="166">
        <v>14323</v>
      </c>
      <c r="X66" s="167">
        <f>IFERROR(W66/V66-1,"-")</f>
        <v>-0.58841954022988507</v>
      </c>
      <c r="Y66" s="167">
        <f>W66/W$8</f>
        <v>3.4111729190547217E-3</v>
      </c>
    </row>
    <row r="67" spans="1:25" x14ac:dyDescent="0.25">
      <c r="A67" s="58"/>
      <c r="B67" s="165" t="s">
        <v>103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8559</v>
      </c>
      <c r="L67" s="166">
        <v>3373</v>
      </c>
      <c r="M67" s="166">
        <v>0</v>
      </c>
      <c r="N67" s="166">
        <v>9474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14163</v>
      </c>
      <c r="T67" s="166">
        <v>8021</v>
      </c>
      <c r="U67" s="166">
        <v>13463</v>
      </c>
      <c r="V67" s="166">
        <v>23750</v>
      </c>
      <c r="W67" s="166">
        <v>26454</v>
      </c>
      <c r="X67" s="167">
        <f>IFERROR(W67/V67-1,"-")</f>
        <v>0.11385263157894743</v>
      </c>
      <c r="Y67" s="167">
        <f>W67/W$8</f>
        <v>6.300298010240425E-3</v>
      </c>
    </row>
    <row r="68" spans="1:25" x14ac:dyDescent="0.25">
      <c r="A68" s="58"/>
      <c r="B68" s="161" t="s">
        <v>110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25627</v>
      </c>
      <c r="L68" s="162">
        <v>20658</v>
      </c>
      <c r="M68" s="162">
        <v>0</v>
      </c>
      <c r="N68" s="162">
        <v>52975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29555</v>
      </c>
      <c r="T68" s="162">
        <v>120532</v>
      </c>
      <c r="U68" s="162">
        <v>122442</v>
      </c>
      <c r="V68" s="162">
        <v>133045</v>
      </c>
      <c r="W68" s="162">
        <v>110698</v>
      </c>
      <c r="X68" s="163">
        <f>IFERROR(W68/V68-1,"-")</f>
        <v>-0.16796572588222025</v>
      </c>
      <c r="Y68" s="163">
        <f>W68/W$8</f>
        <v>2.6363891628396259E-2</v>
      </c>
    </row>
    <row r="69" spans="1:25" s="58" customFormat="1" x14ac:dyDescent="0.25">
      <c r="B69" s="165" t="s">
        <v>113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12352</v>
      </c>
      <c r="L69" s="166">
        <v>5486</v>
      </c>
      <c r="M69" s="166">
        <v>0</v>
      </c>
      <c r="N69" s="166">
        <v>21133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13310</v>
      </c>
      <c r="T69" s="166">
        <v>52809</v>
      </c>
      <c r="U69" s="166">
        <v>47522</v>
      </c>
      <c r="V69" s="166">
        <v>45250</v>
      </c>
      <c r="W69" s="166">
        <v>46430</v>
      </c>
      <c r="X69" s="167">
        <f t="shared" ref="X69:X76" si="50">IFERROR(W69/V69-1,"-")</f>
        <v>2.6077348066298356E-2</v>
      </c>
      <c r="Y69" s="167">
        <f t="shared" ref="Y69:Y76" si="51">W69/W$8</f>
        <v>1.1057792266404435E-2</v>
      </c>
    </row>
    <row r="70" spans="1:25" s="58" customFormat="1" x14ac:dyDescent="0.25">
      <c r="B70" s="165" t="s">
        <v>116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2792</v>
      </c>
      <c r="L70" s="166">
        <v>2729</v>
      </c>
      <c r="M70" s="166">
        <v>0</v>
      </c>
      <c r="N70" s="166">
        <v>6139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3222</v>
      </c>
      <c r="T70" s="166">
        <v>7009</v>
      </c>
      <c r="U70" s="166">
        <v>10647</v>
      </c>
      <c r="V70" s="166">
        <v>9892</v>
      </c>
      <c r="W70" s="166">
        <v>10514</v>
      </c>
      <c r="X70" s="167">
        <f t="shared" si="50"/>
        <v>6.2879094217549447E-2</v>
      </c>
      <c r="Y70" s="167">
        <f t="shared" si="51"/>
        <v>2.5040195539301367E-3</v>
      </c>
    </row>
    <row r="71" spans="1:25" x14ac:dyDescent="0.25">
      <c r="A71" s="58"/>
      <c r="B71" s="165" t="s">
        <v>119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2470</v>
      </c>
      <c r="L71" s="166">
        <v>3553</v>
      </c>
      <c r="M71" s="166">
        <v>0</v>
      </c>
      <c r="N71" s="166">
        <v>5477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3375</v>
      </c>
      <c r="T71" s="166">
        <v>17604</v>
      </c>
      <c r="U71" s="166">
        <v>14089</v>
      </c>
      <c r="V71" s="166">
        <v>19078</v>
      </c>
      <c r="W71" s="166">
        <v>9779</v>
      </c>
      <c r="X71" s="167">
        <f t="shared" si="50"/>
        <v>-0.48742006499633084</v>
      </c>
      <c r="Y71" s="167">
        <f t="shared" si="51"/>
        <v>2.3289715824503336E-3</v>
      </c>
    </row>
    <row r="72" spans="1:25" x14ac:dyDescent="0.25">
      <c r="A72" s="58"/>
      <c r="B72" s="165" t="s">
        <v>126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422</v>
      </c>
      <c r="L72" s="166">
        <v>818</v>
      </c>
      <c r="M72" s="166">
        <v>0</v>
      </c>
      <c r="N72" s="166">
        <v>1639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459</v>
      </c>
      <c r="T72" s="166">
        <v>2468</v>
      </c>
      <c r="U72" s="166">
        <v>3450</v>
      </c>
      <c r="V72" s="166">
        <v>4281</v>
      </c>
      <c r="W72" s="166">
        <v>2636</v>
      </c>
      <c r="X72" s="167">
        <f t="shared" si="50"/>
        <v>-0.38425601494977812</v>
      </c>
      <c r="Y72" s="167">
        <f t="shared" si="51"/>
        <v>6.2779109227314436E-4</v>
      </c>
    </row>
    <row r="73" spans="1:25" x14ac:dyDescent="0.25">
      <c r="A73" s="58"/>
      <c r="B73" s="165" t="s">
        <v>122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923</v>
      </c>
      <c r="L73" s="166">
        <v>1017</v>
      </c>
      <c r="M73" s="166">
        <v>0</v>
      </c>
      <c r="N73" s="166">
        <v>582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1163</v>
      </c>
      <c r="T73" s="166">
        <v>2853</v>
      </c>
      <c r="U73" s="166">
        <v>1813</v>
      </c>
      <c r="V73" s="166">
        <v>3870</v>
      </c>
      <c r="W73" s="166">
        <v>3064</v>
      </c>
      <c r="X73" s="167">
        <f t="shared" si="50"/>
        <v>-0.20826873385012923</v>
      </c>
      <c r="Y73" s="167">
        <f t="shared" si="51"/>
        <v>7.2972378859063522E-4</v>
      </c>
    </row>
    <row r="74" spans="1:25" x14ac:dyDescent="0.25">
      <c r="A74" s="58"/>
      <c r="B74" s="165" t="s">
        <v>131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566</v>
      </c>
      <c r="L74" s="166">
        <v>128</v>
      </c>
      <c r="M74" s="166">
        <v>0</v>
      </c>
      <c r="N74" s="166">
        <v>422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651</v>
      </c>
      <c r="T74" s="166">
        <v>2685</v>
      </c>
      <c r="U74" s="166">
        <v>3726</v>
      </c>
      <c r="V74" s="166">
        <v>2300</v>
      </c>
      <c r="W74" s="166">
        <v>1042</v>
      </c>
      <c r="X74" s="167">
        <f t="shared" si="50"/>
        <v>-0.54695652173913045</v>
      </c>
      <c r="Y74" s="167">
        <f t="shared" si="51"/>
        <v>2.4816324664211551E-4</v>
      </c>
    </row>
    <row r="75" spans="1:25" x14ac:dyDescent="0.25">
      <c r="A75" s="58"/>
      <c r="B75" s="165" t="s">
        <v>134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762</v>
      </c>
      <c r="L75" s="166">
        <v>59</v>
      </c>
      <c r="M75" s="166">
        <v>0</v>
      </c>
      <c r="N75" s="166">
        <v>93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907</v>
      </c>
      <c r="T75" s="166">
        <v>799</v>
      </c>
      <c r="U75" s="166">
        <v>1020</v>
      </c>
      <c r="V75" s="166">
        <v>628</v>
      </c>
      <c r="W75" s="166">
        <v>935</v>
      </c>
      <c r="X75" s="167">
        <f t="shared" si="50"/>
        <v>0.48885350318471343</v>
      </c>
      <c r="Y75" s="167">
        <f t="shared" si="51"/>
        <v>2.2268007256274279E-4</v>
      </c>
    </row>
    <row r="76" spans="1:25" x14ac:dyDescent="0.25">
      <c r="A76" s="58"/>
      <c r="B76" s="170" t="s">
        <v>148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5340</v>
      </c>
      <c r="L76" s="171">
        <f t="shared" si="54"/>
        <v>6868</v>
      </c>
      <c r="M76" s="171">
        <f t="shared" si="54"/>
        <v>0</v>
      </c>
      <c r="N76" s="171">
        <f t="shared" si="54"/>
        <v>17490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6468</v>
      </c>
      <c r="T76" s="171">
        <f>T68-SUM(T69:T75)</f>
        <v>34305</v>
      </c>
      <c r="U76" s="171">
        <f>U68-SUM(U69:U75)</f>
        <v>40175</v>
      </c>
      <c r="V76" s="171">
        <f>V68-SUM(V69:V75)</f>
        <v>47746</v>
      </c>
      <c r="W76" s="171">
        <f>W68-SUM(W69:W75)</f>
        <v>36298</v>
      </c>
      <c r="X76" s="172">
        <f t="shared" si="50"/>
        <v>-0.23976877644200556</v>
      </c>
      <c r="Y76" s="172">
        <f t="shared" si="51"/>
        <v>8.6447500255427134E-3</v>
      </c>
    </row>
    <row r="77" spans="1:25" x14ac:dyDescent="0.25">
      <c r="A77" s="58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8"/>
      <c r="B78" s="158" t="s">
        <v>71</v>
      </c>
      <c r="C78" s="178">
        <f t="shared" ref="C78:H78" si="55">C79+C82</f>
        <v>32788</v>
      </c>
      <c r="D78" s="178">
        <f t="shared" si="55"/>
        <v>70827</v>
      </c>
      <c r="E78" s="178">
        <f t="shared" si="55"/>
        <v>98456</v>
      </c>
      <c r="F78" s="178">
        <f t="shared" si="55"/>
        <v>104893</v>
      </c>
      <c r="G78" s="178">
        <f t="shared" si="55"/>
        <v>118842</v>
      </c>
      <c r="H78" s="178">
        <f t="shared" si="55"/>
        <v>127700</v>
      </c>
      <c r="I78" s="179">
        <f>IFERROR(H78/G78-1,"-")</f>
        <v>7.4535938472930496E-2</v>
      </c>
      <c r="J78" s="179">
        <f t="shared" ref="J78:J90" si="56">H78/H$8</f>
        <v>0.16800155766518618</v>
      </c>
      <c r="K78" s="178">
        <f t="shared" ref="K78:P78" si="57">K79+K82</f>
        <v>135144</v>
      </c>
      <c r="L78" s="178">
        <f t="shared" si="57"/>
        <v>214429</v>
      </c>
      <c r="M78" s="178">
        <f t="shared" si="57"/>
        <v>476344</v>
      </c>
      <c r="N78" s="178">
        <f t="shared" si="57"/>
        <v>550170</v>
      </c>
      <c r="O78" s="178">
        <f t="shared" si="57"/>
        <v>623703</v>
      </c>
      <c r="P78" s="178">
        <f t="shared" si="57"/>
        <v>619427</v>
      </c>
      <c r="Q78" s="179">
        <f>IFERROR(P78/O78-1,"-")</f>
        <v>-6.8558272126316711E-3</v>
      </c>
      <c r="R78" s="179">
        <f t="shared" ref="R78:R90" si="58">P78/P$8</f>
        <v>0.18013212409090895</v>
      </c>
      <c r="S78" s="178">
        <f>S79+S82</f>
        <v>167932</v>
      </c>
      <c r="T78" s="178">
        <f>T79+T82</f>
        <v>574800</v>
      </c>
      <c r="U78" s="178">
        <f>U79+U82</f>
        <v>655063</v>
      </c>
      <c r="V78" s="178">
        <f>V79+V82</f>
        <v>742545</v>
      </c>
      <c r="W78" s="178">
        <f>W79+W82</f>
        <v>747127</v>
      </c>
      <c r="X78" s="179">
        <f>IFERROR(W78/V78-1,"-")</f>
        <v>6.1706697910564046E-3</v>
      </c>
      <c r="Y78" s="179">
        <f>W78/W$8</f>
        <v>0.1779361439289672</v>
      </c>
    </row>
    <row r="79" spans="1:25" x14ac:dyDescent="0.25">
      <c r="A79" s="58"/>
      <c r="B79" s="161" t="s">
        <v>100</v>
      </c>
      <c r="C79" s="162">
        <v>14350</v>
      </c>
      <c r="D79" s="162">
        <v>38077</v>
      </c>
      <c r="E79" s="162">
        <v>48839</v>
      </c>
      <c r="F79" s="162">
        <v>50783</v>
      </c>
      <c r="G79" s="162">
        <v>56114</v>
      </c>
      <c r="H79" s="162">
        <v>64071</v>
      </c>
      <c r="I79" s="163">
        <f>IFERROR(H79/G79-1,"-")</f>
        <v>0.14180062016609041</v>
      </c>
      <c r="J79" s="163">
        <f t="shared" si="56"/>
        <v>8.4291525459405978E-2</v>
      </c>
      <c r="K79" s="162">
        <v>62185</v>
      </c>
      <c r="L79" s="162">
        <v>109519</v>
      </c>
      <c r="M79" s="162">
        <v>230615</v>
      </c>
      <c r="N79" s="162">
        <v>229750</v>
      </c>
      <c r="O79" s="162">
        <v>243834</v>
      </c>
      <c r="P79" s="162">
        <v>244197</v>
      </c>
      <c r="Q79" s="163">
        <f>IFERROR(P79/O79-1,"-")</f>
        <v>1.4887177341962321E-3</v>
      </c>
      <c r="R79" s="163">
        <f t="shared" si="58"/>
        <v>7.101357271579653E-2</v>
      </c>
      <c r="S79" s="162">
        <v>76535</v>
      </c>
      <c r="T79" s="162">
        <v>279454</v>
      </c>
      <c r="U79" s="162">
        <v>280533</v>
      </c>
      <c r="V79" s="162">
        <v>299948</v>
      </c>
      <c r="W79" s="162">
        <v>308268</v>
      </c>
      <c r="X79" s="163">
        <f>IFERROR(W79/V79-1,"-")</f>
        <v>2.7738141277821482E-2</v>
      </c>
      <c r="Y79" s="163">
        <f>W79/W$8</f>
        <v>7.3417262683178178E-2</v>
      </c>
    </row>
    <row r="80" spans="1:25" x14ac:dyDescent="0.25">
      <c r="A80" s="58"/>
      <c r="B80" s="165" t="s">
        <v>106</v>
      </c>
      <c r="C80" s="166">
        <v>7027</v>
      </c>
      <c r="D80" s="166">
        <v>24218</v>
      </c>
      <c r="E80" s="166">
        <v>29828</v>
      </c>
      <c r="F80" s="166">
        <v>31545</v>
      </c>
      <c r="G80" s="166">
        <v>30462</v>
      </c>
      <c r="H80" s="166">
        <v>32705</v>
      </c>
      <c r="I80" s="167">
        <f>IFERROR(H80/G80-1,"-")</f>
        <v>7.3632722736524103E-2</v>
      </c>
      <c r="J80" s="167">
        <f t="shared" si="56"/>
        <v>4.3026553981518514E-2</v>
      </c>
      <c r="K80" s="166">
        <v>11101</v>
      </c>
      <c r="L80" s="166">
        <v>24585</v>
      </c>
      <c r="M80" s="166">
        <v>36378</v>
      </c>
      <c r="N80" s="166">
        <v>29406</v>
      </c>
      <c r="O80" s="166">
        <v>41998</v>
      </c>
      <c r="P80" s="166">
        <v>39469</v>
      </c>
      <c r="Q80" s="167">
        <f>IFERROR(P80/O80-1,"-")</f>
        <v>-6.0217153197771323E-2</v>
      </c>
      <c r="R80" s="167">
        <f t="shared" si="58"/>
        <v>1.147776058477284E-2</v>
      </c>
      <c r="S80" s="166">
        <v>18128</v>
      </c>
      <c r="T80" s="166">
        <v>66206</v>
      </c>
      <c r="U80" s="166">
        <v>60951</v>
      </c>
      <c r="V80" s="166">
        <v>72460</v>
      </c>
      <c r="W80" s="166">
        <v>72174</v>
      </c>
      <c r="X80" s="167">
        <f>IFERROR(W80/V80-1,"-")</f>
        <v>-3.9470052442727166E-3</v>
      </c>
      <c r="Y80" s="167">
        <f>W80/W$8</f>
        <v>1.7188996317800426E-2</v>
      </c>
    </row>
    <row r="81" spans="1:25" x14ac:dyDescent="0.25">
      <c r="A81" s="58"/>
      <c r="B81" s="165" t="s">
        <v>103</v>
      </c>
      <c r="C81" s="166">
        <v>7323</v>
      </c>
      <c r="D81" s="166">
        <v>13859</v>
      </c>
      <c r="E81" s="166">
        <v>19011</v>
      </c>
      <c r="F81" s="166">
        <v>19238</v>
      </c>
      <c r="G81" s="166">
        <v>25652</v>
      </c>
      <c r="H81" s="166">
        <v>31366</v>
      </c>
      <c r="I81" s="167">
        <f>IFERROR(H81/G81-1,"-")</f>
        <v>0.22275066271635735</v>
      </c>
      <c r="J81" s="167">
        <f t="shared" si="56"/>
        <v>4.126497147788747E-2</v>
      </c>
      <c r="K81" s="166">
        <v>51084</v>
      </c>
      <c r="L81" s="166">
        <v>84934</v>
      </c>
      <c r="M81" s="166">
        <v>194237</v>
      </c>
      <c r="N81" s="166">
        <v>200344</v>
      </c>
      <c r="O81" s="166">
        <v>201836</v>
      </c>
      <c r="P81" s="166">
        <v>204728</v>
      </c>
      <c r="Q81" s="167">
        <f>IFERROR(P81/O81-1,"-")</f>
        <v>1.4328464694107979E-2</v>
      </c>
      <c r="R81" s="167">
        <f t="shared" si="58"/>
        <v>5.9535812131023685E-2</v>
      </c>
      <c r="S81" s="166">
        <v>58407</v>
      </c>
      <c r="T81" s="166">
        <v>213248</v>
      </c>
      <c r="U81" s="166">
        <v>219582</v>
      </c>
      <c r="V81" s="166">
        <v>227488</v>
      </c>
      <c r="W81" s="166">
        <v>236094</v>
      </c>
      <c r="X81" s="167">
        <f>IFERROR(W81/V81-1,"-")</f>
        <v>3.783056688704467E-2</v>
      </c>
      <c r="Y81" s="167">
        <f>W81/W$8</f>
        <v>5.6228266365377748E-2</v>
      </c>
    </row>
    <row r="82" spans="1:25" x14ac:dyDescent="0.25">
      <c r="A82" s="58"/>
      <c r="B82" s="161" t="s">
        <v>110</v>
      </c>
      <c r="C82" s="162">
        <v>18438</v>
      </c>
      <c r="D82" s="162">
        <v>32750</v>
      </c>
      <c r="E82" s="162">
        <v>49617</v>
      </c>
      <c r="F82" s="162">
        <v>54110</v>
      </c>
      <c r="G82" s="162">
        <v>62728</v>
      </c>
      <c r="H82" s="162">
        <v>63629</v>
      </c>
      <c r="I82" s="163">
        <f>IFERROR(H82/G82-1,"-")</f>
        <v>1.4363601581431018E-2</v>
      </c>
      <c r="J82" s="163">
        <f t="shared" si="56"/>
        <v>8.3710032205780202E-2</v>
      </c>
      <c r="K82" s="162">
        <v>72959</v>
      </c>
      <c r="L82" s="162">
        <v>104910</v>
      </c>
      <c r="M82" s="162">
        <v>245729</v>
      </c>
      <c r="N82" s="162">
        <v>320420</v>
      </c>
      <c r="O82" s="162">
        <v>379869</v>
      </c>
      <c r="P82" s="162">
        <v>375230</v>
      </c>
      <c r="Q82" s="163">
        <f>IFERROR(P82/O82-1,"-")</f>
        <v>-1.2212104699251602E-2</v>
      </c>
      <c r="R82" s="163">
        <f t="shared" si="58"/>
        <v>0.10911855137511244</v>
      </c>
      <c r="S82" s="162">
        <v>91397</v>
      </c>
      <c r="T82" s="162">
        <v>295346</v>
      </c>
      <c r="U82" s="162">
        <v>374530</v>
      </c>
      <c r="V82" s="162">
        <v>442597</v>
      </c>
      <c r="W82" s="162">
        <v>438859</v>
      </c>
      <c r="X82" s="163">
        <f>IFERROR(W82/V82-1,"-")</f>
        <v>-8.4456062738789139E-3</v>
      </c>
      <c r="Y82" s="163">
        <f>W82/W$8</f>
        <v>0.10451888124578902</v>
      </c>
    </row>
    <row r="83" spans="1:25" s="58" customFormat="1" x14ac:dyDescent="0.25">
      <c r="B83" s="165" t="s">
        <v>113</v>
      </c>
      <c r="C83" s="166">
        <v>2533</v>
      </c>
      <c r="D83" s="166">
        <v>3228</v>
      </c>
      <c r="E83" s="166">
        <v>5828</v>
      </c>
      <c r="F83" s="166">
        <v>7066</v>
      </c>
      <c r="G83" s="166">
        <v>9146</v>
      </c>
      <c r="H83" s="166">
        <v>9299</v>
      </c>
      <c r="I83" s="167">
        <f t="shared" ref="I83:I90" si="59">IFERROR(H83/G83-1,"-")</f>
        <v>1.6728624535315983E-2</v>
      </c>
      <c r="J83" s="167">
        <f t="shared" si="56"/>
        <v>1.2233723451280864E-2</v>
      </c>
      <c r="K83" s="166">
        <v>14912</v>
      </c>
      <c r="L83" s="166">
        <v>11210</v>
      </c>
      <c r="M83" s="166">
        <v>56300</v>
      </c>
      <c r="N83" s="166">
        <v>75623</v>
      </c>
      <c r="O83" s="166">
        <v>87361</v>
      </c>
      <c r="P83" s="166">
        <v>91968</v>
      </c>
      <c r="Q83" s="167">
        <f t="shared" ref="Q83:Q90" si="60">IFERROR(P83/O83-1,"-")</f>
        <v>5.2735202206934506E-2</v>
      </c>
      <c r="R83" s="167">
        <f t="shared" si="58"/>
        <v>2.6744703069760786E-2</v>
      </c>
      <c r="S83" s="166">
        <v>17445</v>
      </c>
      <c r="T83" s="166">
        <v>62128</v>
      </c>
      <c r="U83" s="166">
        <v>82689</v>
      </c>
      <c r="V83" s="166">
        <v>96507</v>
      </c>
      <c r="W83" s="166">
        <v>101267</v>
      </c>
      <c r="X83" s="167">
        <f t="shared" ref="X83:X90" si="61">IFERROR(W83/V83-1,"-")</f>
        <v>4.9322847047364338E-2</v>
      </c>
      <c r="Y83" s="167">
        <f t="shared" ref="Y83:Y90" si="62">W83/W$8</f>
        <v>2.4117799901830241E-2</v>
      </c>
    </row>
    <row r="84" spans="1:25" s="58" customFormat="1" x14ac:dyDescent="0.25">
      <c r="B84" s="165" t="s">
        <v>116</v>
      </c>
      <c r="C84" s="166">
        <v>5333</v>
      </c>
      <c r="D84" s="166">
        <v>8563</v>
      </c>
      <c r="E84" s="166">
        <v>13220</v>
      </c>
      <c r="F84" s="166">
        <v>14970</v>
      </c>
      <c r="G84" s="166">
        <v>15604</v>
      </c>
      <c r="H84" s="166">
        <v>14631</v>
      </c>
      <c r="I84" s="167">
        <f t="shared" si="59"/>
        <v>-6.2355806203537534E-2</v>
      </c>
      <c r="J84" s="167">
        <f t="shared" si="56"/>
        <v>1.9248479171490519E-2</v>
      </c>
      <c r="K84" s="166">
        <v>26597</v>
      </c>
      <c r="L84" s="166">
        <v>36097</v>
      </c>
      <c r="M84" s="166">
        <v>84214</v>
      </c>
      <c r="N84" s="166">
        <v>97137</v>
      </c>
      <c r="O84" s="166">
        <v>107979</v>
      </c>
      <c r="P84" s="166">
        <v>105125</v>
      </c>
      <c r="Q84" s="167">
        <f t="shared" si="60"/>
        <v>-2.6431065299734158E-2</v>
      </c>
      <c r="R84" s="167">
        <f t="shared" si="58"/>
        <v>3.057081713431414E-2</v>
      </c>
      <c r="S84" s="166">
        <v>31930</v>
      </c>
      <c r="T84" s="166">
        <v>97434</v>
      </c>
      <c r="U84" s="166">
        <v>112107</v>
      </c>
      <c r="V84" s="166">
        <v>123583</v>
      </c>
      <c r="W84" s="166">
        <v>119756</v>
      </c>
      <c r="X84" s="167">
        <f t="shared" si="61"/>
        <v>-3.0967042392562094E-2</v>
      </c>
      <c r="Y84" s="167">
        <f t="shared" si="62"/>
        <v>2.8521149486442594E-2</v>
      </c>
    </row>
    <row r="85" spans="1:25" x14ac:dyDescent="0.25">
      <c r="A85" s="58"/>
      <c r="B85" s="165" t="s">
        <v>119</v>
      </c>
      <c r="C85" s="166">
        <v>1687</v>
      </c>
      <c r="D85" s="166">
        <v>5280</v>
      </c>
      <c r="E85" s="166">
        <v>5870</v>
      </c>
      <c r="F85" s="166">
        <v>5310</v>
      </c>
      <c r="G85" s="166">
        <v>6020</v>
      </c>
      <c r="H85" s="166">
        <v>6184</v>
      </c>
      <c r="I85" s="167">
        <f t="shared" si="59"/>
        <v>2.7242524916943456E-2</v>
      </c>
      <c r="J85" s="167">
        <f t="shared" si="56"/>
        <v>8.1356431683751868E-3</v>
      </c>
      <c r="K85" s="166">
        <v>5090</v>
      </c>
      <c r="L85" s="166">
        <v>11108</v>
      </c>
      <c r="M85" s="166">
        <v>20133</v>
      </c>
      <c r="N85" s="166">
        <v>32432</v>
      </c>
      <c r="O85" s="166">
        <v>46149</v>
      </c>
      <c r="P85" s="166">
        <v>40975</v>
      </c>
      <c r="Q85" s="167">
        <f t="shared" si="60"/>
        <v>-0.11211510541940239</v>
      </c>
      <c r="R85" s="167">
        <f t="shared" si="58"/>
        <v>1.1915712076846819E-2</v>
      </c>
      <c r="S85" s="166">
        <v>6777</v>
      </c>
      <c r="T85" s="166">
        <v>26003</v>
      </c>
      <c r="U85" s="166">
        <v>37742</v>
      </c>
      <c r="V85" s="166">
        <v>52169</v>
      </c>
      <c r="W85" s="166">
        <v>47159</v>
      </c>
      <c r="X85" s="167">
        <f t="shared" si="61"/>
        <v>-9.6034043205735165E-2</v>
      </c>
      <c r="Y85" s="167">
        <f t="shared" si="62"/>
        <v>1.1231411274851751E-2</v>
      </c>
    </row>
    <row r="86" spans="1:25" x14ac:dyDescent="0.25">
      <c r="A86" s="58"/>
      <c r="B86" s="165" t="s">
        <v>126</v>
      </c>
      <c r="C86" s="166">
        <v>271</v>
      </c>
      <c r="D86" s="166">
        <v>921</v>
      </c>
      <c r="E86" s="166">
        <v>1133</v>
      </c>
      <c r="F86" s="166">
        <v>1155</v>
      </c>
      <c r="G86" s="166">
        <v>1481</v>
      </c>
      <c r="H86" s="166">
        <v>1612</v>
      </c>
      <c r="I86" s="167">
        <f t="shared" si="59"/>
        <v>8.8453747467927002E-2</v>
      </c>
      <c r="J86" s="167">
        <f t="shared" si="56"/>
        <v>2.1207401014587323E-3</v>
      </c>
      <c r="K86" s="166">
        <v>1175</v>
      </c>
      <c r="L86" s="166">
        <v>2935</v>
      </c>
      <c r="M86" s="166">
        <v>4473</v>
      </c>
      <c r="N86" s="166">
        <v>6846</v>
      </c>
      <c r="O86" s="166">
        <v>11371</v>
      </c>
      <c r="P86" s="166">
        <v>11141</v>
      </c>
      <c r="Q86" s="167">
        <f t="shared" si="60"/>
        <v>-2.0226892973353228E-2</v>
      </c>
      <c r="R86" s="167">
        <f t="shared" si="58"/>
        <v>3.2398523062391804E-3</v>
      </c>
      <c r="S86" s="166">
        <v>1446</v>
      </c>
      <c r="T86" s="166">
        <v>5606</v>
      </c>
      <c r="U86" s="166">
        <v>8001</v>
      </c>
      <c r="V86" s="166">
        <v>12852</v>
      </c>
      <c r="W86" s="166">
        <v>12753</v>
      </c>
      <c r="X86" s="167">
        <f t="shared" si="61"/>
        <v>-7.7030812324929698E-3</v>
      </c>
      <c r="Y86" s="167">
        <f t="shared" si="62"/>
        <v>3.0372609255536458E-3</v>
      </c>
    </row>
    <row r="87" spans="1:25" x14ac:dyDescent="0.25">
      <c r="A87" s="58"/>
      <c r="B87" s="165" t="s">
        <v>122</v>
      </c>
      <c r="C87" s="166">
        <v>232</v>
      </c>
      <c r="D87" s="166">
        <v>804</v>
      </c>
      <c r="E87" s="166">
        <v>921</v>
      </c>
      <c r="F87" s="166">
        <v>774</v>
      </c>
      <c r="G87" s="166">
        <v>909</v>
      </c>
      <c r="H87" s="166">
        <v>892</v>
      </c>
      <c r="I87" s="167">
        <f t="shared" si="59"/>
        <v>-1.8701870187018743E-2</v>
      </c>
      <c r="J87" s="167">
        <f t="shared" si="56"/>
        <v>1.1735112720230702E-3</v>
      </c>
      <c r="K87" s="166">
        <v>1562</v>
      </c>
      <c r="L87" s="166">
        <v>3904</v>
      </c>
      <c r="M87" s="166">
        <v>4162</v>
      </c>
      <c r="N87" s="166">
        <v>5572</v>
      </c>
      <c r="O87" s="166">
        <v>7126</v>
      </c>
      <c r="P87" s="166">
        <v>7672</v>
      </c>
      <c r="Q87" s="167">
        <f t="shared" si="60"/>
        <v>7.6620825147347693E-2</v>
      </c>
      <c r="R87" s="167">
        <f t="shared" si="58"/>
        <v>2.2310516913622647E-3</v>
      </c>
      <c r="S87" s="166">
        <v>1794</v>
      </c>
      <c r="T87" s="166">
        <v>5083</v>
      </c>
      <c r="U87" s="166">
        <v>6346</v>
      </c>
      <c r="V87" s="166">
        <v>8035</v>
      </c>
      <c r="W87" s="166">
        <v>8564</v>
      </c>
      <c r="X87" s="167">
        <f t="shared" si="61"/>
        <v>6.5836963285625494E-2</v>
      </c>
      <c r="Y87" s="167">
        <f t="shared" si="62"/>
        <v>2.0396065683714751E-3</v>
      </c>
    </row>
    <row r="88" spans="1:25" x14ac:dyDescent="0.25">
      <c r="A88" s="58"/>
      <c r="B88" s="165" t="s">
        <v>131</v>
      </c>
      <c r="C88" s="166">
        <v>286</v>
      </c>
      <c r="D88" s="166">
        <v>296</v>
      </c>
      <c r="E88" s="166">
        <v>433</v>
      </c>
      <c r="F88" s="166">
        <v>451</v>
      </c>
      <c r="G88" s="166">
        <v>500</v>
      </c>
      <c r="H88" s="166">
        <v>595</v>
      </c>
      <c r="I88" s="167">
        <f t="shared" si="59"/>
        <v>0.18999999999999995</v>
      </c>
      <c r="J88" s="167">
        <f t="shared" si="56"/>
        <v>7.8277937988085967E-4</v>
      </c>
      <c r="K88" s="166">
        <v>1422</v>
      </c>
      <c r="L88" s="166">
        <v>781</v>
      </c>
      <c r="M88" s="166">
        <v>2952</v>
      </c>
      <c r="N88" s="166">
        <v>3352</v>
      </c>
      <c r="O88" s="166">
        <v>3068</v>
      </c>
      <c r="P88" s="166">
        <v>3215</v>
      </c>
      <c r="Q88" s="167">
        <f t="shared" si="60"/>
        <v>4.7913950456323295E-2</v>
      </c>
      <c r="R88" s="167">
        <f t="shared" si="58"/>
        <v>9.3493628620042765E-4</v>
      </c>
      <c r="S88" s="166">
        <v>1708</v>
      </c>
      <c r="T88" s="166">
        <v>3385</v>
      </c>
      <c r="U88" s="166">
        <v>3803</v>
      </c>
      <c r="V88" s="166">
        <v>3568</v>
      </c>
      <c r="W88" s="166">
        <v>3810</v>
      </c>
      <c r="X88" s="167">
        <f t="shared" si="61"/>
        <v>6.7825112107623209E-2</v>
      </c>
      <c r="Y88" s="167">
        <f t="shared" si="62"/>
        <v>9.0739152563000004E-4</v>
      </c>
    </row>
    <row r="89" spans="1:25" x14ac:dyDescent="0.25">
      <c r="A89" s="58"/>
      <c r="B89" s="165" t="s">
        <v>134</v>
      </c>
      <c r="C89" s="166">
        <v>403</v>
      </c>
      <c r="D89" s="166">
        <v>385</v>
      </c>
      <c r="E89" s="166">
        <v>658</v>
      </c>
      <c r="F89" s="166">
        <v>678</v>
      </c>
      <c r="G89" s="166">
        <v>636</v>
      </c>
      <c r="H89" s="166">
        <v>767</v>
      </c>
      <c r="I89" s="167">
        <f t="shared" si="59"/>
        <v>0.20597484276729561</v>
      </c>
      <c r="J89" s="167">
        <f t="shared" si="56"/>
        <v>1.0090618224682679E-3</v>
      </c>
      <c r="K89" s="166">
        <v>1920</v>
      </c>
      <c r="L89" s="166">
        <v>947</v>
      </c>
      <c r="M89" s="166">
        <v>3040</v>
      </c>
      <c r="N89" s="166">
        <v>3739</v>
      </c>
      <c r="O89" s="166">
        <v>4092</v>
      </c>
      <c r="P89" s="166">
        <v>2810</v>
      </c>
      <c r="Q89" s="167">
        <f t="shared" si="60"/>
        <v>-0.31329423264907141</v>
      </c>
      <c r="R89" s="167">
        <f t="shared" si="58"/>
        <v>8.1716048653909855E-4</v>
      </c>
      <c r="S89" s="166">
        <v>2323</v>
      </c>
      <c r="T89" s="166">
        <v>3698</v>
      </c>
      <c r="U89" s="166">
        <v>4417</v>
      </c>
      <c r="V89" s="166">
        <v>4728</v>
      </c>
      <c r="W89" s="166">
        <v>3577</v>
      </c>
      <c r="X89" s="167">
        <f t="shared" si="61"/>
        <v>-0.24344331641285955</v>
      </c>
      <c r="Y89" s="167">
        <f t="shared" si="62"/>
        <v>8.5190012786837534E-4</v>
      </c>
    </row>
    <row r="90" spans="1:25" x14ac:dyDescent="0.25">
      <c r="A90" s="58"/>
      <c r="B90" s="170" t="s">
        <v>148</v>
      </c>
      <c r="C90" s="171">
        <f t="shared" ref="C90" si="63">C82-SUM(C83:C89)</f>
        <v>7693</v>
      </c>
      <c r="D90" s="171">
        <f t="shared" ref="D90:H90" si="64">D82-SUM(D83:D89)</f>
        <v>13273</v>
      </c>
      <c r="E90" s="171">
        <f t="shared" si="64"/>
        <v>21554</v>
      </c>
      <c r="F90" s="171">
        <f t="shared" si="64"/>
        <v>23706</v>
      </c>
      <c r="G90" s="171">
        <f t="shared" si="64"/>
        <v>28432</v>
      </c>
      <c r="H90" s="171">
        <f t="shared" si="64"/>
        <v>29649</v>
      </c>
      <c r="I90" s="172">
        <f t="shared" si="59"/>
        <v>4.2803882948790006E-2</v>
      </c>
      <c r="J90" s="172">
        <f t="shared" si="56"/>
        <v>3.90060938388027E-2</v>
      </c>
      <c r="K90" s="171">
        <f t="shared" ref="K90:P90" si="65">K82-SUM(K83:K89)</f>
        <v>20281</v>
      </c>
      <c r="L90" s="171">
        <f t="shared" si="65"/>
        <v>37928</v>
      </c>
      <c r="M90" s="171">
        <f t="shared" si="65"/>
        <v>70455</v>
      </c>
      <c r="N90" s="171">
        <f t="shared" si="65"/>
        <v>95719</v>
      </c>
      <c r="O90" s="171">
        <f t="shared" si="65"/>
        <v>112723</v>
      </c>
      <c r="P90" s="171">
        <f t="shared" si="65"/>
        <v>112324</v>
      </c>
      <c r="Q90" s="172">
        <f t="shared" si="60"/>
        <v>-3.5396502931965834E-3</v>
      </c>
      <c r="R90" s="172">
        <f t="shared" si="58"/>
        <v>3.2664318323849716E-2</v>
      </c>
      <c r="S90" s="171">
        <f>S82-SUM(S83:S89)</f>
        <v>27974</v>
      </c>
      <c r="T90" s="171">
        <f>T82-SUM(T83:T89)</f>
        <v>92009</v>
      </c>
      <c r="U90" s="171">
        <f>U82-SUM(U83:U89)</f>
        <v>119425</v>
      </c>
      <c r="V90" s="171">
        <f>V82-SUM(V83:V89)</f>
        <v>141155</v>
      </c>
      <c r="W90" s="171">
        <f>W82-SUM(W83:W89)</f>
        <v>141973</v>
      </c>
      <c r="X90" s="172">
        <f t="shared" si="61"/>
        <v>5.7950479968829072E-3</v>
      </c>
      <c r="Y90" s="172">
        <f t="shared" si="62"/>
        <v>3.3812361435240947E-2</v>
      </c>
    </row>
    <row r="91" spans="1:25" x14ac:dyDescent="0.25">
      <c r="A91" s="58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8"/>
      <c r="B92" s="158" t="s">
        <v>71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4766</v>
      </c>
      <c r="F92" s="178">
        <f t="shared" si="66"/>
        <v>7355</v>
      </c>
      <c r="G92" s="178">
        <f t="shared" si="66"/>
        <v>7923</v>
      </c>
      <c r="H92" s="178">
        <f t="shared" si="66"/>
        <v>8662</v>
      </c>
      <c r="I92" s="179">
        <f>IFERROR(H92/G92-1,"-")</f>
        <v>9.3272750220875889E-2</v>
      </c>
      <c r="J92" s="179">
        <f t="shared" ref="J92:J104" si="67">H92/H$8</f>
        <v>1.139568905634959E-2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34275</v>
      </c>
      <c r="N92" s="178">
        <f t="shared" si="68"/>
        <v>46157</v>
      </c>
      <c r="O92" s="178">
        <f t="shared" si="68"/>
        <v>49465</v>
      </c>
      <c r="P92" s="178">
        <f t="shared" si="68"/>
        <v>47923</v>
      </c>
      <c r="Q92" s="179">
        <f>IFERROR(P92/O92-1,"-")</f>
        <v>-3.1173557060547807E-2</v>
      </c>
      <c r="R92" s="179">
        <f t="shared" ref="R92:R104" si="69">P92/P$8</f>
        <v>1.3936221351036733E-2</v>
      </c>
      <c r="S92" s="178">
        <f>S93+S96</f>
        <v>22616</v>
      </c>
      <c r="T92" s="178">
        <f>T93+T96</f>
        <v>51485</v>
      </c>
      <c r="U92" s="178">
        <f>U93+U96</f>
        <v>58157</v>
      </c>
      <c r="V92" s="178">
        <f>V93+V96</f>
        <v>57388</v>
      </c>
      <c r="W92" s="178">
        <f>W93+W96</f>
        <v>56585</v>
      </c>
      <c r="X92" s="179">
        <f>IFERROR(W92/V92-1,"-")</f>
        <v>-1.3992472293859359E-2</v>
      </c>
      <c r="Y92" s="179">
        <f>W92/W$8</f>
        <v>1.3476312198890696E-2</v>
      </c>
    </row>
    <row r="93" spans="1:25" x14ac:dyDescent="0.25">
      <c r="A93" s="58"/>
      <c r="B93" s="161" t="s">
        <v>100</v>
      </c>
      <c r="C93" s="162">
        <v>2731</v>
      </c>
      <c r="D93" s="162">
        <v>0</v>
      </c>
      <c r="E93" s="162">
        <v>3679</v>
      </c>
      <c r="F93" s="162">
        <v>5156</v>
      </c>
      <c r="G93" s="162">
        <v>5742</v>
      </c>
      <c r="H93" s="162">
        <v>6217</v>
      </c>
      <c r="I93" s="163">
        <f>IFERROR(H93/G93-1,"-")</f>
        <v>8.2723789620341437E-2</v>
      </c>
      <c r="J93" s="163">
        <f t="shared" si="67"/>
        <v>8.179057823057655E-3</v>
      </c>
      <c r="K93" s="162">
        <v>4723</v>
      </c>
      <c r="L93" s="162">
        <v>0</v>
      </c>
      <c r="M93" s="162">
        <v>23427</v>
      </c>
      <c r="N93" s="162">
        <v>29194</v>
      </c>
      <c r="O93" s="162">
        <v>30079</v>
      </c>
      <c r="P93" s="162">
        <v>29348</v>
      </c>
      <c r="Q93" s="163">
        <f>IFERROR(P93/O93-1,"-")</f>
        <v>-2.4302669636623531E-2</v>
      </c>
      <c r="R93" s="163">
        <f t="shared" si="69"/>
        <v>8.5345288110140437E-3</v>
      </c>
      <c r="S93" s="162">
        <v>14777</v>
      </c>
      <c r="T93" s="162">
        <v>33809</v>
      </c>
      <c r="U93" s="162">
        <v>37722</v>
      </c>
      <c r="V93" s="162">
        <v>35821</v>
      </c>
      <c r="W93" s="162">
        <v>35565</v>
      </c>
      <c r="X93" s="163">
        <f>IFERROR(W93/V93-1,"-")</f>
        <v>-7.146645822282971E-3</v>
      </c>
      <c r="Y93" s="163">
        <f>W93/W$8</f>
        <v>8.4701783750737412E-3</v>
      </c>
    </row>
    <row r="94" spans="1:25" x14ac:dyDescent="0.25">
      <c r="A94" s="58"/>
      <c r="B94" s="165" t="s">
        <v>106</v>
      </c>
      <c r="C94" s="166">
        <v>2063</v>
      </c>
      <c r="D94" s="166">
        <v>0</v>
      </c>
      <c r="E94" s="166">
        <v>2699</v>
      </c>
      <c r="F94" s="166">
        <v>3692</v>
      </c>
      <c r="G94" s="166">
        <v>4202</v>
      </c>
      <c r="H94" s="166">
        <v>4481</v>
      </c>
      <c r="I94" s="167">
        <f>IFERROR(H94/G94-1,"-")</f>
        <v>6.6396953831508787E-2</v>
      </c>
      <c r="J94" s="167">
        <f t="shared" si="67"/>
        <v>5.8951838676405584E-3</v>
      </c>
      <c r="K94" s="166">
        <v>2176</v>
      </c>
      <c r="L94" s="166">
        <v>0</v>
      </c>
      <c r="M94" s="166">
        <v>10356</v>
      </c>
      <c r="N94" s="166">
        <v>6893</v>
      </c>
      <c r="O94" s="166">
        <v>7675</v>
      </c>
      <c r="P94" s="166">
        <v>9206</v>
      </c>
      <c r="Q94" s="167">
        <f>IFERROR(P94/O94-1,"-")</f>
        <v>0.19947882736156353</v>
      </c>
      <c r="R94" s="167">
        <f t="shared" si="69"/>
        <v>2.6771457078572742E-3</v>
      </c>
      <c r="S94" s="166">
        <v>8025</v>
      </c>
      <c r="T94" s="166">
        <v>16289</v>
      </c>
      <c r="U94" s="166">
        <v>12024</v>
      </c>
      <c r="V94" s="166">
        <v>11877</v>
      </c>
      <c r="W94" s="166">
        <v>13687</v>
      </c>
      <c r="X94" s="167">
        <f>IFERROR(W94/V94-1,"-")</f>
        <v>0.15239538604024583</v>
      </c>
      <c r="Y94" s="167">
        <f>W94/W$8</f>
        <v>3.2597028376109738E-3</v>
      </c>
    </row>
    <row r="95" spans="1:25" x14ac:dyDescent="0.25">
      <c r="A95" s="58"/>
      <c r="B95" s="165" t="s">
        <v>103</v>
      </c>
      <c r="C95" s="166">
        <v>668</v>
      </c>
      <c r="D95" s="166">
        <v>0</v>
      </c>
      <c r="E95" s="166">
        <v>980</v>
      </c>
      <c r="F95" s="166">
        <v>1464</v>
      </c>
      <c r="G95" s="166">
        <v>1540</v>
      </c>
      <c r="H95" s="166">
        <v>1736</v>
      </c>
      <c r="I95" s="167">
        <f>IFERROR(H95/G95-1,"-")</f>
        <v>0.1272727272727272</v>
      </c>
      <c r="J95" s="167">
        <f t="shared" si="67"/>
        <v>2.2838739554170966E-3</v>
      </c>
      <c r="K95" s="166">
        <v>2547</v>
      </c>
      <c r="L95" s="166">
        <v>0</v>
      </c>
      <c r="M95" s="166">
        <v>13071</v>
      </c>
      <c r="N95" s="166">
        <v>22301</v>
      </c>
      <c r="O95" s="166">
        <v>22404</v>
      </c>
      <c r="P95" s="166">
        <v>20142</v>
      </c>
      <c r="Q95" s="167">
        <f>IFERROR(P95/O95-1,"-")</f>
        <v>-0.10096411355115154</v>
      </c>
      <c r="R95" s="167">
        <f t="shared" si="69"/>
        <v>5.8573831031567694E-3</v>
      </c>
      <c r="S95" s="166">
        <v>6752</v>
      </c>
      <c r="T95" s="166">
        <v>17520</v>
      </c>
      <c r="U95" s="166">
        <v>25698</v>
      </c>
      <c r="V95" s="166">
        <v>23944</v>
      </c>
      <c r="W95" s="166">
        <v>21878</v>
      </c>
      <c r="X95" s="167">
        <f>IFERROR(W95/V95-1,"-")</f>
        <v>-8.6284664216505158E-2</v>
      </c>
      <c r="Y95" s="167">
        <f>W95/W$8</f>
        <v>5.210475537462767E-3</v>
      </c>
    </row>
    <row r="96" spans="1:25" x14ac:dyDescent="0.25">
      <c r="A96" s="58"/>
      <c r="B96" s="161" t="s">
        <v>110</v>
      </c>
      <c r="C96" s="162">
        <v>1330</v>
      </c>
      <c r="D96" s="162">
        <v>0</v>
      </c>
      <c r="E96" s="162">
        <v>1087</v>
      </c>
      <c r="F96" s="162">
        <v>2199</v>
      </c>
      <c r="G96" s="162">
        <v>2181</v>
      </c>
      <c r="H96" s="162">
        <v>2445</v>
      </c>
      <c r="I96" s="163">
        <f>IFERROR(H96/G96-1,"-")</f>
        <v>0.12104539202200826</v>
      </c>
      <c r="J96" s="163">
        <f t="shared" si="67"/>
        <v>3.2166312332919359E-3</v>
      </c>
      <c r="K96" s="162">
        <v>3970</v>
      </c>
      <c r="L96" s="162">
        <v>0</v>
      </c>
      <c r="M96" s="162">
        <v>10848</v>
      </c>
      <c r="N96" s="162">
        <v>16963</v>
      </c>
      <c r="O96" s="162">
        <v>19386</v>
      </c>
      <c r="P96" s="162">
        <v>18575</v>
      </c>
      <c r="Q96" s="163">
        <f>IFERROR(P96/O96-1,"-")</f>
        <v>-4.1834313422057123E-2</v>
      </c>
      <c r="R96" s="163">
        <f t="shared" si="69"/>
        <v>5.4016925400226885E-3</v>
      </c>
      <c r="S96" s="162">
        <v>7839</v>
      </c>
      <c r="T96" s="162">
        <v>17676</v>
      </c>
      <c r="U96" s="162">
        <v>20435</v>
      </c>
      <c r="V96" s="162">
        <v>21567</v>
      </c>
      <c r="W96" s="162">
        <v>21020</v>
      </c>
      <c r="X96" s="163">
        <f>IFERROR(W96/V96-1,"-")</f>
        <v>-2.5362822831177301E-2</v>
      </c>
      <c r="Y96" s="163">
        <f>W96/W$8</f>
        <v>5.0061338238169559E-3</v>
      </c>
    </row>
    <row r="97" spans="1:25" s="58" customFormat="1" x14ac:dyDescent="0.25">
      <c r="B97" s="165" t="s">
        <v>113</v>
      </c>
      <c r="C97" s="166">
        <v>79</v>
      </c>
      <c r="D97" s="166">
        <v>0</v>
      </c>
      <c r="E97" s="166">
        <v>41</v>
      </c>
      <c r="F97" s="166">
        <v>169</v>
      </c>
      <c r="G97" s="166">
        <v>203</v>
      </c>
      <c r="H97" s="166">
        <v>174</v>
      </c>
      <c r="I97" s="167">
        <f t="shared" ref="I97:I104" si="70">IFERROR(H97/G97-1,"-")</f>
        <v>-0.1428571428571429</v>
      </c>
      <c r="J97" s="167">
        <f t="shared" si="67"/>
        <v>2.28913633780285E-4</v>
      </c>
      <c r="K97" s="166">
        <v>915</v>
      </c>
      <c r="L97" s="166">
        <v>0</v>
      </c>
      <c r="M97" s="166">
        <v>1447</v>
      </c>
      <c r="N97" s="166">
        <v>2473</v>
      </c>
      <c r="O97" s="166">
        <v>2827</v>
      </c>
      <c r="P97" s="166">
        <v>2377</v>
      </c>
      <c r="Q97" s="167">
        <f t="shared" ref="Q97:Q104" si="71">IFERROR(P97/O97-1,"-")</f>
        <v>-0.15917934205871953</v>
      </c>
      <c r="R97" s="167">
        <f t="shared" si="69"/>
        <v>6.9124216245673926E-4</v>
      </c>
      <c r="S97" s="166">
        <v>1262</v>
      </c>
      <c r="T97" s="166">
        <v>2403</v>
      </c>
      <c r="U97" s="166">
        <v>2795</v>
      </c>
      <c r="V97" s="166">
        <v>3030</v>
      </c>
      <c r="W97" s="166">
        <v>2551</v>
      </c>
      <c r="X97" s="167">
        <f t="shared" ref="X97:X104" si="72">IFERROR(W97/V97-1,"-")</f>
        <v>-0.15808580858085808</v>
      </c>
      <c r="Y97" s="167">
        <f t="shared" ref="Y97:Y104" si="73">W97/W$8</f>
        <v>6.07547449312895E-4</v>
      </c>
    </row>
    <row r="98" spans="1:25" s="58" customFormat="1" x14ac:dyDescent="0.25">
      <c r="B98" s="165" t="s">
        <v>116</v>
      </c>
      <c r="C98" s="166">
        <v>299</v>
      </c>
      <c r="D98" s="166">
        <v>0</v>
      </c>
      <c r="E98" s="166">
        <v>152</v>
      </c>
      <c r="F98" s="166">
        <v>308</v>
      </c>
      <c r="G98" s="166">
        <v>341</v>
      </c>
      <c r="H98" s="166">
        <v>375</v>
      </c>
      <c r="I98" s="167">
        <f t="shared" si="70"/>
        <v>9.9706744868035102E-2</v>
      </c>
      <c r="J98" s="167">
        <f t="shared" si="67"/>
        <v>4.9334834866440736E-4</v>
      </c>
      <c r="K98" s="166">
        <v>772</v>
      </c>
      <c r="L98" s="166">
        <v>0</v>
      </c>
      <c r="M98" s="166">
        <v>2200</v>
      </c>
      <c r="N98" s="166">
        <v>3271</v>
      </c>
      <c r="O98" s="166">
        <v>3893</v>
      </c>
      <c r="P98" s="166">
        <v>3556</v>
      </c>
      <c r="Q98" s="167">
        <f t="shared" si="71"/>
        <v>-8.6565630619059863E-2</v>
      </c>
      <c r="R98" s="167">
        <f t="shared" si="69"/>
        <v>1.0341006014708306E-3</v>
      </c>
      <c r="S98" s="166">
        <v>1429</v>
      </c>
      <c r="T98" s="166">
        <v>3482</v>
      </c>
      <c r="U98" s="166">
        <v>3814</v>
      </c>
      <c r="V98" s="166">
        <v>4234</v>
      </c>
      <c r="W98" s="166">
        <v>3931</v>
      </c>
      <c r="X98" s="167">
        <f t="shared" si="72"/>
        <v>-7.1563533301842175E-2</v>
      </c>
      <c r="Y98" s="167">
        <f t="shared" si="73"/>
        <v>9.3620894678517847E-4</v>
      </c>
    </row>
    <row r="99" spans="1:25" x14ac:dyDescent="0.25">
      <c r="A99" s="58"/>
      <c r="B99" s="165" t="s">
        <v>119</v>
      </c>
      <c r="C99" s="166">
        <v>539</v>
      </c>
      <c r="D99" s="166">
        <v>0</v>
      </c>
      <c r="E99" s="166">
        <v>335</v>
      </c>
      <c r="F99" s="166">
        <v>747</v>
      </c>
      <c r="G99" s="166">
        <v>574</v>
      </c>
      <c r="H99" s="166">
        <v>737</v>
      </c>
      <c r="I99" s="167">
        <f t="shared" si="70"/>
        <v>0.28397212543554007</v>
      </c>
      <c r="J99" s="167">
        <f t="shared" si="67"/>
        <v>9.6959395457511528E-4</v>
      </c>
      <c r="K99" s="166">
        <v>622</v>
      </c>
      <c r="L99" s="166">
        <v>0</v>
      </c>
      <c r="M99" s="166">
        <v>1981</v>
      </c>
      <c r="N99" s="166">
        <v>2810</v>
      </c>
      <c r="O99" s="166">
        <v>3111</v>
      </c>
      <c r="P99" s="166">
        <v>2964</v>
      </c>
      <c r="Q99" s="167">
        <f t="shared" si="71"/>
        <v>-4.7251687560269984E-2</v>
      </c>
      <c r="R99" s="167">
        <f t="shared" si="69"/>
        <v>8.6194437085476445E-4</v>
      </c>
      <c r="S99" s="166">
        <v>1899</v>
      </c>
      <c r="T99" s="166">
        <v>3412</v>
      </c>
      <c r="U99" s="166">
        <v>3885</v>
      </c>
      <c r="V99" s="166">
        <v>3685</v>
      </c>
      <c r="W99" s="166">
        <v>3701</v>
      </c>
      <c r="X99" s="167">
        <f t="shared" si="72"/>
        <v>4.3419267299864561E-3</v>
      </c>
      <c r="Y99" s="167">
        <f t="shared" si="73"/>
        <v>8.8143203053979793E-4</v>
      </c>
    </row>
    <row r="100" spans="1:25" x14ac:dyDescent="0.25">
      <c r="A100" s="58"/>
      <c r="B100" s="165" t="s">
        <v>126</v>
      </c>
      <c r="C100" s="166">
        <v>55</v>
      </c>
      <c r="D100" s="166">
        <v>0</v>
      </c>
      <c r="E100" s="166">
        <v>32</v>
      </c>
      <c r="F100" s="166">
        <v>58</v>
      </c>
      <c r="G100" s="166">
        <v>90</v>
      </c>
      <c r="H100" s="166">
        <v>62</v>
      </c>
      <c r="I100" s="167">
        <f t="shared" si="70"/>
        <v>-0.31111111111111112</v>
      </c>
      <c r="J100" s="167">
        <f t="shared" si="67"/>
        <v>8.1566926979182011E-5</v>
      </c>
      <c r="K100" s="166">
        <v>210</v>
      </c>
      <c r="L100" s="166">
        <v>0</v>
      </c>
      <c r="M100" s="166">
        <v>738</v>
      </c>
      <c r="N100" s="166">
        <v>834</v>
      </c>
      <c r="O100" s="166">
        <v>843</v>
      </c>
      <c r="P100" s="166">
        <v>838</v>
      </c>
      <c r="Q100" s="167">
        <f t="shared" si="71"/>
        <v>-5.9311981020165883E-3</v>
      </c>
      <c r="R100" s="167">
        <f t="shared" si="69"/>
        <v>2.4369412374368845E-4</v>
      </c>
      <c r="S100" s="166">
        <v>316</v>
      </c>
      <c r="T100" s="166">
        <v>1172</v>
      </c>
      <c r="U100" s="166">
        <v>938</v>
      </c>
      <c r="V100" s="166">
        <v>933</v>
      </c>
      <c r="W100" s="166">
        <v>900</v>
      </c>
      <c r="X100" s="167">
        <f t="shared" si="72"/>
        <v>-3.5369774919614128E-2</v>
      </c>
      <c r="Y100" s="167">
        <f t="shared" si="73"/>
        <v>2.1434445487322835E-4</v>
      </c>
    </row>
    <row r="101" spans="1:25" x14ac:dyDescent="0.25">
      <c r="A101" s="58"/>
      <c r="B101" s="165" t="s">
        <v>122</v>
      </c>
      <c r="C101" s="166">
        <v>30</v>
      </c>
      <c r="D101" s="166">
        <v>0</v>
      </c>
      <c r="E101" s="166">
        <v>15</v>
      </c>
      <c r="F101" s="166">
        <v>84</v>
      </c>
      <c r="G101" s="166">
        <v>64</v>
      </c>
      <c r="H101" s="166">
        <v>78</v>
      </c>
      <c r="I101" s="167">
        <f t="shared" si="70"/>
        <v>0.21875</v>
      </c>
      <c r="J101" s="167">
        <f t="shared" si="67"/>
        <v>1.0261645652219672E-4</v>
      </c>
      <c r="K101" s="166">
        <v>102</v>
      </c>
      <c r="L101" s="166">
        <v>0</v>
      </c>
      <c r="M101" s="166">
        <v>417</v>
      </c>
      <c r="N101" s="166">
        <v>517</v>
      </c>
      <c r="O101" s="166">
        <v>839</v>
      </c>
      <c r="P101" s="166">
        <v>761</v>
      </c>
      <c r="Q101" s="167">
        <f t="shared" si="71"/>
        <v>-9.2967818831942828E-2</v>
      </c>
      <c r="R101" s="167">
        <f t="shared" si="69"/>
        <v>2.213021815858555E-4</v>
      </c>
      <c r="S101" s="166">
        <v>327</v>
      </c>
      <c r="T101" s="166">
        <v>682</v>
      </c>
      <c r="U101" s="166">
        <v>650</v>
      </c>
      <c r="V101" s="166">
        <v>903</v>
      </c>
      <c r="W101" s="166">
        <v>839</v>
      </c>
      <c r="X101" s="167">
        <f t="shared" si="72"/>
        <v>-7.0874861572535974E-2</v>
      </c>
      <c r="Y101" s="167">
        <f t="shared" si="73"/>
        <v>1.9981666404293177E-4</v>
      </c>
    </row>
    <row r="102" spans="1:25" x14ac:dyDescent="0.25">
      <c r="A102" s="58"/>
      <c r="B102" s="165" t="s">
        <v>131</v>
      </c>
      <c r="C102" s="166">
        <v>22</v>
      </c>
      <c r="D102" s="166">
        <v>0</v>
      </c>
      <c r="E102" s="166">
        <v>3</v>
      </c>
      <c r="F102" s="166">
        <v>22</v>
      </c>
      <c r="G102" s="166">
        <v>28</v>
      </c>
      <c r="H102" s="166">
        <v>12</v>
      </c>
      <c r="I102" s="167">
        <f t="shared" si="70"/>
        <v>-0.5714285714285714</v>
      </c>
      <c r="J102" s="167">
        <f t="shared" si="67"/>
        <v>1.5787147157261037E-5</v>
      </c>
      <c r="K102" s="166">
        <v>90</v>
      </c>
      <c r="L102" s="166">
        <v>0</v>
      </c>
      <c r="M102" s="166">
        <v>108</v>
      </c>
      <c r="N102" s="166">
        <v>125</v>
      </c>
      <c r="O102" s="166">
        <v>202</v>
      </c>
      <c r="P102" s="166">
        <v>173</v>
      </c>
      <c r="Q102" s="167">
        <f t="shared" si="71"/>
        <v>-0.14356435643564358</v>
      </c>
      <c r="R102" s="167">
        <f t="shared" si="69"/>
        <v>5.0309168744222082E-5</v>
      </c>
      <c r="S102" s="166">
        <v>120</v>
      </c>
      <c r="T102" s="166">
        <v>270</v>
      </c>
      <c r="U102" s="166">
        <v>153</v>
      </c>
      <c r="V102" s="166">
        <v>230</v>
      </c>
      <c r="W102" s="166">
        <v>185</v>
      </c>
      <c r="X102" s="167">
        <f t="shared" si="72"/>
        <v>-0.19565217391304346</v>
      </c>
      <c r="Y102" s="167">
        <f t="shared" si="73"/>
        <v>4.4059693501719158E-5</v>
      </c>
    </row>
    <row r="103" spans="1:25" x14ac:dyDescent="0.25">
      <c r="A103" s="58"/>
      <c r="B103" s="165" t="s">
        <v>134</v>
      </c>
      <c r="C103" s="166">
        <v>0</v>
      </c>
      <c r="D103" s="166">
        <v>0</v>
      </c>
      <c r="E103" s="166">
        <v>0</v>
      </c>
      <c r="F103" s="166">
        <v>10</v>
      </c>
      <c r="G103" s="166">
        <v>25</v>
      </c>
      <c r="H103" s="166">
        <v>8</v>
      </c>
      <c r="I103" s="167">
        <f t="shared" si="70"/>
        <v>-0.67999999999999994</v>
      </c>
      <c r="J103" s="167">
        <f t="shared" si="67"/>
        <v>1.0524764771507357E-5</v>
      </c>
      <c r="K103" s="166">
        <v>61</v>
      </c>
      <c r="L103" s="166">
        <v>0</v>
      </c>
      <c r="M103" s="166">
        <v>99</v>
      </c>
      <c r="N103" s="166">
        <v>246</v>
      </c>
      <c r="O103" s="166">
        <v>359</v>
      </c>
      <c r="P103" s="166">
        <v>231</v>
      </c>
      <c r="Q103" s="167">
        <f t="shared" si="71"/>
        <v>-0.35654596100278546</v>
      </c>
      <c r="R103" s="167">
        <f t="shared" si="69"/>
        <v>6.7175826473498844E-5</v>
      </c>
      <c r="S103" s="166">
        <v>87</v>
      </c>
      <c r="T103" s="166">
        <v>168</v>
      </c>
      <c r="U103" s="166">
        <v>270</v>
      </c>
      <c r="V103" s="166">
        <v>384</v>
      </c>
      <c r="W103" s="166">
        <v>239</v>
      </c>
      <c r="X103" s="167">
        <f t="shared" si="72"/>
        <v>-0.37760416666666663</v>
      </c>
      <c r="Y103" s="167">
        <f t="shared" si="73"/>
        <v>5.6920360794112865E-5</v>
      </c>
    </row>
    <row r="104" spans="1:25" x14ac:dyDescent="0.25">
      <c r="A104" s="58"/>
      <c r="B104" s="170" t="s">
        <v>148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509</v>
      </c>
      <c r="F104" s="171">
        <f t="shared" si="75"/>
        <v>801</v>
      </c>
      <c r="G104" s="171">
        <f t="shared" si="75"/>
        <v>856</v>
      </c>
      <c r="H104" s="171">
        <f t="shared" si="75"/>
        <v>999</v>
      </c>
      <c r="I104" s="172">
        <f t="shared" si="70"/>
        <v>0.1670560747663552</v>
      </c>
      <c r="J104" s="172">
        <f t="shared" si="67"/>
        <v>1.3142800008419811E-3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3858</v>
      </c>
      <c r="N104" s="171">
        <f t="shared" si="76"/>
        <v>6687</v>
      </c>
      <c r="O104" s="171">
        <f t="shared" si="76"/>
        <v>7312</v>
      </c>
      <c r="P104" s="171">
        <f t="shared" si="76"/>
        <v>7675</v>
      </c>
      <c r="Q104" s="172">
        <f t="shared" si="71"/>
        <v>4.9644420131291112E-2</v>
      </c>
      <c r="R104" s="172">
        <f t="shared" si="69"/>
        <v>2.2319241046930894E-3</v>
      </c>
      <c r="S104" s="171">
        <f>S96-SUM(S97:S103)</f>
        <v>2399</v>
      </c>
      <c r="T104" s="171">
        <f>T96-SUM(T97:T103)</f>
        <v>6087</v>
      </c>
      <c r="U104" s="171">
        <f>U96-SUM(U97:U103)</f>
        <v>7930</v>
      </c>
      <c r="V104" s="171">
        <f>V96-SUM(V97:V103)</f>
        <v>8168</v>
      </c>
      <c r="W104" s="171">
        <f>W96-SUM(W97:W103)</f>
        <v>8674</v>
      </c>
      <c r="X104" s="172">
        <f t="shared" si="72"/>
        <v>6.1949069539666946E-2</v>
      </c>
      <c r="Y104" s="172">
        <f t="shared" si="73"/>
        <v>2.0658042239670919E-3</v>
      </c>
    </row>
    <row r="105" spans="1:25" x14ac:dyDescent="0.25">
      <c r="A105" s="58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8"/>
      <c r="B106" s="158" t="s">
        <v>71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62298</v>
      </c>
      <c r="T106" s="178">
        <f>T107+T110</f>
        <v>169794</v>
      </c>
      <c r="U106" s="178">
        <f>U107+U110</f>
        <v>220761</v>
      </c>
      <c r="V106" s="178">
        <f>V107+V110</f>
        <v>207278</v>
      </c>
      <c r="W106" s="178">
        <f>W107+W110</f>
        <v>217984</v>
      </c>
      <c r="X106" s="179">
        <f>IFERROR(W106/V106-1,"-")</f>
        <v>5.1650440471251224E-2</v>
      </c>
      <c r="Y106" s="179">
        <f>W106/W$8</f>
        <v>5.1915179612317564E-2</v>
      </c>
    </row>
    <row r="107" spans="1:25" x14ac:dyDescent="0.25">
      <c r="A107" s="58"/>
      <c r="B107" s="161" t="s">
        <v>100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28280</v>
      </c>
      <c r="T107" s="162">
        <v>41132</v>
      </c>
      <c r="U107" s="162">
        <v>48543</v>
      </c>
      <c r="V107" s="162">
        <v>43479</v>
      </c>
      <c r="W107" s="162">
        <v>46333</v>
      </c>
      <c r="X107" s="163">
        <f>IFERROR(W107/V107-1,"-")</f>
        <v>6.5640884104970265E-2</v>
      </c>
      <c r="Y107" s="163">
        <f>W107/W$8</f>
        <v>1.103469069737921E-2</v>
      </c>
    </row>
    <row r="108" spans="1:25" x14ac:dyDescent="0.25">
      <c r="A108" s="58"/>
      <c r="B108" s="165" t="s">
        <v>106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3378</v>
      </c>
      <c r="T108" s="166">
        <v>11031</v>
      </c>
      <c r="U108" s="166">
        <v>14560</v>
      </c>
      <c r="V108" s="166">
        <v>12208</v>
      </c>
      <c r="W108" s="166">
        <v>17174</v>
      </c>
      <c r="X108" s="167">
        <f>IFERROR(W108/V108-1,"-")</f>
        <v>0.40678243774574052</v>
      </c>
      <c r="Y108" s="167">
        <f>W108/W$8</f>
        <v>4.0901685199920268E-3</v>
      </c>
    </row>
    <row r="109" spans="1:25" x14ac:dyDescent="0.25">
      <c r="A109" s="58"/>
      <c r="B109" s="165" t="s">
        <v>103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24902</v>
      </c>
      <c r="T109" s="166">
        <v>30101</v>
      </c>
      <c r="U109" s="166">
        <v>33983</v>
      </c>
      <c r="V109" s="166">
        <v>31271</v>
      </c>
      <c r="W109" s="166">
        <v>29159</v>
      </c>
      <c r="X109" s="167">
        <f>IFERROR(W109/V109-1,"-")</f>
        <v>-6.7538614051357526E-2</v>
      </c>
      <c r="Y109" s="167">
        <f>W109/W$8</f>
        <v>6.9445221773871838E-3</v>
      </c>
    </row>
    <row r="110" spans="1:25" x14ac:dyDescent="0.25">
      <c r="A110" s="58"/>
      <c r="B110" s="161" t="s">
        <v>110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34018</v>
      </c>
      <c r="T110" s="162">
        <v>128662</v>
      </c>
      <c r="U110" s="162">
        <v>172218</v>
      </c>
      <c r="V110" s="162">
        <v>163799</v>
      </c>
      <c r="W110" s="162">
        <v>171651</v>
      </c>
      <c r="X110" s="163">
        <f>IFERROR(W110/V110-1,"-")</f>
        <v>4.7936800590968165E-2</v>
      </c>
      <c r="Y110" s="163">
        <f>W110/W$8</f>
        <v>4.0880488914938354E-2</v>
      </c>
    </row>
    <row r="111" spans="1:25" s="58" customFormat="1" x14ac:dyDescent="0.25">
      <c r="B111" s="165" t="s">
        <v>113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19439</v>
      </c>
      <c r="T111" s="166">
        <v>77726</v>
      </c>
      <c r="U111" s="166">
        <v>113230</v>
      </c>
      <c r="V111" s="166">
        <v>102157</v>
      </c>
      <c r="W111" s="166">
        <v>102824</v>
      </c>
      <c r="X111" s="167">
        <f t="shared" ref="X111:X118" si="83">IFERROR(W111/V111-1,"-")</f>
        <v>6.5291658917157047E-3</v>
      </c>
      <c r="Y111" s="167">
        <f t="shared" ref="Y111:Y118" si="84">W111/W$8</f>
        <v>2.4488615808760925E-2</v>
      </c>
    </row>
    <row r="112" spans="1:25" s="58" customFormat="1" x14ac:dyDescent="0.25">
      <c r="B112" s="165" t="s">
        <v>116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2695</v>
      </c>
      <c r="T112" s="166">
        <v>5917</v>
      </c>
      <c r="U112" s="166">
        <v>7594</v>
      </c>
      <c r="V112" s="166">
        <v>7215</v>
      </c>
      <c r="W112" s="166">
        <v>8179</v>
      </c>
      <c r="X112" s="167">
        <f t="shared" si="83"/>
        <v>0.13361053361053354</v>
      </c>
      <c r="Y112" s="167">
        <f t="shared" si="84"/>
        <v>1.9479147737868163E-3</v>
      </c>
    </row>
    <row r="113" spans="1:25" x14ac:dyDescent="0.25">
      <c r="A113" s="58"/>
      <c r="B113" s="165" t="s">
        <v>119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1859</v>
      </c>
      <c r="T113" s="166">
        <v>8638</v>
      </c>
      <c r="U113" s="166">
        <v>12056</v>
      </c>
      <c r="V113" s="166">
        <v>12800</v>
      </c>
      <c r="W113" s="166">
        <v>14175</v>
      </c>
      <c r="X113" s="167">
        <f t="shared" si="83"/>
        <v>0.107421875</v>
      </c>
      <c r="Y113" s="167">
        <f t="shared" si="84"/>
        <v>3.3759251642533467E-3</v>
      </c>
    </row>
    <row r="114" spans="1:25" x14ac:dyDescent="0.25">
      <c r="A114" s="58"/>
      <c r="B114" s="165" t="s">
        <v>126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1095</v>
      </c>
      <c r="T114" s="166">
        <v>5894</v>
      </c>
      <c r="U114" s="166">
        <v>6032</v>
      </c>
      <c r="V114" s="166">
        <v>5918</v>
      </c>
      <c r="W114" s="166">
        <v>5786</v>
      </c>
      <c r="X114" s="167">
        <f t="shared" si="83"/>
        <v>-2.2304832713754608E-2</v>
      </c>
      <c r="Y114" s="167">
        <f t="shared" si="84"/>
        <v>1.3779966843294436E-3</v>
      </c>
    </row>
    <row r="115" spans="1:25" x14ac:dyDescent="0.25">
      <c r="A115" s="58"/>
      <c r="B115" s="165" t="s">
        <v>122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2545</v>
      </c>
      <c r="T115" s="166">
        <v>4317</v>
      </c>
      <c r="U115" s="166">
        <v>4916</v>
      </c>
      <c r="V115" s="166">
        <v>4686</v>
      </c>
      <c r="W115" s="166">
        <v>4352</v>
      </c>
      <c r="X115" s="167">
        <f t="shared" si="83"/>
        <v>-7.1276141698676909E-2</v>
      </c>
      <c r="Y115" s="167">
        <f t="shared" si="84"/>
        <v>1.0364745195647665E-3</v>
      </c>
    </row>
    <row r="116" spans="1:25" x14ac:dyDescent="0.25">
      <c r="A116" s="58"/>
      <c r="B116" s="165" t="s">
        <v>131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226</v>
      </c>
      <c r="T116" s="166">
        <v>1123</v>
      </c>
      <c r="U116" s="166">
        <v>1300</v>
      </c>
      <c r="V116" s="166">
        <v>1069</v>
      </c>
      <c r="W116" s="166">
        <v>1258</v>
      </c>
      <c r="X116" s="167">
        <f t="shared" si="83"/>
        <v>0.17680074836295612</v>
      </c>
      <c r="Y116" s="167">
        <f t="shared" si="84"/>
        <v>2.9960591581169031E-4</v>
      </c>
    </row>
    <row r="117" spans="1:25" x14ac:dyDescent="0.25">
      <c r="A117" s="58"/>
      <c r="B117" s="165" t="s">
        <v>134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549</v>
      </c>
      <c r="T117" s="166">
        <v>840</v>
      </c>
      <c r="U117" s="166">
        <v>770</v>
      </c>
      <c r="V117" s="166">
        <v>1368</v>
      </c>
      <c r="W117" s="166">
        <v>921</v>
      </c>
      <c r="X117" s="167">
        <f t="shared" si="83"/>
        <v>-0.32675438596491224</v>
      </c>
      <c r="Y117" s="167">
        <f t="shared" si="84"/>
        <v>2.1934582548693702E-4</v>
      </c>
    </row>
    <row r="118" spans="1:25" x14ac:dyDescent="0.25">
      <c r="A118" s="58"/>
      <c r="B118" s="170" t="s">
        <v>148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5610</v>
      </c>
      <c r="T118" s="171">
        <f>T110-SUM(T111:T117)</f>
        <v>24207</v>
      </c>
      <c r="U118" s="171">
        <f>U110-SUM(U111:U117)</f>
        <v>26320</v>
      </c>
      <c r="V118" s="171">
        <f>V110-SUM(V111:V117)</f>
        <v>28586</v>
      </c>
      <c r="W118" s="171">
        <f>W110-SUM(W111:W117)</f>
        <v>34156</v>
      </c>
      <c r="X118" s="172">
        <f t="shared" si="83"/>
        <v>0.19485062618064797</v>
      </c>
      <c r="Y118" s="172">
        <f t="shared" si="84"/>
        <v>8.1346102229444307E-3</v>
      </c>
    </row>
    <row r="119" spans="1:25" x14ac:dyDescent="0.25">
      <c r="A119" s="58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8"/>
      <c r="B120" s="158" t="s">
        <v>71</v>
      </c>
      <c r="C120" s="178">
        <f t="shared" ref="C120:H120" si="88">C121+C124</f>
        <v>44475</v>
      </c>
      <c r="D120" s="178">
        <f t="shared" si="88"/>
        <v>61314</v>
      </c>
      <c r="E120" s="178">
        <f t="shared" si="88"/>
        <v>93434</v>
      </c>
      <c r="F120" s="178">
        <f t="shared" si="88"/>
        <v>94365</v>
      </c>
      <c r="G120" s="178">
        <f t="shared" si="88"/>
        <v>99219</v>
      </c>
      <c r="H120" s="178">
        <f t="shared" si="88"/>
        <v>96001</v>
      </c>
      <c r="I120" s="179">
        <f>IFERROR(H120/G120-1,"-")</f>
        <v>-3.2433304105060512E-2</v>
      </c>
      <c r="J120" s="179">
        <f t="shared" ref="J120:J132" si="89">H120/H$8</f>
        <v>0.12629849285368472</v>
      </c>
      <c r="K120" s="178">
        <f t="shared" ref="K120:P120" si="90">K121+K124</f>
        <v>46941</v>
      </c>
      <c r="L120" s="178">
        <f t="shared" si="90"/>
        <v>102944</v>
      </c>
      <c r="M120" s="178">
        <f t="shared" si="90"/>
        <v>135697</v>
      </c>
      <c r="N120" s="178">
        <f t="shared" si="90"/>
        <v>145679</v>
      </c>
      <c r="O120" s="178">
        <f t="shared" si="90"/>
        <v>151188</v>
      </c>
      <c r="P120" s="178">
        <f t="shared" si="90"/>
        <v>186600</v>
      </c>
      <c r="Q120" s="179">
        <f>IFERROR(P120/O120-1,"-")</f>
        <v>0.23422493848718151</v>
      </c>
      <c r="R120" s="179">
        <f t="shared" ref="R120:R132" si="91">P120/P$8</f>
        <v>5.4264109177293872E-2</v>
      </c>
      <c r="S120" s="178">
        <f>S121+S124</f>
        <v>91416</v>
      </c>
      <c r="T120" s="178">
        <f>T121+T124</f>
        <v>229131</v>
      </c>
      <c r="U120" s="178">
        <f>U121+U124</f>
        <v>240044</v>
      </c>
      <c r="V120" s="178">
        <f>V121+V124</f>
        <v>250407</v>
      </c>
      <c r="W120" s="178">
        <f>W121+W124</f>
        <v>282601</v>
      </c>
      <c r="X120" s="179">
        <f>IFERROR(W120/V120-1,"-")</f>
        <v>0.12856669342310711</v>
      </c>
      <c r="Y120" s="179">
        <f>W120/W$8</f>
        <v>6.7304396990699122E-2</v>
      </c>
    </row>
    <row r="121" spans="1:25" x14ac:dyDescent="0.25">
      <c r="A121" s="58"/>
      <c r="B121" s="161" t="s">
        <v>100</v>
      </c>
      <c r="C121" s="162">
        <v>21565</v>
      </c>
      <c r="D121" s="162">
        <v>32824</v>
      </c>
      <c r="E121" s="162">
        <v>51574</v>
      </c>
      <c r="F121" s="162">
        <v>61454</v>
      </c>
      <c r="G121" s="162">
        <v>66290</v>
      </c>
      <c r="H121" s="162">
        <v>61164</v>
      </c>
      <c r="I121" s="163">
        <f>IFERROR(H121/G121-1,"-")</f>
        <v>-7.732689696786843E-2</v>
      </c>
      <c r="J121" s="163">
        <f t="shared" si="89"/>
        <v>8.0467089060559494E-2</v>
      </c>
      <c r="K121" s="162">
        <v>31314</v>
      </c>
      <c r="L121" s="162">
        <v>71733</v>
      </c>
      <c r="M121" s="162">
        <v>83312</v>
      </c>
      <c r="N121" s="162">
        <v>85760</v>
      </c>
      <c r="O121" s="162">
        <v>89698</v>
      </c>
      <c r="P121" s="162">
        <v>117239</v>
      </c>
      <c r="Q121" s="163">
        <f>IFERROR(P121/O121-1,"-")</f>
        <v>0.30704140560547621</v>
      </c>
      <c r="R121" s="163">
        <f t="shared" si="91"/>
        <v>3.4093622164184115E-2</v>
      </c>
      <c r="S121" s="162">
        <v>52879</v>
      </c>
      <c r="T121" s="162">
        <v>134886</v>
      </c>
      <c r="U121" s="162">
        <v>147214</v>
      </c>
      <c r="V121" s="162">
        <v>155988</v>
      </c>
      <c r="W121" s="162">
        <v>178403</v>
      </c>
      <c r="X121" s="163">
        <f>IFERROR(W121/V121-1,"-")</f>
        <v>0.14369695104751656</v>
      </c>
      <c r="Y121" s="163">
        <f>W121/W$8</f>
        <v>4.2488548647498396E-2</v>
      </c>
    </row>
    <row r="122" spans="1:25" x14ac:dyDescent="0.25">
      <c r="A122" s="58"/>
      <c r="B122" s="165" t="s">
        <v>106</v>
      </c>
      <c r="C122" s="166">
        <v>10392</v>
      </c>
      <c r="D122" s="166">
        <v>15693</v>
      </c>
      <c r="E122" s="166">
        <v>29334</v>
      </c>
      <c r="F122" s="166">
        <v>30291</v>
      </c>
      <c r="G122" s="166">
        <v>37901</v>
      </c>
      <c r="H122" s="166">
        <v>37417</v>
      </c>
      <c r="I122" s="167">
        <f>IFERROR(H122/G122-1,"-")</f>
        <v>-1.2770111606553947E-2</v>
      </c>
      <c r="J122" s="167">
        <f t="shared" si="89"/>
        <v>4.9225640431936349E-2</v>
      </c>
      <c r="K122" s="166">
        <v>13684</v>
      </c>
      <c r="L122" s="166">
        <v>37554</v>
      </c>
      <c r="M122" s="166">
        <v>40531</v>
      </c>
      <c r="N122" s="166">
        <v>36734</v>
      </c>
      <c r="O122" s="166">
        <v>37287</v>
      </c>
      <c r="P122" s="166">
        <v>56045</v>
      </c>
      <c r="Q122" s="167">
        <f>IFERROR(P122/O122-1,"-")</f>
        <v>0.50307077533724898</v>
      </c>
      <c r="R122" s="167">
        <f t="shared" si="91"/>
        <v>1.6298135042022696E-2</v>
      </c>
      <c r="S122" s="166">
        <v>24076</v>
      </c>
      <c r="T122" s="166">
        <v>69865</v>
      </c>
      <c r="U122" s="166">
        <v>67025</v>
      </c>
      <c r="V122" s="166">
        <v>75188</v>
      </c>
      <c r="W122" s="166">
        <v>93462</v>
      </c>
      <c r="X122" s="167">
        <f>IFERROR(W122/V122-1,"-")</f>
        <v>0.24304410278235888</v>
      </c>
      <c r="Y122" s="167">
        <f>W122/W$8</f>
        <v>2.2258957157068521E-2</v>
      </c>
    </row>
    <row r="123" spans="1:25" x14ac:dyDescent="0.25">
      <c r="A123" s="58"/>
      <c r="B123" s="165" t="s">
        <v>103</v>
      </c>
      <c r="C123" s="166">
        <v>11173</v>
      </c>
      <c r="D123" s="166">
        <v>17131</v>
      </c>
      <c r="E123" s="166">
        <v>22240</v>
      </c>
      <c r="F123" s="166">
        <v>31163</v>
      </c>
      <c r="G123" s="166">
        <v>28389</v>
      </c>
      <c r="H123" s="166">
        <v>23747</v>
      </c>
      <c r="I123" s="167">
        <f>IFERROR(H123/G123-1,"-")</f>
        <v>-0.16351403712705626</v>
      </c>
      <c r="J123" s="167">
        <f t="shared" si="89"/>
        <v>3.1241448628623152E-2</v>
      </c>
      <c r="K123" s="166">
        <v>17630</v>
      </c>
      <c r="L123" s="166">
        <v>34179</v>
      </c>
      <c r="M123" s="166">
        <v>42781</v>
      </c>
      <c r="N123" s="166">
        <v>49026</v>
      </c>
      <c r="O123" s="166">
        <v>52411</v>
      </c>
      <c r="P123" s="166">
        <v>61194</v>
      </c>
      <c r="Q123" s="167">
        <f>IFERROR(P123/O123-1,"-")</f>
        <v>0.16757932495086902</v>
      </c>
      <c r="R123" s="167">
        <f t="shared" si="91"/>
        <v>1.7795487122161422E-2</v>
      </c>
      <c r="S123" s="166">
        <v>28803</v>
      </c>
      <c r="T123" s="166">
        <v>65021</v>
      </c>
      <c r="U123" s="166">
        <v>80189</v>
      </c>
      <c r="V123" s="166">
        <v>80800</v>
      </c>
      <c r="W123" s="166">
        <v>84941</v>
      </c>
      <c r="X123" s="167">
        <f>IFERROR(W123/V123-1,"-")</f>
        <v>5.1250000000000018E-2</v>
      </c>
      <c r="Y123" s="167">
        <f>W123/W$8</f>
        <v>2.0229591490429879E-2</v>
      </c>
    </row>
    <row r="124" spans="1:25" x14ac:dyDescent="0.25">
      <c r="A124" s="58"/>
      <c r="B124" s="161" t="s">
        <v>110</v>
      </c>
      <c r="C124" s="162">
        <v>22910</v>
      </c>
      <c r="D124" s="162">
        <v>28490</v>
      </c>
      <c r="E124" s="162">
        <v>41860</v>
      </c>
      <c r="F124" s="162">
        <v>32911</v>
      </c>
      <c r="G124" s="162">
        <v>32929</v>
      </c>
      <c r="H124" s="162">
        <v>34837</v>
      </c>
      <c r="I124" s="163">
        <f>IFERROR(H124/G124-1,"-")</f>
        <v>5.7942846730845154E-2</v>
      </c>
      <c r="J124" s="163">
        <f t="shared" si="89"/>
        <v>4.5831403793125225E-2</v>
      </c>
      <c r="K124" s="162">
        <v>15627</v>
      </c>
      <c r="L124" s="162">
        <v>31211</v>
      </c>
      <c r="M124" s="162">
        <v>52385</v>
      </c>
      <c r="N124" s="162">
        <v>59919</v>
      </c>
      <c r="O124" s="162">
        <v>61490</v>
      </c>
      <c r="P124" s="162">
        <v>69361</v>
      </c>
      <c r="Q124" s="163">
        <f>IFERROR(P124/O124-1,"-")</f>
        <v>0.12800455358594887</v>
      </c>
      <c r="R124" s="163">
        <f t="shared" si="91"/>
        <v>2.0170487013109754E-2</v>
      </c>
      <c r="S124" s="162">
        <v>38537</v>
      </c>
      <c r="T124" s="162">
        <v>94245</v>
      </c>
      <c r="U124" s="162">
        <v>92830</v>
      </c>
      <c r="V124" s="162">
        <v>94419</v>
      </c>
      <c r="W124" s="162">
        <v>104198</v>
      </c>
      <c r="X124" s="163">
        <f>IFERROR(W124/V124-1,"-")</f>
        <v>0.10357025598661296</v>
      </c>
      <c r="Y124" s="163">
        <f>W124/W$8</f>
        <v>2.4815848343200719E-2</v>
      </c>
    </row>
    <row r="125" spans="1:25" s="58" customFormat="1" x14ac:dyDescent="0.25">
      <c r="B125" s="165" t="s">
        <v>113</v>
      </c>
      <c r="C125" s="166">
        <v>1377</v>
      </c>
      <c r="D125" s="166">
        <v>653</v>
      </c>
      <c r="E125" s="166">
        <v>2495</v>
      </c>
      <c r="F125" s="166">
        <v>3075</v>
      </c>
      <c r="G125" s="166">
        <v>2418</v>
      </c>
      <c r="H125" s="166">
        <v>2592</v>
      </c>
      <c r="I125" s="167">
        <f t="shared" ref="I125:I132" si="92">IFERROR(H125/G125-1,"-")</f>
        <v>7.1960297766749282E-2</v>
      </c>
      <c r="J125" s="167">
        <f t="shared" si="89"/>
        <v>3.4100237859683836E-3</v>
      </c>
      <c r="K125" s="166">
        <v>2329</v>
      </c>
      <c r="L125" s="166">
        <v>2683</v>
      </c>
      <c r="M125" s="166">
        <v>7422</v>
      </c>
      <c r="N125" s="166">
        <v>8579</v>
      </c>
      <c r="O125" s="166">
        <v>8260</v>
      </c>
      <c r="P125" s="166">
        <v>7864</v>
      </c>
      <c r="Q125" s="167">
        <f t="shared" ref="Q125:Q132" si="93">IFERROR(P125/O125-1,"-")</f>
        <v>-4.7941888619854711E-2</v>
      </c>
      <c r="R125" s="167">
        <f t="shared" si="91"/>
        <v>2.2868861445350429E-3</v>
      </c>
      <c r="S125" s="166">
        <v>3706</v>
      </c>
      <c r="T125" s="166">
        <v>9917</v>
      </c>
      <c r="U125" s="166">
        <v>11654</v>
      </c>
      <c r="V125" s="166">
        <v>10678</v>
      </c>
      <c r="W125" s="166">
        <v>10456</v>
      </c>
      <c r="X125" s="167">
        <f t="shared" ref="X125:X132" si="94">IFERROR(W125/V125-1,"-")</f>
        <v>-2.0790410189174047E-2</v>
      </c>
      <c r="Y125" s="167">
        <f t="shared" ref="Y125:Y132" si="95">W125/W$8</f>
        <v>2.4902062446160839E-3</v>
      </c>
    </row>
    <row r="126" spans="1:25" s="58" customFormat="1" x14ac:dyDescent="0.25">
      <c r="B126" s="165" t="s">
        <v>116</v>
      </c>
      <c r="C126" s="166">
        <v>1696</v>
      </c>
      <c r="D126" s="166">
        <v>2401</v>
      </c>
      <c r="E126" s="166">
        <v>4143</v>
      </c>
      <c r="F126" s="166">
        <v>4499</v>
      </c>
      <c r="G126" s="166">
        <v>4518</v>
      </c>
      <c r="H126" s="166">
        <v>5144</v>
      </c>
      <c r="I126" s="167">
        <f t="shared" si="92"/>
        <v>0.13855688357680385</v>
      </c>
      <c r="J126" s="167">
        <f t="shared" si="89"/>
        <v>6.7674237480792303E-3</v>
      </c>
      <c r="K126" s="166">
        <v>2180</v>
      </c>
      <c r="L126" s="166">
        <v>4913</v>
      </c>
      <c r="M126" s="166">
        <v>7118</v>
      </c>
      <c r="N126" s="166">
        <v>8816</v>
      </c>
      <c r="O126" s="166">
        <v>8623</v>
      </c>
      <c r="P126" s="166">
        <v>10273</v>
      </c>
      <c r="Q126" s="167">
        <f t="shared" si="93"/>
        <v>0.19134871854343038</v>
      </c>
      <c r="R126" s="167">
        <f t="shared" si="91"/>
        <v>2.9874340491872452E-3</v>
      </c>
      <c r="S126" s="166">
        <v>3876</v>
      </c>
      <c r="T126" s="166">
        <v>11261</v>
      </c>
      <c r="U126" s="166">
        <v>13315</v>
      </c>
      <c r="V126" s="166">
        <v>13141</v>
      </c>
      <c r="W126" s="166">
        <v>15417</v>
      </c>
      <c r="X126" s="167">
        <f t="shared" si="94"/>
        <v>0.17319838672855936</v>
      </c>
      <c r="Y126" s="167">
        <f t="shared" si="95"/>
        <v>3.6717205119784018E-3</v>
      </c>
    </row>
    <row r="127" spans="1:25" x14ac:dyDescent="0.25">
      <c r="A127" s="58"/>
      <c r="B127" s="165" t="s">
        <v>119</v>
      </c>
      <c r="C127" s="166">
        <v>1277</v>
      </c>
      <c r="D127" s="166">
        <v>2102</v>
      </c>
      <c r="E127" s="166">
        <v>2821</v>
      </c>
      <c r="F127" s="166">
        <v>3024</v>
      </c>
      <c r="G127" s="166">
        <v>2762</v>
      </c>
      <c r="H127" s="166">
        <v>2930</v>
      </c>
      <c r="I127" s="167">
        <f t="shared" si="92"/>
        <v>6.0825488776249159E-2</v>
      </c>
      <c r="J127" s="167">
        <f t="shared" si="89"/>
        <v>3.8546950975645693E-3</v>
      </c>
      <c r="K127" s="166">
        <v>1497</v>
      </c>
      <c r="L127" s="166">
        <v>5032</v>
      </c>
      <c r="M127" s="166">
        <v>5703</v>
      </c>
      <c r="N127" s="166">
        <v>5756</v>
      </c>
      <c r="O127" s="166">
        <v>5825</v>
      </c>
      <c r="P127" s="166">
        <v>6604</v>
      </c>
      <c r="Q127" s="167">
        <f t="shared" si="93"/>
        <v>0.13373390557939913</v>
      </c>
      <c r="R127" s="167">
        <f t="shared" si="91"/>
        <v>1.9204725455886857E-3</v>
      </c>
      <c r="S127" s="166">
        <v>2774</v>
      </c>
      <c r="T127" s="166">
        <v>8524</v>
      </c>
      <c r="U127" s="166">
        <v>8780</v>
      </c>
      <c r="V127" s="166">
        <v>8587</v>
      </c>
      <c r="W127" s="166">
        <v>9534</v>
      </c>
      <c r="X127" s="167">
        <f t="shared" si="94"/>
        <v>0.11028298590893204</v>
      </c>
      <c r="Y127" s="167">
        <f t="shared" si="95"/>
        <v>2.2706222586237322E-3</v>
      </c>
    </row>
    <row r="128" spans="1:25" x14ac:dyDescent="0.25">
      <c r="A128" s="58"/>
      <c r="B128" s="165" t="s">
        <v>126</v>
      </c>
      <c r="C128" s="166">
        <v>359</v>
      </c>
      <c r="D128" s="166">
        <v>359</v>
      </c>
      <c r="E128" s="166">
        <v>801</v>
      </c>
      <c r="F128" s="166">
        <v>649</v>
      </c>
      <c r="G128" s="166">
        <v>650</v>
      </c>
      <c r="H128" s="166">
        <v>829</v>
      </c>
      <c r="I128" s="167">
        <f t="shared" si="92"/>
        <v>0.27538461538461534</v>
      </c>
      <c r="J128" s="167">
        <f t="shared" si="89"/>
        <v>1.0906287494474498E-3</v>
      </c>
      <c r="K128" s="166">
        <v>356</v>
      </c>
      <c r="L128" s="166">
        <v>974</v>
      </c>
      <c r="M128" s="166">
        <v>1772</v>
      </c>
      <c r="N128" s="166">
        <v>1988</v>
      </c>
      <c r="O128" s="166">
        <v>1706</v>
      </c>
      <c r="P128" s="166">
        <v>1937</v>
      </c>
      <c r="Q128" s="167">
        <f t="shared" si="93"/>
        <v>0.13540445486518182</v>
      </c>
      <c r="R128" s="167">
        <f t="shared" si="91"/>
        <v>5.6328820726912233E-4</v>
      </c>
      <c r="S128" s="166">
        <v>715</v>
      </c>
      <c r="T128" s="166">
        <v>2573</v>
      </c>
      <c r="U128" s="166">
        <v>2637</v>
      </c>
      <c r="V128" s="166">
        <v>2356</v>
      </c>
      <c r="W128" s="166">
        <v>2766</v>
      </c>
      <c r="X128" s="167">
        <f t="shared" si="94"/>
        <v>0.17402376910016981</v>
      </c>
      <c r="Y128" s="167">
        <f t="shared" si="95"/>
        <v>6.5875195797705517E-4</v>
      </c>
    </row>
    <row r="129" spans="1:25" x14ac:dyDescent="0.25">
      <c r="A129" s="58"/>
      <c r="B129" s="165" t="s">
        <v>122</v>
      </c>
      <c r="C129" s="166">
        <v>303</v>
      </c>
      <c r="D129" s="166">
        <v>312</v>
      </c>
      <c r="E129" s="166">
        <v>635</v>
      </c>
      <c r="F129" s="166">
        <v>527</v>
      </c>
      <c r="G129" s="166">
        <v>600</v>
      </c>
      <c r="H129" s="166">
        <v>555</v>
      </c>
      <c r="I129" s="167">
        <f t="shared" si="92"/>
        <v>-7.4999999999999956E-2</v>
      </c>
      <c r="J129" s="167">
        <f t="shared" si="89"/>
        <v>7.3015555602332289E-4</v>
      </c>
      <c r="K129" s="166">
        <v>453</v>
      </c>
      <c r="L129" s="166">
        <v>1045</v>
      </c>
      <c r="M129" s="166">
        <v>1201</v>
      </c>
      <c r="N129" s="166">
        <v>1408</v>
      </c>
      <c r="O129" s="166">
        <v>1497</v>
      </c>
      <c r="P129" s="166">
        <v>1985</v>
      </c>
      <c r="Q129" s="167">
        <f t="shared" si="93"/>
        <v>0.32598530394121572</v>
      </c>
      <c r="R129" s="167">
        <f t="shared" si="91"/>
        <v>5.7724682056231689E-4</v>
      </c>
      <c r="S129" s="166">
        <v>756</v>
      </c>
      <c r="T129" s="166">
        <v>1836</v>
      </c>
      <c r="U129" s="166">
        <v>1935</v>
      </c>
      <c r="V129" s="166">
        <v>2097</v>
      </c>
      <c r="W129" s="166">
        <v>2540</v>
      </c>
      <c r="X129" s="167">
        <f t="shared" si="94"/>
        <v>0.21125417262756319</v>
      </c>
      <c r="Y129" s="167">
        <f t="shared" si="95"/>
        <v>6.0492768375333336E-4</v>
      </c>
    </row>
    <row r="130" spans="1:25" x14ac:dyDescent="0.25">
      <c r="A130" s="58"/>
      <c r="B130" s="165" t="s">
        <v>131</v>
      </c>
      <c r="C130" s="166">
        <v>183</v>
      </c>
      <c r="D130" s="166">
        <v>123</v>
      </c>
      <c r="E130" s="166">
        <v>250</v>
      </c>
      <c r="F130" s="166">
        <v>204</v>
      </c>
      <c r="G130" s="166">
        <v>235</v>
      </c>
      <c r="H130" s="166">
        <v>295</v>
      </c>
      <c r="I130" s="167">
        <f t="shared" si="92"/>
        <v>0.25531914893617014</v>
      </c>
      <c r="J130" s="167">
        <f t="shared" si="89"/>
        <v>3.8810070094933379E-4</v>
      </c>
      <c r="K130" s="166">
        <v>488</v>
      </c>
      <c r="L130" s="166">
        <v>432</v>
      </c>
      <c r="M130" s="166">
        <v>825</v>
      </c>
      <c r="N130" s="166">
        <v>1138</v>
      </c>
      <c r="O130" s="166">
        <v>1099</v>
      </c>
      <c r="P130" s="166">
        <v>833</v>
      </c>
      <c r="Q130" s="167">
        <f t="shared" si="93"/>
        <v>-0.2420382165605095</v>
      </c>
      <c r="R130" s="167">
        <f t="shared" si="91"/>
        <v>2.4224010152564736E-4</v>
      </c>
      <c r="S130" s="166">
        <v>671</v>
      </c>
      <c r="T130" s="166">
        <v>1075</v>
      </c>
      <c r="U130" s="166">
        <v>1342</v>
      </c>
      <c r="V130" s="166">
        <v>1334</v>
      </c>
      <c r="W130" s="166">
        <v>1128</v>
      </c>
      <c r="X130" s="167">
        <f t="shared" si="94"/>
        <v>-0.15442278860569714</v>
      </c>
      <c r="Y130" s="167">
        <f t="shared" si="95"/>
        <v>2.6864505010777955E-4</v>
      </c>
    </row>
    <row r="131" spans="1:25" x14ac:dyDescent="0.25">
      <c r="A131" s="58"/>
      <c r="B131" s="165" t="s">
        <v>134</v>
      </c>
      <c r="C131" s="166">
        <v>199</v>
      </c>
      <c r="D131" s="166">
        <v>177</v>
      </c>
      <c r="E131" s="166">
        <v>253</v>
      </c>
      <c r="F131" s="166">
        <v>358</v>
      </c>
      <c r="G131" s="166">
        <v>387</v>
      </c>
      <c r="H131" s="166">
        <v>299</v>
      </c>
      <c r="I131" s="167">
        <f t="shared" si="92"/>
        <v>-0.22739018087855301</v>
      </c>
      <c r="J131" s="167">
        <f t="shared" si="89"/>
        <v>3.9336308333508746E-4</v>
      </c>
      <c r="K131" s="166">
        <v>882</v>
      </c>
      <c r="L131" s="166">
        <v>742</v>
      </c>
      <c r="M131" s="166">
        <v>1632</v>
      </c>
      <c r="N131" s="166">
        <v>2097</v>
      </c>
      <c r="O131" s="166">
        <v>2115</v>
      </c>
      <c r="P131" s="166">
        <v>2068</v>
      </c>
      <c r="Q131" s="167">
        <f t="shared" si="93"/>
        <v>-2.2222222222222254E-2</v>
      </c>
      <c r="R131" s="167">
        <f t="shared" si="91"/>
        <v>6.0138358938179916E-4</v>
      </c>
      <c r="S131" s="166">
        <v>1081</v>
      </c>
      <c r="T131" s="166">
        <v>1885</v>
      </c>
      <c r="U131" s="166">
        <v>2455</v>
      </c>
      <c r="V131" s="166">
        <v>2502</v>
      </c>
      <c r="W131" s="166">
        <v>2367</v>
      </c>
      <c r="X131" s="167">
        <f t="shared" si="94"/>
        <v>-5.3956834532374098E-2</v>
      </c>
      <c r="Y131" s="167">
        <f t="shared" si="95"/>
        <v>5.6372591631659058E-4</v>
      </c>
    </row>
    <row r="132" spans="1:25" x14ac:dyDescent="0.25">
      <c r="A132" s="58"/>
      <c r="B132" s="170" t="s">
        <v>148</v>
      </c>
      <c r="C132" s="171">
        <f t="shared" ref="C132" si="96">C124-SUM(C125:C131)</f>
        <v>17516</v>
      </c>
      <c r="D132" s="171">
        <f t="shared" ref="D132:H132" si="97">D124-SUM(D125:D131)</f>
        <v>22363</v>
      </c>
      <c r="E132" s="171">
        <f t="shared" si="97"/>
        <v>30462</v>
      </c>
      <c r="F132" s="171">
        <f t="shared" si="97"/>
        <v>20575</v>
      </c>
      <c r="G132" s="171">
        <f t="shared" si="97"/>
        <v>21359</v>
      </c>
      <c r="H132" s="171">
        <f t="shared" si="97"/>
        <v>22193</v>
      </c>
      <c r="I132" s="172">
        <f t="shared" si="92"/>
        <v>3.9046771852614848E-2</v>
      </c>
      <c r="J132" s="172">
        <f t="shared" si="89"/>
        <v>2.9197013071757847E-2</v>
      </c>
      <c r="K132" s="171">
        <f t="shared" ref="K132:P132" si="98">K124-SUM(K125:K131)</f>
        <v>7442</v>
      </c>
      <c r="L132" s="171">
        <f t="shared" si="98"/>
        <v>15390</v>
      </c>
      <c r="M132" s="171">
        <f t="shared" si="98"/>
        <v>26712</v>
      </c>
      <c r="N132" s="171">
        <f t="shared" si="98"/>
        <v>30137</v>
      </c>
      <c r="O132" s="171">
        <f t="shared" si="98"/>
        <v>32365</v>
      </c>
      <c r="P132" s="171">
        <f t="shared" si="98"/>
        <v>37797</v>
      </c>
      <c r="Q132" s="172">
        <f t="shared" si="93"/>
        <v>0.16783562490344517</v>
      </c>
      <c r="R132" s="172">
        <f t="shared" si="91"/>
        <v>1.0991535555059896E-2</v>
      </c>
      <c r="S132" s="171">
        <f>S124-SUM(S125:S131)</f>
        <v>24958</v>
      </c>
      <c r="T132" s="171">
        <f>T124-SUM(T125:T131)</f>
        <v>57174</v>
      </c>
      <c r="U132" s="171">
        <f>U124-SUM(U125:U131)</f>
        <v>50712</v>
      </c>
      <c r="V132" s="171">
        <f>V124-SUM(V125:V131)</f>
        <v>53724</v>
      </c>
      <c r="W132" s="171">
        <f>W124-SUM(W125:W131)</f>
        <v>59990</v>
      </c>
      <c r="X132" s="172">
        <f t="shared" si="94"/>
        <v>0.11663316208770746</v>
      </c>
      <c r="Y132" s="172">
        <f t="shared" si="95"/>
        <v>1.4287248719827743E-2</v>
      </c>
    </row>
    <row r="133" spans="1:25" x14ac:dyDescent="0.25">
      <c r="A133" s="58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8"/>
      <c r="B134" s="158" t="s">
        <v>71</v>
      </c>
      <c r="C134" s="178">
        <f t="shared" ref="C134:H134" si="99">C135+C138</f>
        <v>9862</v>
      </c>
      <c r="D134" s="178">
        <f t="shared" si="99"/>
        <v>24847</v>
      </c>
      <c r="E134" s="178">
        <f t="shared" si="99"/>
        <v>47385</v>
      </c>
      <c r="F134" s="178">
        <f t="shared" si="99"/>
        <v>49008</v>
      </c>
      <c r="G134" s="178">
        <f t="shared" si="99"/>
        <v>52595</v>
      </c>
      <c r="H134" s="178">
        <f t="shared" si="99"/>
        <v>50627</v>
      </c>
      <c r="I134" s="179">
        <f>IFERROR(H134/G134-1,"-")</f>
        <v>-3.741800551383212E-2</v>
      </c>
      <c r="J134" s="179">
        <f t="shared" ref="J134:J146" si="100">H134/H$8</f>
        <v>6.6604658260887864E-2</v>
      </c>
      <c r="K134" s="178">
        <f t="shared" ref="K134:P134" si="101">K135+K138</f>
        <v>40956</v>
      </c>
      <c r="L134" s="178">
        <f t="shared" si="101"/>
        <v>64147</v>
      </c>
      <c r="M134" s="178">
        <f t="shared" si="101"/>
        <v>163913</v>
      </c>
      <c r="N134" s="178">
        <f t="shared" si="101"/>
        <v>182213</v>
      </c>
      <c r="O134" s="178">
        <f t="shared" si="101"/>
        <v>183875</v>
      </c>
      <c r="P134" s="178">
        <f t="shared" si="101"/>
        <v>182150</v>
      </c>
      <c r="Q134" s="179">
        <f>IFERROR(P134/O134-1,"-")</f>
        <v>-9.3813732154996998E-3</v>
      </c>
      <c r="R134" s="179">
        <f t="shared" ref="R134:R146" si="102">P134/P$8</f>
        <v>5.2970029403237293E-2</v>
      </c>
      <c r="S134" s="178">
        <f>S135+S138</f>
        <v>71022</v>
      </c>
      <c r="T134" s="178">
        <f>T135+T138</f>
        <v>211298</v>
      </c>
      <c r="U134" s="178">
        <f>U135+U138</f>
        <v>231221</v>
      </c>
      <c r="V134" s="178">
        <f>V135+V138</f>
        <v>236470</v>
      </c>
      <c r="W134" s="178">
        <f>W135+W138</f>
        <v>232777</v>
      </c>
      <c r="X134" s="179">
        <f>IFERROR(W134/V134-1,"-")</f>
        <v>-1.5617203027868176E-2</v>
      </c>
      <c r="Y134" s="179">
        <f>W134/W$8</f>
        <v>5.5438287968917199E-2</v>
      </c>
    </row>
    <row r="135" spans="1:25" x14ac:dyDescent="0.25">
      <c r="A135" s="58"/>
      <c r="B135" s="161" t="s">
        <v>100</v>
      </c>
      <c r="C135" s="162">
        <v>2454</v>
      </c>
      <c r="D135" s="162">
        <v>6270</v>
      </c>
      <c r="E135" s="162">
        <v>5486</v>
      </c>
      <c r="F135" s="162">
        <v>7999</v>
      </c>
      <c r="G135" s="162">
        <v>6701</v>
      </c>
      <c r="H135" s="162">
        <v>3206</v>
      </c>
      <c r="I135" s="163">
        <f>IFERROR(H135/G135-1,"-")</f>
        <v>-0.52156394567974929</v>
      </c>
      <c r="J135" s="163">
        <f t="shared" si="100"/>
        <v>4.2177994821815728E-3</v>
      </c>
      <c r="K135" s="162">
        <v>6197</v>
      </c>
      <c r="L135" s="162">
        <v>14861</v>
      </c>
      <c r="M135" s="162">
        <v>15843</v>
      </c>
      <c r="N135" s="162">
        <v>16817</v>
      </c>
      <c r="O135" s="162">
        <v>14783</v>
      </c>
      <c r="P135" s="162">
        <v>20539</v>
      </c>
      <c r="Q135" s="163">
        <f>IFERROR(P135/O135-1,"-")</f>
        <v>0.38936616383683953</v>
      </c>
      <c r="R135" s="163">
        <f t="shared" si="102"/>
        <v>5.9728324672692328E-3</v>
      </c>
      <c r="S135" s="162">
        <v>18253</v>
      </c>
      <c r="T135" s="162">
        <v>21329</v>
      </c>
      <c r="U135" s="162">
        <v>24816</v>
      </c>
      <c r="V135" s="162">
        <v>21484</v>
      </c>
      <c r="W135" s="162">
        <v>23745</v>
      </c>
      <c r="X135" s="163">
        <f>IFERROR(W135/V135-1,"-")</f>
        <v>0.10524110966300504</v>
      </c>
      <c r="Y135" s="163">
        <f>W135/W$8</f>
        <v>5.6551212010720079E-3</v>
      </c>
    </row>
    <row r="136" spans="1:25" x14ac:dyDescent="0.25">
      <c r="A136" s="58"/>
      <c r="B136" s="165" t="s">
        <v>106</v>
      </c>
      <c r="C136" s="166">
        <v>2454</v>
      </c>
      <c r="D136" s="166">
        <v>6270</v>
      </c>
      <c r="E136" s="166">
        <v>5415</v>
      </c>
      <c r="F136" s="166">
        <v>7999</v>
      </c>
      <c r="G136" s="166">
        <v>6701</v>
      </c>
      <c r="H136" s="166">
        <v>3206</v>
      </c>
      <c r="I136" s="167">
        <f>IFERROR(H136/G136-1,"-")</f>
        <v>-0.52156394567974929</v>
      </c>
      <c r="J136" s="167">
        <f t="shared" si="100"/>
        <v>4.2177994821815728E-3</v>
      </c>
      <c r="K136" s="166">
        <v>3528</v>
      </c>
      <c r="L136" s="166">
        <v>8710</v>
      </c>
      <c r="M136" s="166">
        <v>9264</v>
      </c>
      <c r="N136" s="166">
        <v>8253</v>
      </c>
      <c r="O136" s="166">
        <v>6321</v>
      </c>
      <c r="P136" s="166">
        <v>11324</v>
      </c>
      <c r="Q136" s="167">
        <f>IFERROR(P136/O136-1,"-")</f>
        <v>0.79148868849865517</v>
      </c>
      <c r="R136" s="167">
        <f t="shared" si="102"/>
        <v>3.2930695194194845E-3</v>
      </c>
      <c r="S136" s="166">
        <v>13223</v>
      </c>
      <c r="T136" s="166">
        <v>14679</v>
      </c>
      <c r="U136" s="166">
        <v>16252</v>
      </c>
      <c r="V136" s="166">
        <v>13022</v>
      </c>
      <c r="W136" s="166">
        <v>14530</v>
      </c>
      <c r="X136" s="167">
        <f>IFERROR(W136/V136-1,"-")</f>
        <v>0.11580402395945333</v>
      </c>
      <c r="Y136" s="167">
        <f>W136/W$8</f>
        <v>3.4604721436755645E-3</v>
      </c>
    </row>
    <row r="137" spans="1:25" x14ac:dyDescent="0.25">
      <c r="A137" s="58"/>
      <c r="B137" s="165" t="s">
        <v>103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6151</v>
      </c>
      <c r="M137" s="166">
        <v>6579</v>
      </c>
      <c r="N137" s="166">
        <v>8564</v>
      </c>
      <c r="O137" s="166">
        <v>8462</v>
      </c>
      <c r="P137" s="166">
        <v>9215</v>
      </c>
      <c r="Q137" s="167">
        <f>IFERROR(P137/O137-1,"-")</f>
        <v>8.8986055306074174E-2</v>
      </c>
      <c r="R137" s="167">
        <f t="shared" si="102"/>
        <v>2.6797629478497484E-3</v>
      </c>
      <c r="S137" s="166">
        <v>5030</v>
      </c>
      <c r="T137" s="166">
        <v>6650</v>
      </c>
      <c r="U137" s="166">
        <v>8564</v>
      </c>
      <c r="V137" s="166">
        <v>8462</v>
      </c>
      <c r="W137" s="166">
        <v>9215</v>
      </c>
      <c r="X137" s="167">
        <f>IFERROR(W137/V137-1,"-")</f>
        <v>8.8986055306074174E-2</v>
      </c>
      <c r="Y137" s="167">
        <f>W137/W$8</f>
        <v>2.1946490573964438E-3</v>
      </c>
    </row>
    <row r="138" spans="1:25" x14ac:dyDescent="0.25">
      <c r="A138" s="58"/>
      <c r="B138" s="161" t="s">
        <v>110</v>
      </c>
      <c r="C138" s="162">
        <v>7408</v>
      </c>
      <c r="D138" s="162">
        <v>18577</v>
      </c>
      <c r="E138" s="162">
        <v>41899</v>
      </c>
      <c r="F138" s="162">
        <v>41009</v>
      </c>
      <c r="G138" s="162">
        <v>45894</v>
      </c>
      <c r="H138" s="162">
        <v>47421</v>
      </c>
      <c r="I138" s="163">
        <f>IFERROR(H138/G138-1,"-")</f>
        <v>3.3272323179500685E-2</v>
      </c>
      <c r="J138" s="163">
        <f t="shared" si="100"/>
        <v>6.2386858778706297E-2</v>
      </c>
      <c r="K138" s="162">
        <v>34759</v>
      </c>
      <c r="L138" s="162">
        <v>49286</v>
      </c>
      <c r="M138" s="162">
        <v>148070</v>
      </c>
      <c r="N138" s="162">
        <v>165396</v>
      </c>
      <c r="O138" s="162">
        <v>169092</v>
      </c>
      <c r="P138" s="162">
        <v>161611</v>
      </c>
      <c r="Q138" s="163">
        <f>IFERROR(P138/O138-1,"-")</f>
        <v>-4.4242187684810586E-2</v>
      </c>
      <c r="R138" s="163">
        <f t="shared" si="102"/>
        <v>4.6997196935968058E-2</v>
      </c>
      <c r="S138" s="162">
        <v>52769</v>
      </c>
      <c r="T138" s="162">
        <v>189969</v>
      </c>
      <c r="U138" s="162">
        <v>206405</v>
      </c>
      <c r="V138" s="162">
        <v>214986</v>
      </c>
      <c r="W138" s="162">
        <v>209032</v>
      </c>
      <c r="X138" s="163">
        <f>IFERROR(W138/V138-1,"-")</f>
        <v>-2.7694826639874215E-2</v>
      </c>
      <c r="Y138" s="163">
        <f>W138/W$8</f>
        <v>4.9783166767845187E-2</v>
      </c>
    </row>
    <row r="139" spans="1:25" s="58" customFormat="1" x14ac:dyDescent="0.25">
      <c r="B139" s="165" t="s">
        <v>113</v>
      </c>
      <c r="C139" s="166">
        <v>3361</v>
      </c>
      <c r="D139" s="166">
        <v>8566</v>
      </c>
      <c r="E139" s="166">
        <v>22074</v>
      </c>
      <c r="F139" s="166">
        <v>20929</v>
      </c>
      <c r="G139" s="166">
        <v>26456</v>
      </c>
      <c r="H139" s="166">
        <v>26749</v>
      </c>
      <c r="I139" s="167">
        <f t="shared" ref="I139:I146" si="103">IFERROR(H139/G139-1,"-")</f>
        <v>1.1074992440278209E-2</v>
      </c>
      <c r="J139" s="167">
        <f t="shared" si="100"/>
        <v>3.5190866609131288E-2</v>
      </c>
      <c r="K139" s="166">
        <v>12472</v>
      </c>
      <c r="L139" s="166">
        <v>13304</v>
      </c>
      <c r="M139" s="166">
        <v>60071</v>
      </c>
      <c r="N139" s="166">
        <v>68833</v>
      </c>
      <c r="O139" s="166">
        <v>71052</v>
      </c>
      <c r="P139" s="166">
        <v>68646</v>
      </c>
      <c r="Q139" s="167">
        <f t="shared" ref="Q139:Q146" si="104">IFERROR(P139/O139-1,"-")</f>
        <v>-3.3862523222428664E-2</v>
      </c>
      <c r="R139" s="167">
        <f t="shared" si="102"/>
        <v>1.9962561835929878E-2</v>
      </c>
      <c r="S139" s="166">
        <v>18492</v>
      </c>
      <c r="T139" s="166">
        <v>82145</v>
      </c>
      <c r="U139" s="166">
        <v>89762</v>
      </c>
      <c r="V139" s="166">
        <v>97508</v>
      </c>
      <c r="W139" s="166">
        <v>95395</v>
      </c>
      <c r="X139" s="167">
        <f t="shared" ref="X139:X146" si="105">IFERROR(W139/V139-1,"-")</f>
        <v>-2.1670016819132831E-2</v>
      </c>
      <c r="Y139" s="167">
        <f t="shared" ref="Y139:Y146" si="106">W139/W$8</f>
        <v>2.2719321414035133E-2</v>
      </c>
    </row>
    <row r="140" spans="1:25" s="58" customFormat="1" x14ac:dyDescent="0.25">
      <c r="B140" s="165" t="s">
        <v>116</v>
      </c>
      <c r="C140" s="166">
        <v>1257</v>
      </c>
      <c r="D140" s="166">
        <v>1249</v>
      </c>
      <c r="E140" s="166">
        <v>1553</v>
      </c>
      <c r="F140" s="166">
        <v>1880</v>
      </c>
      <c r="G140" s="166">
        <v>1664</v>
      </c>
      <c r="H140" s="166">
        <v>1895</v>
      </c>
      <c r="I140" s="167">
        <f t="shared" si="103"/>
        <v>0.13882211538461542</v>
      </c>
      <c r="J140" s="167">
        <f t="shared" si="100"/>
        <v>2.4930536552508053E-3</v>
      </c>
      <c r="K140" s="166">
        <v>2280</v>
      </c>
      <c r="L140" s="166">
        <v>5222</v>
      </c>
      <c r="M140" s="166">
        <v>11965</v>
      </c>
      <c r="N140" s="166">
        <v>16264</v>
      </c>
      <c r="O140" s="166">
        <v>16937</v>
      </c>
      <c r="P140" s="166">
        <v>16807</v>
      </c>
      <c r="Q140" s="167">
        <f t="shared" si="104"/>
        <v>-7.6755033358918423E-3</v>
      </c>
      <c r="R140" s="167">
        <f t="shared" si="102"/>
        <v>4.8875502837233556E-3</v>
      </c>
      <c r="S140" s="166">
        <v>4762</v>
      </c>
      <c r="T140" s="166">
        <v>13518</v>
      </c>
      <c r="U140" s="166">
        <v>18144</v>
      </c>
      <c r="V140" s="166">
        <v>18601</v>
      </c>
      <c r="W140" s="166">
        <v>18702</v>
      </c>
      <c r="X140" s="167">
        <f t="shared" si="105"/>
        <v>5.4298156013117271E-3</v>
      </c>
      <c r="Y140" s="167">
        <f t="shared" si="106"/>
        <v>4.4540777722656853E-3</v>
      </c>
    </row>
    <row r="141" spans="1:25" x14ac:dyDescent="0.25">
      <c r="A141" s="58"/>
      <c r="B141" s="165" t="s">
        <v>119</v>
      </c>
      <c r="C141" s="166">
        <v>147</v>
      </c>
      <c r="D141" s="166">
        <v>1545</v>
      </c>
      <c r="E141" s="166">
        <v>5813</v>
      </c>
      <c r="F141" s="166">
        <v>5043</v>
      </c>
      <c r="G141" s="166">
        <v>5027</v>
      </c>
      <c r="H141" s="166">
        <v>5350</v>
      </c>
      <c r="I141" s="167">
        <f t="shared" si="103"/>
        <v>6.4253033618460353E-2</v>
      </c>
      <c r="J141" s="167">
        <f t="shared" si="100"/>
        <v>7.0384364409455452E-3</v>
      </c>
      <c r="K141" s="166">
        <v>3786</v>
      </c>
      <c r="L141" s="166">
        <v>7824</v>
      </c>
      <c r="M141" s="166">
        <v>17158</v>
      </c>
      <c r="N141" s="166">
        <v>16033</v>
      </c>
      <c r="O141" s="166">
        <v>15511</v>
      </c>
      <c r="P141" s="166">
        <v>14187</v>
      </c>
      <c r="Q141" s="167">
        <f t="shared" si="104"/>
        <v>-8.5358777641673655E-2</v>
      </c>
      <c r="R141" s="167">
        <f t="shared" si="102"/>
        <v>4.1256426414698188E-3</v>
      </c>
      <c r="S141" s="166">
        <v>5672</v>
      </c>
      <c r="T141" s="166">
        <v>22971</v>
      </c>
      <c r="U141" s="166">
        <v>21076</v>
      </c>
      <c r="V141" s="166">
        <v>20538</v>
      </c>
      <c r="W141" s="166">
        <v>19537</v>
      </c>
      <c r="X141" s="167">
        <f t="shared" si="105"/>
        <v>-4.8738922972051846E-2</v>
      </c>
      <c r="Y141" s="167">
        <f t="shared" si="106"/>
        <v>4.6529417942869581E-3</v>
      </c>
    </row>
    <row r="142" spans="1:25" x14ac:dyDescent="0.25">
      <c r="A142" s="58"/>
      <c r="B142" s="165" t="s">
        <v>126</v>
      </c>
      <c r="C142" s="166">
        <v>113</v>
      </c>
      <c r="D142" s="166">
        <v>2523</v>
      </c>
      <c r="E142" s="166">
        <v>4370</v>
      </c>
      <c r="F142" s="166">
        <v>3569</v>
      </c>
      <c r="G142" s="166">
        <v>2063</v>
      </c>
      <c r="H142" s="166">
        <v>1175</v>
      </c>
      <c r="I142" s="167">
        <f t="shared" si="103"/>
        <v>-0.43044110518662138</v>
      </c>
      <c r="J142" s="167">
        <f t="shared" si="100"/>
        <v>1.5458248258151429E-3</v>
      </c>
      <c r="K142" s="166">
        <v>447</v>
      </c>
      <c r="L142" s="166">
        <v>1121</v>
      </c>
      <c r="M142" s="166">
        <v>3896</v>
      </c>
      <c r="N142" s="166">
        <v>3830</v>
      </c>
      <c r="O142" s="166">
        <v>3069</v>
      </c>
      <c r="P142" s="166">
        <v>3174</v>
      </c>
      <c r="Q142" s="167">
        <f t="shared" si="104"/>
        <v>3.4213098729227731E-2</v>
      </c>
      <c r="R142" s="167">
        <f t="shared" si="102"/>
        <v>9.2301330401249062E-4</v>
      </c>
      <c r="S142" s="166">
        <v>723</v>
      </c>
      <c r="T142" s="166">
        <v>8266</v>
      </c>
      <c r="U142" s="166">
        <v>7399</v>
      </c>
      <c r="V142" s="166">
        <v>5132</v>
      </c>
      <c r="W142" s="166">
        <v>4349</v>
      </c>
      <c r="X142" s="167">
        <f t="shared" si="105"/>
        <v>-0.15257209664848015</v>
      </c>
      <c r="Y142" s="167">
        <f t="shared" si="106"/>
        <v>1.0357600380485224E-3</v>
      </c>
    </row>
    <row r="143" spans="1:25" x14ac:dyDescent="0.25">
      <c r="A143" s="58"/>
      <c r="B143" s="165" t="s">
        <v>122</v>
      </c>
      <c r="C143" s="166">
        <v>428</v>
      </c>
      <c r="D143" s="166">
        <v>853</v>
      </c>
      <c r="E143" s="166">
        <v>435</v>
      </c>
      <c r="F143" s="166">
        <v>1205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1563</v>
      </c>
      <c r="M143" s="166">
        <v>3253</v>
      </c>
      <c r="N143" s="166">
        <v>3513</v>
      </c>
      <c r="O143" s="166">
        <v>3959</v>
      </c>
      <c r="P143" s="166">
        <v>3731</v>
      </c>
      <c r="Q143" s="167">
        <f t="shared" si="104"/>
        <v>-5.7590300580954823E-2</v>
      </c>
      <c r="R143" s="167">
        <f t="shared" si="102"/>
        <v>1.0849913791022693E-3</v>
      </c>
      <c r="S143" s="166">
        <v>1607</v>
      </c>
      <c r="T143" s="166">
        <v>3688</v>
      </c>
      <c r="U143" s="166">
        <v>4718</v>
      </c>
      <c r="V143" s="166">
        <v>4750</v>
      </c>
      <c r="W143" s="166">
        <v>3731</v>
      </c>
      <c r="X143" s="167">
        <f t="shared" si="105"/>
        <v>-0.21452631578947368</v>
      </c>
      <c r="Y143" s="167">
        <f t="shared" si="106"/>
        <v>8.885768457022389E-4</v>
      </c>
    </row>
    <row r="144" spans="1:25" x14ac:dyDescent="0.25">
      <c r="A144" s="58"/>
      <c r="B144" s="165" t="s">
        <v>131</v>
      </c>
      <c r="C144" s="166">
        <v>142</v>
      </c>
      <c r="D144" s="166">
        <v>93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1085</v>
      </c>
      <c r="M144" s="166">
        <v>2826</v>
      </c>
      <c r="N144" s="166">
        <v>3108</v>
      </c>
      <c r="O144" s="166">
        <v>3024</v>
      </c>
      <c r="P144" s="166">
        <v>2935</v>
      </c>
      <c r="Q144" s="167">
        <f t="shared" si="104"/>
        <v>-2.9431216931216975E-2</v>
      </c>
      <c r="R144" s="167">
        <f t="shared" si="102"/>
        <v>8.5351104199012605E-4</v>
      </c>
      <c r="S144" s="166">
        <v>1592</v>
      </c>
      <c r="T144" s="166">
        <v>2905</v>
      </c>
      <c r="U144" s="166">
        <v>3247</v>
      </c>
      <c r="V144" s="166">
        <v>3030</v>
      </c>
      <c r="W144" s="166">
        <v>2935</v>
      </c>
      <c r="X144" s="167">
        <f t="shared" si="105"/>
        <v>-3.1353135313531344E-2</v>
      </c>
      <c r="Y144" s="167">
        <f t="shared" si="106"/>
        <v>6.990010833921391E-4</v>
      </c>
    </row>
    <row r="145" spans="1:25" x14ac:dyDescent="0.25">
      <c r="A145" s="58"/>
      <c r="B145" s="165" t="s">
        <v>134</v>
      </c>
      <c r="C145" s="166">
        <v>815</v>
      </c>
      <c r="D145" s="166">
        <v>64</v>
      </c>
      <c r="E145" s="166">
        <v>49</v>
      </c>
      <c r="F145" s="166">
        <v>93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689</v>
      </c>
      <c r="M145" s="166">
        <v>1637</v>
      </c>
      <c r="N145" s="166">
        <v>2213</v>
      </c>
      <c r="O145" s="166">
        <v>2093</v>
      </c>
      <c r="P145" s="166">
        <v>1666</v>
      </c>
      <c r="Q145" s="167">
        <f t="shared" si="104"/>
        <v>-0.20401337792642138</v>
      </c>
      <c r="R145" s="167">
        <f t="shared" si="102"/>
        <v>4.8448020305129471E-4</v>
      </c>
      <c r="S145" s="166">
        <v>3374</v>
      </c>
      <c r="T145" s="166">
        <v>1686</v>
      </c>
      <c r="U145" s="166">
        <v>2306</v>
      </c>
      <c r="V145" s="166">
        <v>2147</v>
      </c>
      <c r="W145" s="166">
        <v>1666</v>
      </c>
      <c r="X145" s="167">
        <f t="shared" si="105"/>
        <v>-0.22403353516534696</v>
      </c>
      <c r="Y145" s="167">
        <f t="shared" si="106"/>
        <v>3.9677540202088716E-4</v>
      </c>
    </row>
    <row r="146" spans="1:25" x14ac:dyDescent="0.25">
      <c r="A146" s="58"/>
      <c r="B146" s="170" t="s">
        <v>148</v>
      </c>
      <c r="C146" s="171">
        <f t="shared" ref="C146" si="107">C138-SUM(C139:C145)</f>
        <v>1145</v>
      </c>
      <c r="D146" s="171">
        <f t="shared" ref="D146:H146" si="108">D138-SUM(D139:D145)</f>
        <v>3684</v>
      </c>
      <c r="E146" s="171">
        <f t="shared" si="108"/>
        <v>7526</v>
      </c>
      <c r="F146" s="171">
        <f t="shared" si="108"/>
        <v>8151</v>
      </c>
      <c r="G146" s="171">
        <f t="shared" si="108"/>
        <v>9833</v>
      </c>
      <c r="H146" s="171">
        <f t="shared" si="108"/>
        <v>12252</v>
      </c>
      <c r="I146" s="172">
        <f t="shared" si="103"/>
        <v>0.24600833926573773</v>
      </c>
      <c r="J146" s="172">
        <f t="shared" si="100"/>
        <v>1.6118677247563516E-2</v>
      </c>
      <c r="K146" s="171">
        <f t="shared" ref="K146:P146" si="109">K138-SUM(K139:K145)</f>
        <v>11097</v>
      </c>
      <c r="L146" s="171">
        <f t="shared" si="109"/>
        <v>18478</v>
      </c>
      <c r="M146" s="171">
        <f t="shared" si="109"/>
        <v>47264</v>
      </c>
      <c r="N146" s="171">
        <f t="shared" si="109"/>
        <v>51602</v>
      </c>
      <c r="O146" s="171">
        <f t="shared" si="109"/>
        <v>53447</v>
      </c>
      <c r="P146" s="171">
        <f t="shared" si="109"/>
        <v>50465</v>
      </c>
      <c r="Q146" s="172">
        <f t="shared" si="104"/>
        <v>-5.5793589911501074E-2</v>
      </c>
      <c r="R146" s="172">
        <f t="shared" si="102"/>
        <v>1.4675446246688827E-2</v>
      </c>
      <c r="S146" s="171">
        <f>S138-SUM(S139:S145)</f>
        <v>16547</v>
      </c>
      <c r="T146" s="171">
        <f>T138-SUM(T139:T145)</f>
        <v>54790</v>
      </c>
      <c r="U146" s="171">
        <f>U138-SUM(U139:U145)</f>
        <v>59753</v>
      </c>
      <c r="V146" s="171">
        <f>V138-SUM(V139:V145)</f>
        <v>63280</v>
      </c>
      <c r="W146" s="171">
        <f>W138-SUM(W139:W145)</f>
        <v>62717</v>
      </c>
      <c r="X146" s="172">
        <f t="shared" si="105"/>
        <v>-8.8969658659924233E-3</v>
      </c>
      <c r="Y146" s="172">
        <f t="shared" si="106"/>
        <v>1.4936712418093625E-2</v>
      </c>
    </row>
    <row r="147" spans="1:25" x14ac:dyDescent="0.25">
      <c r="A147" s="58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8"/>
      <c r="B148" s="158" t="s">
        <v>71</v>
      </c>
      <c r="C148" s="178">
        <f t="shared" ref="C148:H148" si="110">C149+C152</f>
        <v>10903</v>
      </c>
      <c r="D148" s="178">
        <f t="shared" si="110"/>
        <v>15189</v>
      </c>
      <c r="E148" s="178">
        <f t="shared" si="110"/>
        <v>30370</v>
      </c>
      <c r="F148" s="178">
        <f t="shared" si="110"/>
        <v>30714</v>
      </c>
      <c r="G148" s="178">
        <f t="shared" si="110"/>
        <v>35796</v>
      </c>
      <c r="H148" s="178">
        <f t="shared" si="110"/>
        <v>34542</v>
      </c>
      <c r="I148" s="179">
        <f>IFERROR(H148/G148-1,"-")</f>
        <v>-3.5031847133757954E-2</v>
      </c>
      <c r="J148" s="179">
        <f t="shared" ref="J148:J160" si="111">H148/H$8</f>
        <v>4.5443303092175889E-2</v>
      </c>
      <c r="K148" s="178">
        <f t="shared" ref="K148:P148" si="112">K149+K152</f>
        <v>27129</v>
      </c>
      <c r="L148" s="178">
        <f t="shared" si="112"/>
        <v>55599</v>
      </c>
      <c r="M148" s="178">
        <f t="shared" si="112"/>
        <v>77698</v>
      </c>
      <c r="N148" s="178">
        <f t="shared" si="112"/>
        <v>83136</v>
      </c>
      <c r="O148" s="178">
        <f t="shared" si="112"/>
        <v>81318</v>
      </c>
      <c r="P148" s="178">
        <f t="shared" si="112"/>
        <v>76729</v>
      </c>
      <c r="Q148" s="179">
        <f>IFERROR(P148/O148-1,"-")</f>
        <v>-5.6432770112398223E-2</v>
      </c>
      <c r="R148" s="179">
        <f t="shared" ref="R148:R160" si="113">P148/P$8</f>
        <v>2.2313134153615122E-2</v>
      </c>
      <c r="S148" s="178">
        <f>S149+S152</f>
        <v>38032</v>
      </c>
      <c r="T148" s="178">
        <f>T149+T152</f>
        <v>108068</v>
      </c>
      <c r="U148" s="178">
        <f>U149+U152</f>
        <v>113850</v>
      </c>
      <c r="V148" s="178">
        <f>V149+V152</f>
        <v>117114</v>
      </c>
      <c r="W148" s="178">
        <f>W149+W152</f>
        <v>111271</v>
      </c>
      <c r="X148" s="179">
        <f>IFERROR(W148/V148-1,"-")</f>
        <v>-4.9891558652253365E-2</v>
      </c>
      <c r="Y148" s="179">
        <f>W148/W$8</f>
        <v>2.6500357597998882E-2</v>
      </c>
    </row>
    <row r="149" spans="1:25" x14ac:dyDescent="0.25">
      <c r="A149" s="58"/>
      <c r="B149" s="161" t="s">
        <v>100</v>
      </c>
      <c r="C149" s="162">
        <v>7450</v>
      </c>
      <c r="D149" s="162">
        <v>8139</v>
      </c>
      <c r="E149" s="162">
        <v>18008</v>
      </c>
      <c r="F149" s="162">
        <v>17702</v>
      </c>
      <c r="G149" s="162">
        <v>18511</v>
      </c>
      <c r="H149" s="162">
        <v>17058</v>
      </c>
      <c r="I149" s="163">
        <f>IFERROR(H149/G149-1,"-")</f>
        <v>-7.849386851061535E-2</v>
      </c>
      <c r="J149" s="163">
        <f t="shared" si="111"/>
        <v>2.2441429684046561E-2</v>
      </c>
      <c r="K149" s="162">
        <v>11710</v>
      </c>
      <c r="L149" s="162">
        <v>31999</v>
      </c>
      <c r="M149" s="162">
        <v>38624</v>
      </c>
      <c r="N149" s="162">
        <v>39075</v>
      </c>
      <c r="O149" s="162">
        <v>34406</v>
      </c>
      <c r="P149" s="162">
        <v>30308</v>
      </c>
      <c r="Q149" s="163">
        <f>IFERROR(P149/O149-1,"-")</f>
        <v>-0.11910713247689353</v>
      </c>
      <c r="R149" s="163">
        <f t="shared" si="113"/>
        <v>8.8137010768779347E-3</v>
      </c>
      <c r="S149" s="162">
        <v>19160</v>
      </c>
      <c r="T149" s="162">
        <v>56632</v>
      </c>
      <c r="U149" s="162">
        <v>56777</v>
      </c>
      <c r="V149" s="162">
        <v>52917</v>
      </c>
      <c r="W149" s="162">
        <v>47366</v>
      </c>
      <c r="X149" s="163">
        <f>IFERROR(W149/V149-1,"-")</f>
        <v>-0.10490012661337567</v>
      </c>
      <c r="Y149" s="163">
        <f>W149/W$8</f>
        <v>1.1280710499472593E-2</v>
      </c>
    </row>
    <row r="150" spans="1:25" x14ac:dyDescent="0.25">
      <c r="A150" s="58"/>
      <c r="B150" s="165" t="s">
        <v>106</v>
      </c>
      <c r="C150" s="166">
        <v>2742</v>
      </c>
      <c r="D150" s="166">
        <v>4159</v>
      </c>
      <c r="E150" s="166">
        <v>6621</v>
      </c>
      <c r="F150" s="166">
        <v>5838</v>
      </c>
      <c r="G150" s="166">
        <v>5597</v>
      </c>
      <c r="H150" s="166">
        <v>5861</v>
      </c>
      <c r="I150" s="167">
        <f>IFERROR(H150/G150-1,"-")</f>
        <v>4.7168125781668735E-2</v>
      </c>
      <c r="J150" s="167">
        <f t="shared" si="111"/>
        <v>7.710705790725577E-3</v>
      </c>
      <c r="K150" s="166">
        <v>9259</v>
      </c>
      <c r="L150" s="166">
        <v>28141</v>
      </c>
      <c r="M150" s="166">
        <v>34603</v>
      </c>
      <c r="N150" s="166">
        <v>36787</v>
      </c>
      <c r="O150" s="166">
        <v>31192</v>
      </c>
      <c r="P150" s="166">
        <v>24350</v>
      </c>
      <c r="Q150" s="167">
        <f>IFERROR(P150/O150-1,"-")</f>
        <v>-0.21935111567068477</v>
      </c>
      <c r="R150" s="167">
        <f t="shared" si="113"/>
        <v>7.0810882018601598E-3</v>
      </c>
      <c r="S150" s="166">
        <v>12001</v>
      </c>
      <c r="T150" s="166">
        <v>41224</v>
      </c>
      <c r="U150" s="166">
        <v>42625</v>
      </c>
      <c r="V150" s="166">
        <v>36789</v>
      </c>
      <c r="W150" s="166">
        <v>30211</v>
      </c>
      <c r="X150" s="167">
        <f>IFERROR(W150/V150-1,"-")</f>
        <v>-0.1788034466824322</v>
      </c>
      <c r="Y150" s="167">
        <f>W150/W$8</f>
        <v>7.195067029083446E-3</v>
      </c>
    </row>
    <row r="151" spans="1:25" x14ac:dyDescent="0.25">
      <c r="A151" s="58"/>
      <c r="B151" s="165" t="s">
        <v>103</v>
      </c>
      <c r="C151" s="166">
        <v>4708</v>
      </c>
      <c r="D151" s="166">
        <v>3980</v>
      </c>
      <c r="E151" s="166">
        <v>11387</v>
      </c>
      <c r="F151" s="166">
        <v>11864</v>
      </c>
      <c r="G151" s="166">
        <v>12914</v>
      </c>
      <c r="H151" s="166">
        <v>11197</v>
      </c>
      <c r="I151" s="167">
        <f>IFERROR(H151/G151-1,"-")</f>
        <v>-0.13295648133808269</v>
      </c>
      <c r="J151" s="167">
        <f t="shared" si="111"/>
        <v>1.4730723893320984E-2</v>
      </c>
      <c r="K151" s="166">
        <v>2451</v>
      </c>
      <c r="L151" s="166">
        <v>3858</v>
      </c>
      <c r="M151" s="166">
        <v>4021</v>
      </c>
      <c r="N151" s="166">
        <v>2288</v>
      </c>
      <c r="O151" s="166">
        <v>3214</v>
      </c>
      <c r="P151" s="166">
        <v>5958</v>
      </c>
      <c r="Q151" s="167">
        <f>IFERROR(P151/O151-1,"-")</f>
        <v>0.85376477909147486</v>
      </c>
      <c r="R151" s="167">
        <f t="shared" si="113"/>
        <v>1.7326128750177754E-3</v>
      </c>
      <c r="S151" s="166">
        <v>7159</v>
      </c>
      <c r="T151" s="166">
        <v>15408</v>
      </c>
      <c r="U151" s="166">
        <v>14152</v>
      </c>
      <c r="V151" s="166">
        <v>16128</v>
      </c>
      <c r="W151" s="166">
        <v>17155</v>
      </c>
      <c r="X151" s="167">
        <f>IFERROR(W151/V151-1,"-")</f>
        <v>6.3678075396825351E-2</v>
      </c>
      <c r="Y151" s="167">
        <f>W151/W$8</f>
        <v>4.0856434703891468E-3</v>
      </c>
    </row>
    <row r="152" spans="1:25" x14ac:dyDescent="0.25">
      <c r="A152" s="58"/>
      <c r="B152" s="161" t="s">
        <v>110</v>
      </c>
      <c r="C152" s="162">
        <v>3453</v>
      </c>
      <c r="D152" s="162">
        <v>7050</v>
      </c>
      <c r="E152" s="162">
        <v>12362</v>
      </c>
      <c r="F152" s="162">
        <v>13012</v>
      </c>
      <c r="G152" s="162">
        <v>17285</v>
      </c>
      <c r="H152" s="162">
        <v>17484</v>
      </c>
      <c r="I152" s="163">
        <f>IFERROR(H152/G152-1,"-")</f>
        <v>1.1512872432745125E-2</v>
      </c>
      <c r="J152" s="163">
        <f t="shared" si="111"/>
        <v>2.3001873408129328E-2</v>
      </c>
      <c r="K152" s="162">
        <v>15419</v>
      </c>
      <c r="L152" s="162">
        <v>23600</v>
      </c>
      <c r="M152" s="162">
        <v>39074</v>
      </c>
      <c r="N152" s="162">
        <v>44061</v>
      </c>
      <c r="O152" s="162">
        <v>46912</v>
      </c>
      <c r="P152" s="162">
        <v>46421</v>
      </c>
      <c r="Q152" s="163">
        <f>IFERROR(P152/O152-1,"-")</f>
        <v>-1.0466405184174632E-2</v>
      </c>
      <c r="R152" s="163">
        <f t="shared" si="113"/>
        <v>1.3499433076737186E-2</v>
      </c>
      <c r="S152" s="162">
        <v>18872</v>
      </c>
      <c r="T152" s="162">
        <v>51436</v>
      </c>
      <c r="U152" s="162">
        <v>57073</v>
      </c>
      <c r="V152" s="162">
        <v>64197</v>
      </c>
      <c r="W152" s="162">
        <v>63905</v>
      </c>
      <c r="X152" s="163">
        <f>IFERROR(W152/V152-1,"-")</f>
        <v>-4.5484991510507111E-3</v>
      </c>
      <c r="Y152" s="163">
        <f>W152/W$8</f>
        <v>1.5219647098526287E-2</v>
      </c>
    </row>
    <row r="153" spans="1:25" s="58" customFormat="1" x14ac:dyDescent="0.25">
      <c r="B153" s="165" t="s">
        <v>113</v>
      </c>
      <c r="C153" s="166">
        <v>412</v>
      </c>
      <c r="D153" s="166">
        <v>401</v>
      </c>
      <c r="E153" s="166">
        <v>974</v>
      </c>
      <c r="F153" s="166">
        <v>983</v>
      </c>
      <c r="G153" s="166">
        <v>1429</v>
      </c>
      <c r="H153" s="166">
        <v>1421</v>
      </c>
      <c r="I153" s="167">
        <f t="shared" ref="I153:I160" si="114">IFERROR(H153/G153-1,"-")</f>
        <v>-5.598320503848897E-3</v>
      </c>
      <c r="J153" s="167">
        <f t="shared" si="111"/>
        <v>1.8694613425389943E-3</v>
      </c>
      <c r="K153" s="166">
        <v>5103</v>
      </c>
      <c r="L153" s="166">
        <v>5197</v>
      </c>
      <c r="M153" s="166">
        <v>18197</v>
      </c>
      <c r="N153" s="166">
        <v>17767</v>
      </c>
      <c r="O153" s="166">
        <v>18362</v>
      </c>
      <c r="P153" s="166">
        <v>16067</v>
      </c>
      <c r="Q153" s="167">
        <f t="shared" ref="Q153:Q160" si="115">IFERROR(P153/O153-1,"-")</f>
        <v>-0.12498638492538938</v>
      </c>
      <c r="R153" s="167">
        <f t="shared" si="113"/>
        <v>4.6723549954532729E-3</v>
      </c>
      <c r="S153" s="166">
        <v>5515</v>
      </c>
      <c r="T153" s="166">
        <v>19171</v>
      </c>
      <c r="U153" s="166">
        <v>18750</v>
      </c>
      <c r="V153" s="166">
        <v>19791</v>
      </c>
      <c r="W153" s="166">
        <v>17488</v>
      </c>
      <c r="X153" s="167">
        <f t="shared" ref="X153:X160" si="116">IFERROR(W153/V153-1,"-")</f>
        <v>-0.11636602496084081</v>
      </c>
      <c r="Y153" s="167">
        <f t="shared" ref="Y153:Y160" si="117">W153/W$8</f>
        <v>4.1649509186922418E-3</v>
      </c>
    </row>
    <row r="154" spans="1:25" s="58" customFormat="1" x14ac:dyDescent="0.25">
      <c r="B154" s="165" t="s">
        <v>116</v>
      </c>
      <c r="C154" s="166">
        <v>629</v>
      </c>
      <c r="D154" s="166">
        <v>1400</v>
      </c>
      <c r="E154" s="166">
        <v>2438</v>
      </c>
      <c r="F154" s="166">
        <v>2568</v>
      </c>
      <c r="G154" s="166">
        <v>2962</v>
      </c>
      <c r="H154" s="166">
        <v>3100</v>
      </c>
      <c r="I154" s="167">
        <f t="shared" si="114"/>
        <v>4.6590141796083673E-2</v>
      </c>
      <c r="J154" s="167">
        <f t="shared" si="111"/>
        <v>4.0783463489591004E-3</v>
      </c>
      <c r="K154" s="166">
        <v>3882</v>
      </c>
      <c r="L154" s="166">
        <v>6636</v>
      </c>
      <c r="M154" s="166">
        <v>7498</v>
      </c>
      <c r="N154" s="166">
        <v>7764</v>
      </c>
      <c r="O154" s="166">
        <v>7140</v>
      </c>
      <c r="P154" s="166">
        <v>7425</v>
      </c>
      <c r="Q154" s="167">
        <f t="shared" si="115"/>
        <v>3.9915966386554702E-2</v>
      </c>
      <c r="R154" s="167">
        <f t="shared" si="113"/>
        <v>2.1592229937910344E-3</v>
      </c>
      <c r="S154" s="166">
        <v>4511</v>
      </c>
      <c r="T154" s="166">
        <v>9936</v>
      </c>
      <c r="U154" s="166">
        <v>10332</v>
      </c>
      <c r="V154" s="166">
        <v>10102</v>
      </c>
      <c r="W154" s="166">
        <v>10525</v>
      </c>
      <c r="X154" s="167">
        <f t="shared" si="116"/>
        <v>4.1872896456147224E-2</v>
      </c>
      <c r="Y154" s="167">
        <f t="shared" si="117"/>
        <v>2.5066393194896983E-3</v>
      </c>
    </row>
    <row r="155" spans="1:25" x14ac:dyDescent="0.25">
      <c r="A155" s="58"/>
      <c r="B155" s="165" t="s">
        <v>119</v>
      </c>
      <c r="C155" s="166">
        <v>522</v>
      </c>
      <c r="D155" s="166">
        <v>1370</v>
      </c>
      <c r="E155" s="166">
        <v>2211</v>
      </c>
      <c r="F155" s="166">
        <v>2245</v>
      </c>
      <c r="G155" s="166">
        <v>2884</v>
      </c>
      <c r="H155" s="166">
        <v>3011</v>
      </c>
      <c r="I155" s="167">
        <f t="shared" si="114"/>
        <v>4.403606102635238E-2</v>
      </c>
      <c r="J155" s="167">
        <f t="shared" si="111"/>
        <v>3.9612583408760813E-3</v>
      </c>
      <c r="K155" s="166">
        <v>1705</v>
      </c>
      <c r="L155" s="166">
        <v>3754</v>
      </c>
      <c r="M155" s="166">
        <v>4261</v>
      </c>
      <c r="N155" s="166">
        <v>7004</v>
      </c>
      <c r="O155" s="166">
        <v>8840</v>
      </c>
      <c r="P155" s="166">
        <v>12169</v>
      </c>
      <c r="Q155" s="167">
        <f t="shared" si="115"/>
        <v>0.37658371040723981</v>
      </c>
      <c r="R155" s="167">
        <f t="shared" si="113"/>
        <v>3.5387992742684305E-3</v>
      </c>
      <c r="S155" s="166">
        <v>2227</v>
      </c>
      <c r="T155" s="166">
        <v>6472</v>
      </c>
      <c r="U155" s="166">
        <v>9249</v>
      </c>
      <c r="V155" s="166">
        <v>11724</v>
      </c>
      <c r="W155" s="166">
        <v>15180</v>
      </c>
      <c r="X155" s="167">
        <f t="shared" si="116"/>
        <v>0.29477993858751272</v>
      </c>
      <c r="Y155" s="167">
        <f t="shared" si="117"/>
        <v>3.6152764721951182E-3</v>
      </c>
    </row>
    <row r="156" spans="1:25" x14ac:dyDescent="0.25">
      <c r="A156" s="58"/>
      <c r="B156" s="165" t="s">
        <v>126</v>
      </c>
      <c r="C156" s="166">
        <v>243</v>
      </c>
      <c r="D156" s="166">
        <v>317</v>
      </c>
      <c r="E156" s="166">
        <v>761</v>
      </c>
      <c r="F156" s="166">
        <v>634</v>
      </c>
      <c r="G156" s="166">
        <v>898</v>
      </c>
      <c r="H156" s="166">
        <v>988</v>
      </c>
      <c r="I156" s="167">
        <f t="shared" si="114"/>
        <v>0.10022271714922049</v>
      </c>
      <c r="J156" s="167">
        <f t="shared" si="111"/>
        <v>1.2998084492811587E-3</v>
      </c>
      <c r="K156" s="166">
        <v>327</v>
      </c>
      <c r="L156" s="166">
        <v>589</v>
      </c>
      <c r="M156" s="166">
        <v>856</v>
      </c>
      <c r="N156" s="166">
        <v>868</v>
      </c>
      <c r="O156" s="166">
        <v>969</v>
      </c>
      <c r="P156" s="166">
        <v>936</v>
      </c>
      <c r="Q156" s="167">
        <f t="shared" si="115"/>
        <v>-3.4055727554179516E-2</v>
      </c>
      <c r="R156" s="167">
        <f t="shared" si="113"/>
        <v>2.7219295921729401E-4</v>
      </c>
      <c r="S156" s="166">
        <v>570</v>
      </c>
      <c r="T156" s="166">
        <v>1617</v>
      </c>
      <c r="U156" s="166">
        <v>1502</v>
      </c>
      <c r="V156" s="166">
        <v>1867</v>
      </c>
      <c r="W156" s="166">
        <v>1924</v>
      </c>
      <c r="X156" s="167">
        <f t="shared" si="116"/>
        <v>3.0530262453133394E-2</v>
      </c>
      <c r="Y156" s="167">
        <f t="shared" si="117"/>
        <v>4.5822081241787929E-4</v>
      </c>
    </row>
    <row r="157" spans="1:25" x14ac:dyDescent="0.25">
      <c r="A157" s="58"/>
      <c r="B157" s="165" t="s">
        <v>122</v>
      </c>
      <c r="C157" s="166">
        <v>218</v>
      </c>
      <c r="D157" s="166">
        <v>351</v>
      </c>
      <c r="E157" s="166">
        <v>597</v>
      </c>
      <c r="F157" s="166">
        <v>569</v>
      </c>
      <c r="G157" s="166">
        <v>772</v>
      </c>
      <c r="H157" s="166">
        <v>755</v>
      </c>
      <c r="I157" s="167">
        <f t="shared" si="114"/>
        <v>-2.2020725388601003E-2</v>
      </c>
      <c r="J157" s="167">
        <f t="shared" si="111"/>
        <v>9.932746753110067E-4</v>
      </c>
      <c r="K157" s="166">
        <v>974</v>
      </c>
      <c r="L157" s="166">
        <v>1393</v>
      </c>
      <c r="M157" s="166">
        <v>2346</v>
      </c>
      <c r="N157" s="166">
        <v>2305</v>
      </c>
      <c r="O157" s="166">
        <v>2540</v>
      </c>
      <c r="P157" s="166">
        <v>1746</v>
      </c>
      <c r="Q157" s="167">
        <f t="shared" si="115"/>
        <v>-0.31259842519685044</v>
      </c>
      <c r="R157" s="167">
        <f t="shared" si="113"/>
        <v>5.0774455853995232E-4</v>
      </c>
      <c r="S157" s="166">
        <v>1192</v>
      </c>
      <c r="T157" s="166">
        <v>2943</v>
      </c>
      <c r="U157" s="166">
        <v>2874</v>
      </c>
      <c r="V157" s="166">
        <v>3312</v>
      </c>
      <c r="W157" s="166">
        <v>2501</v>
      </c>
      <c r="X157" s="167">
        <f t="shared" si="116"/>
        <v>-0.24486714975845414</v>
      </c>
      <c r="Y157" s="167">
        <f t="shared" si="117"/>
        <v>5.9563942404216013E-4</v>
      </c>
    </row>
    <row r="158" spans="1:25" x14ac:dyDescent="0.25">
      <c r="A158" s="58"/>
      <c r="B158" s="165" t="s">
        <v>131</v>
      </c>
      <c r="C158" s="166">
        <v>56</v>
      </c>
      <c r="D158" s="166">
        <v>71</v>
      </c>
      <c r="E158" s="166">
        <v>195</v>
      </c>
      <c r="F158" s="166">
        <v>156</v>
      </c>
      <c r="G158" s="166">
        <v>110</v>
      </c>
      <c r="H158" s="166">
        <v>79</v>
      </c>
      <c r="I158" s="167">
        <f t="shared" si="114"/>
        <v>-0.28181818181818186</v>
      </c>
      <c r="J158" s="167">
        <f t="shared" si="111"/>
        <v>1.0393205211863515E-4</v>
      </c>
      <c r="K158" s="166">
        <v>174</v>
      </c>
      <c r="L158" s="166">
        <v>211</v>
      </c>
      <c r="M158" s="166">
        <v>277</v>
      </c>
      <c r="N158" s="166">
        <v>276</v>
      </c>
      <c r="O158" s="166">
        <v>264</v>
      </c>
      <c r="P158" s="166">
        <v>217</v>
      </c>
      <c r="Q158" s="167">
        <f t="shared" si="115"/>
        <v>-0.17803030303030298</v>
      </c>
      <c r="R158" s="167">
        <f t="shared" si="113"/>
        <v>6.3104564262983761E-5</v>
      </c>
      <c r="S158" s="166">
        <v>230</v>
      </c>
      <c r="T158" s="166">
        <v>472</v>
      </c>
      <c r="U158" s="166">
        <v>432</v>
      </c>
      <c r="V158" s="166">
        <v>374</v>
      </c>
      <c r="W158" s="166">
        <v>296</v>
      </c>
      <c r="X158" s="167">
        <f t="shared" si="116"/>
        <v>-0.20855614973262027</v>
      </c>
      <c r="Y158" s="167">
        <f t="shared" si="117"/>
        <v>7.0495509602750659E-5</v>
      </c>
    </row>
    <row r="159" spans="1:25" x14ac:dyDescent="0.25">
      <c r="A159" s="58"/>
      <c r="B159" s="165" t="s">
        <v>134</v>
      </c>
      <c r="C159" s="166">
        <v>67</v>
      </c>
      <c r="D159" s="166">
        <v>84</v>
      </c>
      <c r="E159" s="166">
        <v>99</v>
      </c>
      <c r="F159" s="166">
        <v>155</v>
      </c>
      <c r="G159" s="166">
        <v>126</v>
      </c>
      <c r="H159" s="166">
        <v>116</v>
      </c>
      <c r="I159" s="167">
        <f t="shared" si="114"/>
        <v>-7.9365079365079416E-2</v>
      </c>
      <c r="J159" s="167">
        <f t="shared" si="111"/>
        <v>1.5260908918685669E-4</v>
      </c>
      <c r="K159" s="166">
        <v>228</v>
      </c>
      <c r="L159" s="166">
        <v>362</v>
      </c>
      <c r="M159" s="166">
        <v>555</v>
      </c>
      <c r="N159" s="166">
        <v>677</v>
      </c>
      <c r="O159" s="166">
        <v>456</v>
      </c>
      <c r="P159" s="166">
        <v>320</v>
      </c>
      <c r="Q159" s="167">
        <f t="shared" si="115"/>
        <v>-0.29824561403508776</v>
      </c>
      <c r="R159" s="167">
        <f t="shared" si="113"/>
        <v>9.305742195463043E-5</v>
      </c>
      <c r="S159" s="166">
        <v>295</v>
      </c>
      <c r="T159" s="166">
        <v>654</v>
      </c>
      <c r="U159" s="166">
        <v>832</v>
      </c>
      <c r="V159" s="166">
        <v>582</v>
      </c>
      <c r="W159" s="166">
        <v>436</v>
      </c>
      <c r="X159" s="167">
        <f t="shared" si="116"/>
        <v>-0.25085910652920962</v>
      </c>
      <c r="Y159" s="167">
        <f t="shared" si="117"/>
        <v>1.038379803608084E-4</v>
      </c>
    </row>
    <row r="160" spans="1:25" x14ac:dyDescent="0.25">
      <c r="A160" s="58"/>
      <c r="B160" s="170" t="s">
        <v>148</v>
      </c>
      <c r="C160" s="171">
        <f t="shared" ref="C160" si="118">C152-SUM(C153:C159)</f>
        <v>1306</v>
      </c>
      <c r="D160" s="171">
        <f t="shared" ref="D160:H160" si="119">D152-SUM(D153:D159)</f>
        <v>3056</v>
      </c>
      <c r="E160" s="171">
        <f t="shared" si="119"/>
        <v>5087</v>
      </c>
      <c r="F160" s="171">
        <f t="shared" si="119"/>
        <v>5702</v>
      </c>
      <c r="G160" s="171">
        <f t="shared" si="119"/>
        <v>8104</v>
      </c>
      <c r="H160" s="171">
        <f t="shared" si="119"/>
        <v>8014</v>
      </c>
      <c r="I160" s="172">
        <f t="shared" si="114"/>
        <v>-1.1105626850937855E-2</v>
      </c>
      <c r="J160" s="172">
        <f t="shared" si="111"/>
        <v>1.0543183109857494E-2</v>
      </c>
      <c r="K160" s="171">
        <f t="shared" ref="K160:P160" si="120">K152-SUM(K153:K159)</f>
        <v>3026</v>
      </c>
      <c r="L160" s="171">
        <f t="shared" si="120"/>
        <v>5458</v>
      </c>
      <c r="M160" s="171">
        <f t="shared" si="120"/>
        <v>5084</v>
      </c>
      <c r="N160" s="171">
        <f t="shared" si="120"/>
        <v>7400</v>
      </c>
      <c r="O160" s="171">
        <f t="shared" si="120"/>
        <v>8341</v>
      </c>
      <c r="P160" s="171">
        <f t="shared" si="120"/>
        <v>7541</v>
      </c>
      <c r="Q160" s="172">
        <f t="shared" si="115"/>
        <v>-9.5911761179714672E-2</v>
      </c>
      <c r="R160" s="172">
        <f t="shared" si="113"/>
        <v>2.192956309249588E-3</v>
      </c>
      <c r="S160" s="171">
        <f>S152-SUM(S153:S159)</f>
        <v>4332</v>
      </c>
      <c r="T160" s="171">
        <f>T152-SUM(T153:T159)</f>
        <v>10171</v>
      </c>
      <c r="U160" s="171">
        <f>U152-SUM(U153:U159)</f>
        <v>13102</v>
      </c>
      <c r="V160" s="171">
        <f>V152-SUM(V153:V159)</f>
        <v>16445</v>
      </c>
      <c r="W160" s="171">
        <f>W152-SUM(W153:W159)</f>
        <v>15555</v>
      </c>
      <c r="X160" s="172">
        <f t="shared" si="116"/>
        <v>-5.4119793250228088E-2</v>
      </c>
      <c r="Y160" s="172">
        <f t="shared" si="117"/>
        <v>3.7045866617256302E-3</v>
      </c>
    </row>
    <row r="161" spans="1:25" ht="6" customHeight="1" x14ac:dyDescent="0.25">
      <c r="A161" s="58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8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C2065-C615-40F6-A86E-4360C595CC93}">
  <sheetPr>
    <tabColor theme="7" tint="0.79998168889431442"/>
    <pageSetUpPr fitToPage="1"/>
  </sheetPr>
  <dimension ref="A1:Z164"/>
  <sheetViews>
    <sheetView showGridLines="0" topLeftCell="A6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65</v>
      </c>
      <c r="D6" s="314"/>
      <c r="E6" s="314"/>
      <c r="F6" s="314"/>
      <c r="G6" s="314"/>
      <c r="H6" s="314"/>
      <c r="I6" s="314"/>
      <c r="J6" s="314"/>
      <c r="K6" s="313" t="s">
        <v>64</v>
      </c>
      <c r="L6" s="314"/>
      <c r="M6" s="314"/>
      <c r="N6" s="314"/>
      <c r="O6" s="314"/>
      <c r="P6" s="314"/>
      <c r="Q6" s="314"/>
      <c r="R6" s="314"/>
      <c r="S6" s="313" t="s">
        <v>140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71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740673</v>
      </c>
      <c r="G9" s="178">
        <f>G10+G13</f>
        <v>759850</v>
      </c>
      <c r="H9" s="179">
        <f>IFERROR(G9/F9-1,"-")</f>
        <v>2.5891317761009169E-2</v>
      </c>
      <c r="I9" s="179">
        <f>IFERROR(G9/C9-1,"-")</f>
        <v>2.1111684334221827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3348191</v>
      </c>
      <c r="O9" s="178">
        <f>O10+O13</f>
        <v>3522695</v>
      </c>
      <c r="P9" s="179">
        <f>IFERROR(O9/N9-1,"-")</f>
        <v>5.2118890469510237E-2</v>
      </c>
      <c r="Q9" s="179">
        <f>IFERROR(O9/K9-1,"-")</f>
        <v>2.6846231328179506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4088864</v>
      </c>
      <c r="W9" s="178">
        <f>W10+W13</f>
        <v>4282545</v>
      </c>
      <c r="X9" s="179">
        <f>IFERROR(W9/V9-1,"-")</f>
        <v>4.7367924196060285E-2</v>
      </c>
      <c r="Y9" s="179">
        <f>IFERROR(W9/S9-1,"-")</f>
        <v>2.5679371416479073</v>
      </c>
      <c r="Z9" s="179">
        <f t="shared" ref="Z9:Z21" si="0">U9/U$9</f>
        <v>1</v>
      </c>
    </row>
    <row r="10" spans="1:26" x14ac:dyDescent="0.25">
      <c r="A10" s="1" t="s">
        <v>99</v>
      </c>
      <c r="B10" s="161" t="s">
        <v>100</v>
      </c>
      <c r="C10" s="162">
        <v>79595</v>
      </c>
      <c r="D10" s="162">
        <v>119848</v>
      </c>
      <c r="E10" s="162">
        <v>173672</v>
      </c>
      <c r="F10" s="162">
        <v>208983</v>
      </c>
      <c r="G10" s="162">
        <v>212833</v>
      </c>
      <c r="H10" s="163">
        <f>IFERROR(G10/F10-1,"-")</f>
        <v>1.8422551116598074E-2</v>
      </c>
      <c r="I10" s="180">
        <f t="shared" ref="I10:I73" si="1">IFERROR(G10/C10-1,"-")</f>
        <v>1.6739493686789371</v>
      </c>
      <c r="J10" s="163">
        <f>G10/G$9</f>
        <v>0.28009870369151807</v>
      </c>
      <c r="K10" s="162">
        <v>297299</v>
      </c>
      <c r="L10" s="162">
        <v>549418</v>
      </c>
      <c r="M10" s="162">
        <v>688398</v>
      </c>
      <c r="N10" s="162">
        <v>673764</v>
      </c>
      <c r="O10" s="162">
        <v>676348</v>
      </c>
      <c r="P10" s="163">
        <f>IFERROR(O10/N10-1,"-")</f>
        <v>3.8351707719617156E-3</v>
      </c>
      <c r="Q10" s="180">
        <f t="shared" ref="Q10:Q21" si="2">IFERROR(O10/K10-1,"-")</f>
        <v>1.2749756978664575</v>
      </c>
      <c r="R10" s="163">
        <f>O10/O$9</f>
        <v>0.1919973202335144</v>
      </c>
      <c r="S10" s="162">
        <v>376894</v>
      </c>
      <c r="T10" s="162">
        <v>669266</v>
      </c>
      <c r="U10" s="162">
        <v>862070</v>
      </c>
      <c r="V10" s="162">
        <v>882747</v>
      </c>
      <c r="W10" s="162">
        <v>889181</v>
      </c>
      <c r="X10" s="163">
        <f>IFERROR(W10/V10-1,"-")</f>
        <v>7.2886115727381906E-3</v>
      </c>
      <c r="Y10" s="180">
        <f t="shared" ref="Y10:Y21" si="3">IFERROR(W10/S10-1,"-")</f>
        <v>1.3592336306759991</v>
      </c>
      <c r="Z10" s="163">
        <f t="shared" si="0"/>
        <v>0.2282496657949579</v>
      </c>
    </row>
    <row r="11" spans="1:26" x14ac:dyDescent="0.25">
      <c r="A11" s="164" t="s">
        <v>106</v>
      </c>
      <c r="B11" s="165" t="s">
        <v>106</v>
      </c>
      <c r="C11" s="166">
        <v>38726</v>
      </c>
      <c r="D11" s="166">
        <v>76913</v>
      </c>
      <c r="E11" s="166">
        <v>97401</v>
      </c>
      <c r="F11" s="166">
        <v>119374</v>
      </c>
      <c r="G11" s="166">
        <v>118341</v>
      </c>
      <c r="H11" s="167">
        <f>IFERROR(G11/F11-1,"-")</f>
        <v>-8.6534756312094396E-3</v>
      </c>
      <c r="I11" s="181">
        <f t="shared" si="1"/>
        <v>2.0558539482518206</v>
      </c>
      <c r="J11" s="167">
        <f>G11/G$9</f>
        <v>0.1557425807725209</v>
      </c>
      <c r="K11" s="166">
        <v>112436</v>
      </c>
      <c r="L11" s="166">
        <v>248239</v>
      </c>
      <c r="M11" s="166">
        <v>235468</v>
      </c>
      <c r="N11" s="166">
        <v>222224</v>
      </c>
      <c r="O11" s="166">
        <v>221054</v>
      </c>
      <c r="P11" s="167">
        <f>IFERROR(O11/N11-1,"-")</f>
        <v>-5.2649578803369845E-3</v>
      </c>
      <c r="Q11" s="181">
        <f t="shared" si="2"/>
        <v>0.96604290440784091</v>
      </c>
      <c r="R11" s="167">
        <f>O11/O$9</f>
        <v>6.2751387786907462E-2</v>
      </c>
      <c r="S11" s="166">
        <v>151162</v>
      </c>
      <c r="T11" s="166">
        <v>325152</v>
      </c>
      <c r="U11" s="166">
        <v>332869</v>
      </c>
      <c r="V11" s="166">
        <v>341598</v>
      </c>
      <c r="W11" s="166">
        <v>339395</v>
      </c>
      <c r="X11" s="167">
        <f>IFERROR(W11/V11-1,"-")</f>
        <v>-6.4491009900525809E-3</v>
      </c>
      <c r="Y11" s="181">
        <f t="shared" si="3"/>
        <v>1.2452402058718461</v>
      </c>
      <c r="Z11" s="167">
        <f t="shared" si="0"/>
        <v>8.8133490323873742E-2</v>
      </c>
    </row>
    <row r="12" spans="1:26" x14ac:dyDescent="0.25">
      <c r="A12" s="164" t="s">
        <v>103</v>
      </c>
      <c r="B12" s="165" t="s">
        <v>103</v>
      </c>
      <c r="C12" s="166">
        <v>40869</v>
      </c>
      <c r="D12" s="166">
        <v>42935</v>
      </c>
      <c r="E12" s="166">
        <v>76271</v>
      </c>
      <c r="F12" s="166">
        <v>89609</v>
      </c>
      <c r="G12" s="166">
        <v>94492</v>
      </c>
      <c r="H12" s="167">
        <f>IFERROR(G12/F12-1,"-")</f>
        <v>5.4492294300795718E-2</v>
      </c>
      <c r="I12" s="181">
        <f t="shared" si="1"/>
        <v>1.3120702733122904</v>
      </c>
      <c r="J12" s="167">
        <f>G12/G$9</f>
        <v>0.12435612291899717</v>
      </c>
      <c r="K12" s="166">
        <v>184863</v>
      </c>
      <c r="L12" s="166">
        <v>301179</v>
      </c>
      <c r="M12" s="166">
        <v>452930</v>
      </c>
      <c r="N12" s="166">
        <v>451540</v>
      </c>
      <c r="O12" s="166">
        <v>455294</v>
      </c>
      <c r="P12" s="167">
        <f>IFERROR(O12/N12-1,"-")</f>
        <v>8.3137706515479248E-3</v>
      </c>
      <c r="Q12" s="181">
        <f t="shared" si="2"/>
        <v>1.4628725055852172</v>
      </c>
      <c r="R12" s="167">
        <f>O12/O$9</f>
        <v>0.12924593244660693</v>
      </c>
      <c r="S12" s="166">
        <v>225732</v>
      </c>
      <c r="T12" s="166">
        <v>344114</v>
      </c>
      <c r="U12" s="166">
        <v>529201</v>
      </c>
      <c r="V12" s="166">
        <v>541149</v>
      </c>
      <c r="W12" s="166">
        <v>549786</v>
      </c>
      <c r="X12" s="167">
        <f>IFERROR(W12/V12-1,"-")</f>
        <v>1.5960484081094073E-2</v>
      </c>
      <c r="Y12" s="181">
        <f t="shared" si="3"/>
        <v>1.4355696135240019</v>
      </c>
      <c r="Z12" s="167">
        <f t="shared" si="0"/>
        <v>0.14011617547108415</v>
      </c>
    </row>
    <row r="13" spans="1:26" x14ac:dyDescent="0.25">
      <c r="A13" s="1" t="s">
        <v>149</v>
      </c>
      <c r="B13" s="161" t="s">
        <v>110</v>
      </c>
      <c r="C13" s="162">
        <v>164638</v>
      </c>
      <c r="D13" s="162">
        <v>213007</v>
      </c>
      <c r="E13" s="162">
        <v>498811</v>
      </c>
      <c r="F13" s="162">
        <v>531690</v>
      </c>
      <c r="G13" s="162">
        <v>547017</v>
      </c>
      <c r="H13" s="163">
        <f>IFERROR(G13/F13-1,"-")</f>
        <v>2.8826948033628508E-2</v>
      </c>
      <c r="I13" s="180">
        <f t="shared" si="1"/>
        <v>2.3225440056366087</v>
      </c>
      <c r="J13" s="163">
        <f>G13/G$9</f>
        <v>0.71990129630848199</v>
      </c>
      <c r="K13" s="162">
        <v>658754</v>
      </c>
      <c r="L13" s="162">
        <v>975758</v>
      </c>
      <c r="M13" s="162">
        <v>2415992</v>
      </c>
      <c r="N13" s="162">
        <v>2674427</v>
      </c>
      <c r="O13" s="162">
        <v>2846347</v>
      </c>
      <c r="P13" s="163">
        <f>IFERROR(O13/N13-1,"-")</f>
        <v>6.4282928642284798E-2</v>
      </c>
      <c r="Q13" s="180">
        <f t="shared" si="2"/>
        <v>3.3208041241495305</v>
      </c>
      <c r="R13" s="163">
        <f>O13/O$9</f>
        <v>0.80800267976648565</v>
      </c>
      <c r="S13" s="162">
        <v>823392</v>
      </c>
      <c r="T13" s="162">
        <v>1188765</v>
      </c>
      <c r="U13" s="162">
        <v>2914803</v>
      </c>
      <c r="V13" s="162">
        <v>3206117</v>
      </c>
      <c r="W13" s="162">
        <v>3393364</v>
      </c>
      <c r="X13" s="163">
        <f>IFERROR(W13/V13-1,"-")</f>
        <v>5.8403046426565242E-2</v>
      </c>
      <c r="Y13" s="180">
        <f t="shared" si="3"/>
        <v>3.121201080408845</v>
      </c>
      <c r="Z13" s="163">
        <f t="shared" si="0"/>
        <v>0.77175033420504213</v>
      </c>
    </row>
    <row r="14" spans="1:26" x14ac:dyDescent="0.25">
      <c r="A14" s="164" t="s">
        <v>113</v>
      </c>
      <c r="B14" s="165" t="s">
        <v>113</v>
      </c>
      <c r="C14" s="166">
        <v>55984</v>
      </c>
      <c r="D14" s="166">
        <v>51463</v>
      </c>
      <c r="E14" s="166">
        <v>185404</v>
      </c>
      <c r="F14" s="166">
        <v>205697</v>
      </c>
      <c r="G14" s="166">
        <v>204584</v>
      </c>
      <c r="H14" s="167">
        <f t="shared" ref="H14:H21" si="4">IFERROR(G14/F14-1,"-")</f>
        <v>-5.4108713301603828E-3</v>
      </c>
      <c r="I14" s="181">
        <f t="shared" si="1"/>
        <v>2.6543298085167191</v>
      </c>
      <c r="J14" s="167">
        <f t="shared" ref="J14:J21" si="5">G14/G$9</f>
        <v>0.26924261367375141</v>
      </c>
      <c r="K14" s="166">
        <v>260474</v>
      </c>
      <c r="L14" s="166">
        <v>284717</v>
      </c>
      <c r="M14" s="166">
        <v>1132692</v>
      </c>
      <c r="N14" s="166">
        <v>1254292</v>
      </c>
      <c r="O14" s="166">
        <v>1327743</v>
      </c>
      <c r="P14" s="167">
        <f t="shared" ref="P14:P21" si="6">IFERROR(O14/N14-1,"-")</f>
        <v>5.8559729313429454E-2</v>
      </c>
      <c r="Q14" s="181">
        <f t="shared" si="2"/>
        <v>4.0974108740219757</v>
      </c>
      <c r="R14" s="167">
        <f t="shared" ref="R14:R21" si="7">O14/O$9</f>
        <v>0.37691114331499037</v>
      </c>
      <c r="S14" s="166">
        <v>316458</v>
      </c>
      <c r="T14" s="166">
        <v>336180</v>
      </c>
      <c r="U14" s="166">
        <v>1318096</v>
      </c>
      <c r="V14" s="166">
        <v>1459989</v>
      </c>
      <c r="W14" s="166">
        <v>1532327</v>
      </c>
      <c r="X14" s="167">
        <f t="shared" ref="X14:X21" si="8">IFERROR(W14/V14-1,"-")</f>
        <v>4.9546948641393973E-2</v>
      </c>
      <c r="Y14" s="181">
        <f t="shared" si="3"/>
        <v>3.8421180693804553</v>
      </c>
      <c r="Z14" s="167">
        <f t="shared" si="0"/>
        <v>0.34899134813376037</v>
      </c>
    </row>
    <row r="15" spans="1:26" x14ac:dyDescent="0.25">
      <c r="A15" s="164" t="s">
        <v>116</v>
      </c>
      <c r="B15" s="165" t="s">
        <v>116</v>
      </c>
      <c r="C15" s="166">
        <v>24167</v>
      </c>
      <c r="D15" s="166">
        <v>38221</v>
      </c>
      <c r="E15" s="166">
        <v>64721</v>
      </c>
      <c r="F15" s="166">
        <v>72602</v>
      </c>
      <c r="G15" s="166">
        <v>73311</v>
      </c>
      <c r="H15" s="167">
        <f t="shared" si="4"/>
        <v>9.7655711963857694E-3</v>
      </c>
      <c r="I15" s="181">
        <f t="shared" si="1"/>
        <v>2.033516779078909</v>
      </c>
      <c r="J15" s="167">
        <f t="shared" si="5"/>
        <v>9.6480884385076002E-2</v>
      </c>
      <c r="K15" s="166">
        <v>92917</v>
      </c>
      <c r="L15" s="166">
        <v>156330</v>
      </c>
      <c r="M15" s="166">
        <v>274306</v>
      </c>
      <c r="N15" s="166">
        <v>310411</v>
      </c>
      <c r="O15" s="166">
        <v>317945</v>
      </c>
      <c r="P15" s="167">
        <f t="shared" si="6"/>
        <v>2.4271047095624887E-2</v>
      </c>
      <c r="Q15" s="181">
        <f t="shared" si="2"/>
        <v>2.4218173208347236</v>
      </c>
      <c r="R15" s="167">
        <f t="shared" si="7"/>
        <v>9.0256181701793656E-2</v>
      </c>
      <c r="S15" s="166">
        <v>117084</v>
      </c>
      <c r="T15" s="166">
        <v>194551</v>
      </c>
      <c r="U15" s="166">
        <v>339027</v>
      </c>
      <c r="V15" s="166">
        <v>383013</v>
      </c>
      <c r="W15" s="166">
        <v>391256</v>
      </c>
      <c r="X15" s="167">
        <f t="shared" si="8"/>
        <v>2.1521462717975615E-2</v>
      </c>
      <c r="Y15" s="181">
        <f t="shared" si="3"/>
        <v>2.3416692289296575</v>
      </c>
      <c r="Z15" s="167">
        <f t="shared" si="0"/>
        <v>8.9763939640014376E-2</v>
      </c>
    </row>
    <row r="16" spans="1:26" x14ac:dyDescent="0.25">
      <c r="A16" s="164" t="s">
        <v>119</v>
      </c>
      <c r="B16" s="165" t="s">
        <v>119</v>
      </c>
      <c r="C16" s="166">
        <v>11046</v>
      </c>
      <c r="D16" s="166">
        <v>21498</v>
      </c>
      <c r="E16" s="166">
        <v>31998</v>
      </c>
      <c r="F16" s="166">
        <v>34481</v>
      </c>
      <c r="G16" s="166">
        <v>33841</v>
      </c>
      <c r="H16" s="167">
        <f t="shared" si="4"/>
        <v>-1.8560946608277007E-2</v>
      </c>
      <c r="I16" s="181">
        <f t="shared" si="1"/>
        <v>2.0636429476733658</v>
      </c>
      <c r="J16" s="167">
        <f t="shared" si="5"/>
        <v>4.4536421662170166E-2</v>
      </c>
      <c r="K16" s="166">
        <v>37740</v>
      </c>
      <c r="L16" s="166">
        <v>83736</v>
      </c>
      <c r="M16" s="166">
        <v>134432</v>
      </c>
      <c r="N16" s="166">
        <v>141579</v>
      </c>
      <c r="O16" s="166">
        <v>159005</v>
      </c>
      <c r="P16" s="167">
        <f t="shared" si="6"/>
        <v>0.12308322561961882</v>
      </c>
      <c r="Q16" s="181">
        <f t="shared" si="2"/>
        <v>3.2131690514043454</v>
      </c>
      <c r="R16" s="167">
        <f t="shared" si="7"/>
        <v>4.5137316741869507E-2</v>
      </c>
      <c r="S16" s="166">
        <v>48786</v>
      </c>
      <c r="T16" s="166">
        <v>105234</v>
      </c>
      <c r="U16" s="166">
        <v>166430</v>
      </c>
      <c r="V16" s="166">
        <v>176060</v>
      </c>
      <c r="W16" s="166">
        <v>192846</v>
      </c>
      <c r="X16" s="167">
        <f t="shared" si="8"/>
        <v>9.5342496876064997E-2</v>
      </c>
      <c r="Y16" s="181">
        <f t="shared" si="3"/>
        <v>2.9528963227155329</v>
      </c>
      <c r="Z16" s="167">
        <f t="shared" si="0"/>
        <v>4.4065553700111178E-2</v>
      </c>
    </row>
    <row r="17" spans="1:26" x14ac:dyDescent="0.25">
      <c r="A17" s="164" t="s">
        <v>126</v>
      </c>
      <c r="B17" s="165" t="s">
        <v>126</v>
      </c>
      <c r="C17" s="166">
        <v>4317</v>
      </c>
      <c r="D17" s="166">
        <v>10076</v>
      </c>
      <c r="E17" s="166">
        <v>19335</v>
      </c>
      <c r="F17" s="166">
        <v>14807</v>
      </c>
      <c r="G17" s="166">
        <v>14110</v>
      </c>
      <c r="H17" s="167">
        <f t="shared" si="4"/>
        <v>-4.707233065442018E-2</v>
      </c>
      <c r="I17" s="181">
        <f t="shared" si="1"/>
        <v>2.2684734769515869</v>
      </c>
      <c r="J17" s="167">
        <f t="shared" si="5"/>
        <v>1.8569454497598212E-2</v>
      </c>
      <c r="K17" s="166">
        <v>23237</v>
      </c>
      <c r="L17" s="166">
        <v>56946</v>
      </c>
      <c r="M17" s="166">
        <v>104116</v>
      </c>
      <c r="N17" s="166">
        <v>103068</v>
      </c>
      <c r="O17" s="166">
        <v>113511</v>
      </c>
      <c r="P17" s="167">
        <f t="shared" si="6"/>
        <v>0.10132145767842582</v>
      </c>
      <c r="Q17" s="181">
        <f t="shared" si="2"/>
        <v>3.8849249042475362</v>
      </c>
      <c r="R17" s="167">
        <f t="shared" si="7"/>
        <v>3.2222772621529824E-2</v>
      </c>
      <c r="S17" s="166">
        <v>27554</v>
      </c>
      <c r="T17" s="166">
        <v>67022</v>
      </c>
      <c r="U17" s="166">
        <v>123451</v>
      </c>
      <c r="V17" s="166">
        <v>117875</v>
      </c>
      <c r="W17" s="166">
        <v>127621</v>
      </c>
      <c r="X17" s="167">
        <f t="shared" si="8"/>
        <v>8.2680805938494251E-2</v>
      </c>
      <c r="Y17" s="181">
        <f t="shared" si="3"/>
        <v>3.6316687232343758</v>
      </c>
      <c r="Z17" s="167">
        <f t="shared" si="0"/>
        <v>3.2686034187540861E-2</v>
      </c>
    </row>
    <row r="18" spans="1:26" x14ac:dyDescent="0.25">
      <c r="A18" s="164" t="s">
        <v>122</v>
      </c>
      <c r="B18" s="165" t="s">
        <v>122</v>
      </c>
      <c r="C18" s="166">
        <v>5016</v>
      </c>
      <c r="D18" s="166">
        <v>6294</v>
      </c>
      <c r="E18" s="166">
        <v>10411</v>
      </c>
      <c r="F18" s="166">
        <v>10566</v>
      </c>
      <c r="G18" s="166">
        <v>9886</v>
      </c>
      <c r="H18" s="167">
        <f t="shared" si="4"/>
        <v>-6.4357372704902494E-2</v>
      </c>
      <c r="I18" s="181">
        <f t="shared" si="1"/>
        <v>0.97089314194577359</v>
      </c>
      <c r="J18" s="167"/>
      <c r="K18" s="166">
        <v>43640</v>
      </c>
      <c r="L18" s="166">
        <v>77431</v>
      </c>
      <c r="M18" s="166">
        <v>120097</v>
      </c>
      <c r="N18" s="166">
        <v>123521</v>
      </c>
      <c r="O18" s="166">
        <v>130398</v>
      </c>
      <c r="P18" s="167">
        <f t="shared" si="6"/>
        <v>5.5674743565871321E-2</v>
      </c>
      <c r="Q18" s="181">
        <f t="shared" si="2"/>
        <v>1.9880384967919338</v>
      </c>
      <c r="R18" s="167">
        <f t="shared" si="7"/>
        <v>3.7016545570933618E-2</v>
      </c>
      <c r="S18" s="166">
        <v>48656</v>
      </c>
      <c r="T18" s="166">
        <v>83725</v>
      </c>
      <c r="U18" s="166">
        <v>130508</v>
      </c>
      <c r="V18" s="166">
        <v>134087</v>
      </c>
      <c r="W18" s="166">
        <v>140284</v>
      </c>
      <c r="X18" s="167">
        <f t="shared" si="8"/>
        <v>4.6216262575790257E-2</v>
      </c>
      <c r="Y18" s="181">
        <f t="shared" si="3"/>
        <v>1.8831798750411051</v>
      </c>
      <c r="Z18" s="167">
        <f t="shared" si="0"/>
        <v>3.4554511099525981E-2</v>
      </c>
    </row>
    <row r="19" spans="1:26" x14ac:dyDescent="0.25">
      <c r="A19" s="164" t="s">
        <v>131</v>
      </c>
      <c r="B19" s="165" t="s">
        <v>131</v>
      </c>
      <c r="C19" s="166">
        <v>3325</v>
      </c>
      <c r="D19" s="166">
        <v>2149</v>
      </c>
      <c r="E19" s="166">
        <v>5595</v>
      </c>
      <c r="F19" s="166">
        <v>6018</v>
      </c>
      <c r="G19" s="166">
        <v>5527</v>
      </c>
      <c r="H19" s="167">
        <f t="shared" si="4"/>
        <v>-8.1588567630441977E-2</v>
      </c>
      <c r="I19" s="181">
        <f t="shared" si="1"/>
        <v>0.66225563909774432</v>
      </c>
      <c r="J19" s="167">
        <f t="shared" si="5"/>
        <v>7.2738040402711059E-3</v>
      </c>
      <c r="K19" s="166">
        <v>14961</v>
      </c>
      <c r="L19" s="166">
        <v>12822</v>
      </c>
      <c r="M19" s="166">
        <v>35340</v>
      </c>
      <c r="N19" s="166">
        <v>38414</v>
      </c>
      <c r="O19" s="166">
        <v>36006</v>
      </c>
      <c r="P19" s="167">
        <f t="shared" si="6"/>
        <v>-6.2685479252355902E-2</v>
      </c>
      <c r="Q19" s="181">
        <f t="shared" si="2"/>
        <v>1.4066573090034087</v>
      </c>
      <c r="R19" s="167">
        <f t="shared" si="7"/>
        <v>1.0221151703454315E-2</v>
      </c>
      <c r="S19" s="166">
        <v>18286</v>
      </c>
      <c r="T19" s="166">
        <v>14971</v>
      </c>
      <c r="U19" s="166">
        <v>40935</v>
      </c>
      <c r="V19" s="166">
        <v>44432</v>
      </c>
      <c r="W19" s="166">
        <v>41533</v>
      </c>
      <c r="X19" s="167">
        <f t="shared" si="8"/>
        <v>-6.5245768815268224E-2</v>
      </c>
      <c r="Y19" s="181">
        <f t="shared" si="3"/>
        <v>1.2713004484304933</v>
      </c>
      <c r="Z19" s="167">
        <f t="shared" si="0"/>
        <v>1.0838331074409967E-2</v>
      </c>
    </row>
    <row r="20" spans="1:26" x14ac:dyDescent="0.25">
      <c r="A20" s="164" t="s">
        <v>134</v>
      </c>
      <c r="B20" s="165" t="s">
        <v>134</v>
      </c>
      <c r="C20" s="166">
        <v>3428</v>
      </c>
      <c r="D20" s="166">
        <v>1763</v>
      </c>
      <c r="E20" s="166">
        <v>3453</v>
      </c>
      <c r="F20" s="166">
        <v>4405</v>
      </c>
      <c r="G20" s="166">
        <v>3651</v>
      </c>
      <c r="H20" s="167">
        <f t="shared" si="4"/>
        <v>-0.17116912599318956</v>
      </c>
      <c r="I20" s="181">
        <f t="shared" si="1"/>
        <v>6.5052508751458626E-2</v>
      </c>
      <c r="J20" s="167">
        <f t="shared" si="5"/>
        <v>4.8048957030992958E-3</v>
      </c>
      <c r="K20" s="166">
        <v>22112</v>
      </c>
      <c r="L20" s="166">
        <v>10721</v>
      </c>
      <c r="M20" s="166">
        <v>31821</v>
      </c>
      <c r="N20" s="166">
        <v>40302</v>
      </c>
      <c r="O20" s="166">
        <v>37275</v>
      </c>
      <c r="P20" s="167">
        <f t="shared" si="6"/>
        <v>-7.5107935090069966E-2</v>
      </c>
      <c r="Q20" s="181">
        <f t="shared" si="2"/>
        <v>0.68573625180897246</v>
      </c>
      <c r="R20" s="167">
        <f t="shared" si="7"/>
        <v>1.0581387261741366E-2</v>
      </c>
      <c r="S20" s="166">
        <v>25540</v>
      </c>
      <c r="T20" s="166">
        <v>12484</v>
      </c>
      <c r="U20" s="166">
        <v>35274</v>
      </c>
      <c r="V20" s="166">
        <v>44707</v>
      </c>
      <c r="W20" s="166">
        <v>40926</v>
      </c>
      <c r="X20" s="167">
        <f t="shared" si="8"/>
        <v>-8.4572885677858034E-2</v>
      </c>
      <c r="Y20" s="181">
        <f t="shared" si="3"/>
        <v>0.60242756460454183</v>
      </c>
      <c r="Z20" s="167">
        <f t="shared" si="0"/>
        <v>9.3394720976850421E-3</v>
      </c>
    </row>
    <row r="21" spans="1:26" x14ac:dyDescent="0.25">
      <c r="A21" s="169" t="s">
        <v>148</v>
      </c>
      <c r="B21" s="170" t="s">
        <v>148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183114</v>
      </c>
      <c r="G21" s="171">
        <f>G13-SUM(G14:G20)</f>
        <v>202107</v>
      </c>
      <c r="H21" s="172">
        <f t="shared" si="4"/>
        <v>0.10372227137193213</v>
      </c>
      <c r="I21" s="182">
        <f t="shared" si="1"/>
        <v>2.5237904280359165</v>
      </c>
      <c r="J21" s="172">
        <f t="shared" si="5"/>
        <v>0.26598275975521485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662840</v>
      </c>
      <c r="O21" s="171">
        <f>O13-SUM(O14:O20)</f>
        <v>724464</v>
      </c>
      <c r="P21" s="172">
        <f t="shared" si="6"/>
        <v>9.2969645766700859E-2</v>
      </c>
      <c r="Q21" s="182">
        <f t="shared" si="2"/>
        <v>3.4262890030732009</v>
      </c>
      <c r="R21" s="172">
        <f t="shared" si="7"/>
        <v>0.20565618085017295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845954</v>
      </c>
      <c r="W21" s="171">
        <f>W13-SUM(W14:W20)</f>
        <v>926571</v>
      </c>
      <c r="X21" s="172">
        <f t="shared" si="8"/>
        <v>9.5297143816330365E-2</v>
      </c>
      <c r="Y21" s="182">
        <f t="shared" si="3"/>
        <v>3.192097833758619</v>
      </c>
      <c r="Z21" s="172">
        <f t="shared" si="0"/>
        <v>0.20151114427199432</v>
      </c>
    </row>
    <row r="22" spans="1:26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71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165626</v>
      </c>
      <c r="G23" s="178">
        <f>G24+G27</f>
        <v>152899</v>
      </c>
      <c r="H23" s="179">
        <f>IFERROR(G23/F23-1,"-")</f>
        <v>-7.6841800200451615E-2</v>
      </c>
      <c r="I23" s="179">
        <f t="shared" si="1"/>
        <v>2.5680715019135629</v>
      </c>
      <c r="J23" s="179">
        <f>G23/G$9</f>
        <v>0.20122260972560374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1377896</v>
      </c>
      <c r="O23" s="178">
        <f>O24+O27</f>
        <v>1421021</v>
      </c>
      <c r="P23" s="179">
        <f>IFERROR(O23/N23-1,"-")</f>
        <v>3.1297717679708681E-2</v>
      </c>
      <c r="Q23" s="179">
        <f t="shared" ref="Q23:Q86" si="9">IFERROR(O23/K23-1,"-")</f>
        <v>2.5635102941545251</v>
      </c>
      <c r="R23" s="179">
        <f>O23/O$9</f>
        <v>0.4033903020272831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1543522</v>
      </c>
      <c r="W23" s="178">
        <f>W24+W27</f>
        <v>1573920</v>
      </c>
      <c r="X23" s="179">
        <f>IFERROR(W23/V23-1,"-")</f>
        <v>1.9693920786357344E-2</v>
      </c>
      <c r="Y23" s="179">
        <f t="shared" ref="Y23:Y86" si="10">IFERROR(W23/S23-1,"-")</f>
        <v>2.5639528827821079</v>
      </c>
      <c r="Z23" s="179">
        <f t="shared" ref="Z23:Z35" si="11">U23/U$9</f>
        <v>0.39467278883880924</v>
      </c>
    </row>
    <row r="24" spans="1:26" x14ac:dyDescent="0.25">
      <c r="A24" s="1" t="s">
        <v>99</v>
      </c>
      <c r="B24" s="161" t="s">
        <v>100</v>
      </c>
      <c r="C24" s="162">
        <v>2953</v>
      </c>
      <c r="D24" s="162">
        <v>8952</v>
      </c>
      <c r="E24" s="162">
        <v>12689</v>
      </c>
      <c r="F24" s="162">
        <v>11591</v>
      </c>
      <c r="G24" s="162">
        <v>7728</v>
      </c>
      <c r="H24" s="163">
        <f>IFERROR(G24/F24-1,"-")</f>
        <v>-0.33327581744456902</v>
      </c>
      <c r="I24" s="180">
        <f t="shared" si="1"/>
        <v>1.6169996613613273</v>
      </c>
      <c r="J24" s="163">
        <f>G24/G$9</f>
        <v>1.0170428374021188E-2</v>
      </c>
      <c r="K24" s="162">
        <v>90143</v>
      </c>
      <c r="L24" s="162">
        <v>198275</v>
      </c>
      <c r="M24" s="162">
        <v>161372</v>
      </c>
      <c r="N24" s="162">
        <v>131439</v>
      </c>
      <c r="O24" s="162">
        <v>120665</v>
      </c>
      <c r="P24" s="163">
        <f>IFERROR(O24/N24-1,"-")</f>
        <v>-8.1969582848317457E-2</v>
      </c>
      <c r="Q24" s="180">
        <f t="shared" si="9"/>
        <v>0.33859534295508253</v>
      </c>
      <c r="R24" s="163">
        <f>O24/O$9</f>
        <v>3.425360412979267E-2</v>
      </c>
      <c r="S24" s="162">
        <v>93096</v>
      </c>
      <c r="T24" s="162">
        <v>207227</v>
      </c>
      <c r="U24" s="162">
        <v>174061</v>
      </c>
      <c r="V24" s="162">
        <v>143030</v>
      </c>
      <c r="W24" s="162">
        <v>128393</v>
      </c>
      <c r="X24" s="163">
        <f>IFERROR(W24/V24-1,"-")</f>
        <v>-0.10233517443892892</v>
      </c>
      <c r="Y24" s="180">
        <f t="shared" si="10"/>
        <v>0.37914625762653609</v>
      </c>
      <c r="Z24" s="163">
        <f t="shared" si="11"/>
        <v>4.6086008187196124E-2</v>
      </c>
    </row>
    <row r="25" spans="1:26" x14ac:dyDescent="0.25">
      <c r="A25" s="164" t="s">
        <v>106</v>
      </c>
      <c r="B25" s="165" t="s">
        <v>12</v>
      </c>
      <c r="C25" s="166">
        <v>1786</v>
      </c>
      <c r="D25" s="166">
        <v>4418</v>
      </c>
      <c r="E25" s="166">
        <v>6088</v>
      </c>
      <c r="F25" s="166">
        <v>5369</v>
      </c>
      <c r="G25" s="166">
        <v>2401</v>
      </c>
      <c r="H25" s="167">
        <f>IFERROR(G25/F25-1,"-")</f>
        <v>-0.5528031290743155</v>
      </c>
      <c r="I25" s="181">
        <f t="shared" si="1"/>
        <v>0.34434490481522961</v>
      </c>
      <c r="J25" s="167">
        <f>G25/G$9</f>
        <v>3.1598341777982495E-3</v>
      </c>
      <c r="K25" s="166">
        <v>45044</v>
      </c>
      <c r="L25" s="166">
        <v>92809</v>
      </c>
      <c r="M25" s="166">
        <v>62381</v>
      </c>
      <c r="N25" s="166">
        <v>49550</v>
      </c>
      <c r="O25" s="166">
        <v>41611</v>
      </c>
      <c r="P25" s="167">
        <f>IFERROR(O25/N25-1,"-")</f>
        <v>-0.16022199798183656</v>
      </c>
      <c r="Q25" s="181">
        <f t="shared" si="9"/>
        <v>-7.6214368173341596E-2</v>
      </c>
      <c r="R25" s="167">
        <f>O25/O$9</f>
        <v>1.1812263054280884E-2</v>
      </c>
      <c r="S25" s="166">
        <v>46830</v>
      </c>
      <c r="T25" s="166">
        <v>97227</v>
      </c>
      <c r="U25" s="166">
        <v>68469</v>
      </c>
      <c r="V25" s="166">
        <v>54919</v>
      </c>
      <c r="W25" s="166">
        <v>44012</v>
      </c>
      <c r="X25" s="167">
        <f>IFERROR(W25/V25-1,"-")</f>
        <v>-0.19860157686775071</v>
      </c>
      <c r="Y25" s="181">
        <f t="shared" si="10"/>
        <v>-6.0175101430706812E-2</v>
      </c>
      <c r="Z25" s="167">
        <f t="shared" si="11"/>
        <v>1.812848883189877E-2</v>
      </c>
    </row>
    <row r="26" spans="1:26" x14ac:dyDescent="0.25">
      <c r="A26" s="164" t="s">
        <v>103</v>
      </c>
      <c r="B26" s="165" t="s">
        <v>103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7.0105941962229391E-3</v>
      </c>
      <c r="K26" s="166">
        <v>45099</v>
      </c>
      <c r="L26" s="166">
        <v>105466</v>
      </c>
      <c r="M26" s="166">
        <v>98991</v>
      </c>
      <c r="N26" s="166">
        <v>81889</v>
      </c>
      <c r="O26" s="166">
        <v>79054</v>
      </c>
      <c r="P26" s="167">
        <f>IFERROR(O26/N26-1,"-")</f>
        <v>-3.4620034436859681E-2</v>
      </c>
      <c r="Q26" s="181">
        <f t="shared" si="9"/>
        <v>0.75289917736535172</v>
      </c>
      <c r="R26" s="167">
        <f>O26/O$9</f>
        <v>2.2441341075511788E-2</v>
      </c>
      <c r="S26" s="166">
        <v>46266</v>
      </c>
      <c r="T26" s="166">
        <v>110000</v>
      </c>
      <c r="U26" s="166">
        <v>105592</v>
      </c>
      <c r="V26" s="166">
        <v>88111</v>
      </c>
      <c r="W26" s="166">
        <v>84381</v>
      </c>
      <c r="X26" s="167">
        <f>IFERROR(W26/V26-1,"-")</f>
        <v>-4.2332966371962599E-2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149</v>
      </c>
      <c r="B27" s="161" t="s">
        <v>110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145171</v>
      </c>
      <c r="H27" s="163">
        <f>IFERROR(G27/F27-1,"-")</f>
        <v>-5.7545363066835442E-2</v>
      </c>
      <c r="I27" s="180">
        <f t="shared" si="1"/>
        <v>2.6384621168450337</v>
      </c>
      <c r="J27" s="163">
        <f>G27/G$9</f>
        <v>0.19105218135158256</v>
      </c>
      <c r="K27" s="162">
        <v>308627</v>
      </c>
      <c r="L27" s="162">
        <v>489547</v>
      </c>
      <c r="M27" s="162">
        <v>1163992</v>
      </c>
      <c r="N27" s="162">
        <v>1246457</v>
      </c>
      <c r="O27" s="162">
        <v>1300356</v>
      </c>
      <c r="P27" s="163">
        <f>IFERROR(O27/N27-1,"-")</f>
        <v>4.3241764457177423E-2</v>
      </c>
      <c r="Q27" s="180">
        <f t="shared" si="9"/>
        <v>3.2133578721239555</v>
      </c>
      <c r="R27" s="163">
        <f>O27/O$9</f>
        <v>0.36913669789749043</v>
      </c>
      <c r="S27" s="162">
        <v>348526</v>
      </c>
      <c r="T27" s="162">
        <v>545541</v>
      </c>
      <c r="U27" s="162">
        <v>1316568</v>
      </c>
      <c r="V27" s="162">
        <v>1400492</v>
      </c>
      <c r="W27" s="162">
        <v>1445527</v>
      </c>
      <c r="X27" s="163">
        <f>IFERROR(W27/V27-1,"-")</f>
        <v>3.2156556410175785E-2</v>
      </c>
      <c r="Y27" s="180">
        <f t="shared" si="10"/>
        <v>3.1475442291249429</v>
      </c>
      <c r="Z27" s="163">
        <f t="shared" si="11"/>
        <v>0.34858678065161314</v>
      </c>
    </row>
    <row r="28" spans="1:26" x14ac:dyDescent="0.25">
      <c r="A28" s="164" t="s">
        <v>113</v>
      </c>
      <c r="B28" s="165" t="s">
        <v>113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8.3724419293281574E-2</v>
      </c>
      <c r="K28" s="166">
        <v>128801</v>
      </c>
      <c r="L28" s="166">
        <v>159037</v>
      </c>
      <c r="M28" s="166">
        <v>590382</v>
      </c>
      <c r="N28" s="166">
        <v>640725</v>
      </c>
      <c r="O28" s="166">
        <v>669764</v>
      </c>
      <c r="P28" s="167">
        <f t="shared" ref="P28:P35" si="14">IFERROR(O28/N28-1,"-")</f>
        <v>4.5322096063053596E-2</v>
      </c>
      <c r="Q28" s="181">
        <f t="shared" si="9"/>
        <v>4.1999906833021479</v>
      </c>
      <c r="R28" s="167">
        <f t="shared" ref="R28:R35" si="15">O28/O$9</f>
        <v>0.19012829665923392</v>
      </c>
      <c r="S28" s="166">
        <v>143594</v>
      </c>
      <c r="T28" s="166">
        <v>175307</v>
      </c>
      <c r="U28" s="166">
        <v>657205</v>
      </c>
      <c r="V28" s="166">
        <v>710044</v>
      </c>
      <c r="W28" s="166">
        <v>733382</v>
      </c>
      <c r="X28" s="167">
        <f t="shared" ref="X28:X35" si="16">IFERROR(W28/V28-1,"-")</f>
        <v>3.2868385621172669E-2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116</v>
      </c>
      <c r="B29" s="165" t="s">
        <v>116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3.8660261893794831E-2</v>
      </c>
      <c r="K29" s="166">
        <v>41673</v>
      </c>
      <c r="L29" s="166">
        <v>81095</v>
      </c>
      <c r="M29" s="166">
        <v>128496</v>
      </c>
      <c r="N29" s="166">
        <v>137354</v>
      </c>
      <c r="O29" s="166">
        <v>137486</v>
      </c>
      <c r="P29" s="167">
        <f t="shared" si="14"/>
        <v>9.6102042896450968E-4</v>
      </c>
      <c r="Q29" s="181">
        <f t="shared" si="9"/>
        <v>2.2991625272958509</v>
      </c>
      <c r="R29" s="167">
        <f t="shared" si="15"/>
        <v>3.9028641423682724E-2</v>
      </c>
      <c r="S29" s="166">
        <v>49509</v>
      </c>
      <c r="T29" s="166">
        <v>95431</v>
      </c>
      <c r="U29" s="166">
        <v>155893</v>
      </c>
      <c r="V29" s="166">
        <v>167578</v>
      </c>
      <c r="W29" s="166">
        <v>166862</v>
      </c>
      <c r="X29" s="167">
        <f t="shared" si="16"/>
        <v>-4.27263721968274E-3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119</v>
      </c>
      <c r="B30" s="165" t="s">
        <v>119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3.9928933342106999E-3</v>
      </c>
      <c r="K30" s="166">
        <v>13936</v>
      </c>
      <c r="L30" s="166">
        <v>30800</v>
      </c>
      <c r="M30" s="166">
        <v>48228</v>
      </c>
      <c r="N30" s="166">
        <v>43563</v>
      </c>
      <c r="O30" s="166">
        <v>39137</v>
      </c>
      <c r="P30" s="167">
        <f t="shared" si="14"/>
        <v>-0.10159998163579187</v>
      </c>
      <c r="Q30" s="181">
        <f t="shared" si="9"/>
        <v>1.8083381171067736</v>
      </c>
      <c r="R30" s="167">
        <f t="shared" si="15"/>
        <v>1.1109959846083751E-2</v>
      </c>
      <c r="S30" s="166">
        <v>17166</v>
      </c>
      <c r="T30" s="166">
        <v>35787</v>
      </c>
      <c r="U30" s="166">
        <v>52360</v>
      </c>
      <c r="V30" s="166">
        <v>46545</v>
      </c>
      <c r="W30" s="166">
        <v>42171</v>
      </c>
      <c r="X30" s="167">
        <f t="shared" si="16"/>
        <v>-9.3973573960683177E-2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126</v>
      </c>
      <c r="B31" s="165" t="s">
        <v>126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4.2837402118839248E-3</v>
      </c>
      <c r="K31" s="166">
        <v>12314</v>
      </c>
      <c r="L31" s="166">
        <v>32115</v>
      </c>
      <c r="M31" s="166">
        <v>56445</v>
      </c>
      <c r="N31" s="166">
        <v>53432</v>
      </c>
      <c r="O31" s="166">
        <v>57796</v>
      </c>
      <c r="P31" s="167">
        <f t="shared" si="14"/>
        <v>8.1673903278933979E-2</v>
      </c>
      <c r="Q31" s="181">
        <f t="shared" si="9"/>
        <v>3.6935195712197499</v>
      </c>
      <c r="R31" s="167">
        <f t="shared" si="15"/>
        <v>1.6406756758674822E-2</v>
      </c>
      <c r="S31" s="166">
        <v>14050</v>
      </c>
      <c r="T31" s="166">
        <v>36053</v>
      </c>
      <c r="U31" s="166">
        <v>64395</v>
      </c>
      <c r="V31" s="166">
        <v>57472</v>
      </c>
      <c r="W31" s="166">
        <v>61051</v>
      </c>
      <c r="X31" s="167">
        <f t="shared" si="16"/>
        <v>6.2273802895322916E-2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122</v>
      </c>
      <c r="B32" s="165" t="s">
        <v>122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3.3782983483582286E-3</v>
      </c>
      <c r="K32" s="166">
        <v>25064</v>
      </c>
      <c r="L32" s="166">
        <v>46414</v>
      </c>
      <c r="M32" s="166">
        <v>73182</v>
      </c>
      <c r="N32" s="166">
        <v>71425</v>
      </c>
      <c r="O32" s="166">
        <v>73828</v>
      </c>
      <c r="P32" s="167">
        <f t="shared" si="14"/>
        <v>3.3643682184109291E-2</v>
      </c>
      <c r="Q32" s="181">
        <f t="shared" si="9"/>
        <v>1.9455793169486117</v>
      </c>
      <c r="R32" s="167">
        <f t="shared" si="15"/>
        <v>2.095781780710507E-2</v>
      </c>
      <c r="S32" s="166">
        <v>26467</v>
      </c>
      <c r="T32" s="166">
        <v>48646</v>
      </c>
      <c r="U32" s="166">
        <v>77679</v>
      </c>
      <c r="V32" s="166">
        <v>74656</v>
      </c>
      <c r="W32" s="166">
        <v>76395</v>
      </c>
      <c r="X32" s="167">
        <f t="shared" si="16"/>
        <v>2.3293506215173565E-2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131</v>
      </c>
      <c r="B33" s="165" t="s">
        <v>131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3.3914588405606371E-3</v>
      </c>
      <c r="K33" s="166">
        <v>8223</v>
      </c>
      <c r="L33" s="166">
        <v>5697</v>
      </c>
      <c r="M33" s="166">
        <v>18357</v>
      </c>
      <c r="N33" s="166">
        <v>18855</v>
      </c>
      <c r="O33" s="166">
        <v>18273</v>
      </c>
      <c r="P33" s="167">
        <f t="shared" si="14"/>
        <v>-3.086714399363566E-2</v>
      </c>
      <c r="Q33" s="181">
        <f t="shared" si="9"/>
        <v>1.2221816855162349</v>
      </c>
      <c r="R33" s="167">
        <f t="shared" si="15"/>
        <v>5.1872217151924874E-3</v>
      </c>
      <c r="S33" s="166">
        <v>9599</v>
      </c>
      <c r="T33" s="166">
        <v>6287</v>
      </c>
      <c r="U33" s="166">
        <v>20065</v>
      </c>
      <c r="V33" s="166">
        <v>20971</v>
      </c>
      <c r="W33" s="166">
        <v>20850</v>
      </c>
      <c r="X33" s="167">
        <f t="shared" si="16"/>
        <v>-5.769872681321786E-3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134</v>
      </c>
      <c r="B34" s="165" t="s">
        <v>134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8.1595051654931891E-4</v>
      </c>
      <c r="K34" s="166">
        <v>10880</v>
      </c>
      <c r="L34" s="166">
        <v>4211</v>
      </c>
      <c r="M34" s="166">
        <v>16482</v>
      </c>
      <c r="N34" s="166">
        <v>21196</v>
      </c>
      <c r="O34" s="166">
        <v>19378</v>
      </c>
      <c r="P34" s="167">
        <f t="shared" si="14"/>
        <v>-8.5770900169843345E-2</v>
      </c>
      <c r="Q34" s="181">
        <f t="shared" si="9"/>
        <v>0.78106617647058818</v>
      </c>
      <c r="R34" s="167">
        <f t="shared" si="15"/>
        <v>5.5009020082635593E-3</v>
      </c>
      <c r="S34" s="166">
        <v>11549</v>
      </c>
      <c r="T34" s="166">
        <v>4406</v>
      </c>
      <c r="U34" s="166">
        <v>17276</v>
      </c>
      <c r="V34" s="166">
        <v>22029</v>
      </c>
      <c r="W34" s="166">
        <v>19998</v>
      </c>
      <c r="X34" s="167">
        <f t="shared" si="16"/>
        <v>-9.2196649870625036E-2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148</v>
      </c>
      <c r="B35" s="170" t="s">
        <v>148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40124</v>
      </c>
      <c r="H35" s="172">
        <f t="shared" si="12"/>
        <v>-2.8239283119399383E-2</v>
      </c>
      <c r="I35" s="182">
        <f t="shared" si="1"/>
        <v>3.5307136404697381</v>
      </c>
      <c r="J35" s="172">
        <f t="shared" si="13"/>
        <v>5.2805158912943344E-2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259907</v>
      </c>
      <c r="O35" s="171">
        <f>O27-SUM(O28:O34)</f>
        <v>284694</v>
      </c>
      <c r="P35" s="172">
        <f t="shared" si="14"/>
        <v>9.5368728045031492E-2</v>
      </c>
      <c r="Q35" s="182">
        <f t="shared" si="9"/>
        <v>3.2029939766150939</v>
      </c>
      <c r="R35" s="172">
        <f t="shared" si="15"/>
        <v>8.08171016792541E-2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301197</v>
      </c>
      <c r="W35" s="171">
        <f>W27-SUM(W28:W34)</f>
        <v>324818</v>
      </c>
      <c r="X35" s="172">
        <f t="shared" si="16"/>
        <v>7.8423755880702606E-2</v>
      </c>
      <c r="Y35" s="182">
        <f t="shared" si="10"/>
        <v>3.2408867766868603</v>
      </c>
      <c r="Z35" s="172">
        <f t="shared" si="11"/>
        <v>7.1936493496074658E-2</v>
      </c>
    </row>
    <row r="36" spans="1:26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71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201032</v>
      </c>
      <c r="G37" s="178">
        <f>G38+G41</f>
        <v>210205</v>
      </c>
      <c r="H37" s="179">
        <f>IFERROR(G37/F37-1,"-")</f>
        <v>4.5629551514186906E-2</v>
      </c>
      <c r="I37" s="179">
        <f t="shared" si="1"/>
        <v>2.8722483190568298</v>
      </c>
      <c r="J37" s="179">
        <f>G37/G$9</f>
        <v>0.27664012634072516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609879</v>
      </c>
      <c r="O37" s="178">
        <f>O38+O41</f>
        <v>651234</v>
      </c>
      <c r="P37" s="179">
        <f>IFERROR(O37/N37-1,"-")</f>
        <v>6.7808532512186881E-2</v>
      </c>
      <c r="Q37" s="179">
        <f t="shared" si="9"/>
        <v>3.2846033396055105</v>
      </c>
      <c r="R37" s="179">
        <f>O37/O$9</f>
        <v>0.18486811943696516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810911</v>
      </c>
      <c r="W37" s="178">
        <f>W38+W41</f>
        <v>861439</v>
      </c>
      <c r="X37" s="179">
        <f>IFERROR(W37/V37-1,"-")</f>
        <v>6.231016720700544E-2</v>
      </c>
      <c r="Y37" s="179">
        <f t="shared" si="10"/>
        <v>3.1760867562863888</v>
      </c>
      <c r="Z37" s="179">
        <f t="shared" ref="Z37:Z49" si="17">U37/U$9</f>
        <v>0.19925398603553787</v>
      </c>
    </row>
    <row r="38" spans="1:26" x14ac:dyDescent="0.25">
      <c r="A38" s="1" t="s">
        <v>99</v>
      </c>
      <c r="B38" s="161" t="s">
        <v>100</v>
      </c>
      <c r="C38" s="162">
        <v>5529</v>
      </c>
      <c r="D38" s="162">
        <v>6062</v>
      </c>
      <c r="E38" s="162">
        <v>22234</v>
      </c>
      <c r="F38" s="162">
        <v>28199</v>
      </c>
      <c r="G38" s="162">
        <v>31522</v>
      </c>
      <c r="H38" s="163">
        <f>IFERROR(G38/F38-1,"-")</f>
        <v>0.11784105819355295</v>
      </c>
      <c r="I38" s="180">
        <f t="shared" si="1"/>
        <v>4.7012117923675163</v>
      </c>
      <c r="J38" s="163">
        <f>G38/G$9</f>
        <v>4.1484503520431662E-2</v>
      </c>
      <c r="K38" s="162">
        <v>19247</v>
      </c>
      <c r="L38" s="162">
        <v>33772</v>
      </c>
      <c r="M38" s="162">
        <v>60854</v>
      </c>
      <c r="N38" s="162">
        <v>53463</v>
      </c>
      <c r="O38" s="162">
        <v>49257</v>
      </c>
      <c r="P38" s="163">
        <f>IFERROR(O38/N38-1,"-")</f>
        <v>-7.8671230570675044E-2</v>
      </c>
      <c r="Q38" s="180">
        <f t="shared" si="9"/>
        <v>1.5592040317971634</v>
      </c>
      <c r="R38" s="163">
        <f>O38/O$9</f>
        <v>1.3982760358191669E-2</v>
      </c>
      <c r="S38" s="162">
        <v>24776</v>
      </c>
      <c r="T38" s="162">
        <v>39834</v>
      </c>
      <c r="U38" s="162">
        <v>83088</v>
      </c>
      <c r="V38" s="162">
        <v>81662</v>
      </c>
      <c r="W38" s="162">
        <v>80779</v>
      </c>
      <c r="X38" s="163">
        <f>IFERROR(W38/V38-1,"-")</f>
        <v>-1.0812862775832044E-2</v>
      </c>
      <c r="Y38" s="180">
        <f t="shared" si="10"/>
        <v>2.2603729415563447</v>
      </c>
      <c r="Z38" s="163">
        <f t="shared" si="17"/>
        <v>2.1999151149641516E-2</v>
      </c>
    </row>
    <row r="39" spans="1:26" x14ac:dyDescent="0.25">
      <c r="A39" s="164" t="s">
        <v>106</v>
      </c>
      <c r="B39" s="165" t="s">
        <v>106</v>
      </c>
      <c r="C39" s="166">
        <v>2180</v>
      </c>
      <c r="D39" s="166">
        <v>4351</v>
      </c>
      <c r="E39" s="166">
        <v>9363</v>
      </c>
      <c r="F39" s="166">
        <v>15617</v>
      </c>
      <c r="G39" s="166">
        <v>21291</v>
      </c>
      <c r="H39" s="167">
        <f>IFERROR(G39/F39-1,"-")</f>
        <v>0.3633220208746879</v>
      </c>
      <c r="I39" s="181">
        <f t="shared" si="1"/>
        <v>8.7665137614678894</v>
      </c>
      <c r="J39" s="167">
        <f>G39/G$9</f>
        <v>2.8020003948147659E-2</v>
      </c>
      <c r="K39" s="166">
        <v>1767</v>
      </c>
      <c r="L39" s="166">
        <v>4726</v>
      </c>
      <c r="M39" s="166">
        <v>9315</v>
      </c>
      <c r="N39" s="166">
        <v>14016</v>
      </c>
      <c r="O39" s="166">
        <v>10087</v>
      </c>
      <c r="P39" s="167">
        <f>IFERROR(O39/N39-1,"-")</f>
        <v>-0.28032248858447484</v>
      </c>
      <c r="Q39" s="181">
        <f t="shared" si="9"/>
        <v>4.7085455574419921</v>
      </c>
      <c r="R39" s="167">
        <f>O39/O$9</f>
        <v>2.8634326843510437E-3</v>
      </c>
      <c r="S39" s="166">
        <v>3947</v>
      </c>
      <c r="T39" s="166">
        <v>9077</v>
      </c>
      <c r="U39" s="166">
        <v>18678</v>
      </c>
      <c r="V39" s="166">
        <v>29633</v>
      </c>
      <c r="W39" s="166">
        <v>31378</v>
      </c>
      <c r="X39" s="167">
        <f>IFERROR(W39/V39-1,"-")</f>
        <v>5.8887051597880768E-2</v>
      </c>
      <c r="Y39" s="181">
        <f t="shared" si="10"/>
        <v>6.9498353179630099</v>
      </c>
      <c r="Z39" s="167">
        <f t="shared" si="17"/>
        <v>4.945360884520078E-3</v>
      </c>
    </row>
    <row r="40" spans="1:26" x14ac:dyDescent="0.25">
      <c r="A40" s="164" t="s">
        <v>103</v>
      </c>
      <c r="B40" s="165" t="s">
        <v>103</v>
      </c>
      <c r="C40" s="166">
        <v>3349</v>
      </c>
      <c r="D40" s="166">
        <v>1711</v>
      </c>
      <c r="E40" s="166">
        <v>12871</v>
      </c>
      <c r="F40" s="166">
        <v>12582</v>
      </c>
      <c r="G40" s="166">
        <v>10231</v>
      </c>
      <c r="H40" s="167">
        <f>IFERROR(G40/F40-1,"-")</f>
        <v>-0.18685423621045938</v>
      </c>
      <c r="I40" s="181">
        <f t="shared" si="1"/>
        <v>2.0549417736637801</v>
      </c>
      <c r="J40" s="167">
        <f>G40/G$9</f>
        <v>1.3464499572284003E-2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1.1119327673840626E-2</v>
      </c>
      <c r="S40" s="166">
        <v>20829</v>
      </c>
      <c r="T40" s="166">
        <v>30757</v>
      </c>
      <c r="U40" s="166">
        <v>64410</v>
      </c>
      <c r="V40" s="166">
        <v>52029</v>
      </c>
      <c r="W40" s="166">
        <v>49401</v>
      </c>
      <c r="X40" s="167">
        <f>IFERROR(W40/V40-1,"-")</f>
        <v>-5.0510292336965912E-2</v>
      </c>
      <c r="Y40" s="181">
        <f t="shared" si="10"/>
        <v>1.3717413221950165</v>
      </c>
      <c r="Z40" s="167">
        <f t="shared" si="17"/>
        <v>1.7053790265121438E-2</v>
      </c>
    </row>
    <row r="41" spans="1:26" x14ac:dyDescent="0.25">
      <c r="A41" s="1" t="s">
        <v>149</v>
      </c>
      <c r="B41" s="161" t="s">
        <v>110</v>
      </c>
      <c r="C41" s="162">
        <v>48756</v>
      </c>
      <c r="D41" s="162">
        <v>44610</v>
      </c>
      <c r="E41" s="162">
        <v>156956</v>
      </c>
      <c r="F41" s="162">
        <v>172833</v>
      </c>
      <c r="G41" s="162">
        <v>178683</v>
      </c>
      <c r="H41" s="163">
        <f>IFERROR(G41/F41-1,"-")</f>
        <v>3.3847702695665838E-2</v>
      </c>
      <c r="I41" s="180">
        <f t="shared" si="1"/>
        <v>2.6648412503076546</v>
      </c>
      <c r="J41" s="163">
        <f>G41/G$9</f>
        <v>0.23515562282029348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0.1708853590787735</v>
      </c>
      <c r="S41" s="162">
        <v>181503</v>
      </c>
      <c r="T41" s="162">
        <v>216915</v>
      </c>
      <c r="U41" s="162">
        <v>669469</v>
      </c>
      <c r="V41" s="162">
        <v>729249</v>
      </c>
      <c r="W41" s="162">
        <v>780660</v>
      </c>
      <c r="X41" s="163">
        <f>IFERROR(W41/V41-1,"-")</f>
        <v>7.0498553991846347E-2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113</v>
      </c>
      <c r="B42" s="165" t="s">
        <v>113</v>
      </c>
      <c r="C42" s="166">
        <v>24960</v>
      </c>
      <c r="D42" s="166">
        <v>17021</v>
      </c>
      <c r="E42" s="166">
        <v>75160</v>
      </c>
      <c r="F42" s="166">
        <v>74704</v>
      </c>
      <c r="G42" s="166">
        <v>75962</v>
      </c>
      <c r="H42" s="167">
        <f t="shared" ref="H42:H49" si="18">IFERROR(G42/F42-1,"-")</f>
        <v>1.6839794388520124E-2</v>
      </c>
      <c r="I42" s="181">
        <f t="shared" si="1"/>
        <v>2.0433493589743588</v>
      </c>
      <c r="J42" s="167">
        <f t="shared" ref="J42:J49" si="19">G42/G$9</f>
        <v>9.9969730867934467E-2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9.5693212157169444E-2</v>
      </c>
      <c r="S42" s="166">
        <v>88261</v>
      </c>
      <c r="T42" s="166">
        <v>80790</v>
      </c>
      <c r="U42" s="166">
        <v>344263</v>
      </c>
      <c r="V42" s="166">
        <v>374296</v>
      </c>
      <c r="W42" s="166">
        <v>413060</v>
      </c>
      <c r="X42" s="167">
        <f t="shared" ref="X42:X49" si="22">IFERROR(W42/V42-1,"-")</f>
        <v>0.10356509286767701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116</v>
      </c>
      <c r="B43" s="165" t="s">
        <v>116</v>
      </c>
      <c r="C43" s="166">
        <v>3221</v>
      </c>
      <c r="D43" s="166">
        <v>2578</v>
      </c>
      <c r="E43" s="166">
        <v>7845</v>
      </c>
      <c r="F43" s="166">
        <v>10851</v>
      </c>
      <c r="G43" s="166">
        <v>11127</v>
      </c>
      <c r="H43" s="167">
        <f t="shared" si="18"/>
        <v>2.5435443737904295E-2</v>
      </c>
      <c r="I43" s="181">
        <f t="shared" si="1"/>
        <v>2.4545172306737038</v>
      </c>
      <c r="J43" s="167">
        <f t="shared" si="19"/>
        <v>1.4643679673619793E-2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5.7720012660761148E-3</v>
      </c>
      <c r="S43" s="166">
        <v>10791</v>
      </c>
      <c r="T43" s="166">
        <v>13496</v>
      </c>
      <c r="U43" s="166">
        <v>27794</v>
      </c>
      <c r="V43" s="166">
        <v>33414</v>
      </c>
      <c r="W43" s="166">
        <v>31460</v>
      </c>
      <c r="X43" s="167">
        <f t="shared" si="22"/>
        <v>-5.8478482073382465E-2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119</v>
      </c>
      <c r="B44" s="165" t="s">
        <v>119</v>
      </c>
      <c r="C44" s="166">
        <v>1995</v>
      </c>
      <c r="D44" s="166">
        <v>1781</v>
      </c>
      <c r="E44" s="166">
        <v>5675</v>
      </c>
      <c r="F44" s="166">
        <v>7845</v>
      </c>
      <c r="G44" s="166">
        <v>8232</v>
      </c>
      <c r="H44" s="167">
        <f t="shared" si="18"/>
        <v>4.9330783938814626E-2</v>
      </c>
      <c r="I44" s="181">
        <f t="shared" si="1"/>
        <v>3.1263157894736846</v>
      </c>
      <c r="J44" s="167">
        <f t="shared" si="19"/>
        <v>1.083371718102257E-2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3.2304812082794565E-3</v>
      </c>
      <c r="S44" s="166">
        <v>5965</v>
      </c>
      <c r="T44" s="166">
        <v>10033</v>
      </c>
      <c r="U44" s="166">
        <v>17707</v>
      </c>
      <c r="V44" s="166">
        <v>19731</v>
      </c>
      <c r="W44" s="166">
        <v>19612</v>
      </c>
      <c r="X44" s="167">
        <f t="shared" si="22"/>
        <v>-6.0311185444225091E-3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126</v>
      </c>
      <c r="B45" s="165" t="s">
        <v>126</v>
      </c>
      <c r="C45" s="166">
        <v>885</v>
      </c>
      <c r="D45" s="166">
        <v>1430</v>
      </c>
      <c r="E45" s="166">
        <v>3236</v>
      </c>
      <c r="F45" s="166">
        <v>3478</v>
      </c>
      <c r="G45" s="166">
        <v>3809</v>
      </c>
      <c r="H45" s="167">
        <f t="shared" si="18"/>
        <v>9.516963772282927E-2</v>
      </c>
      <c r="I45" s="181">
        <f t="shared" si="1"/>
        <v>3.303954802259887</v>
      </c>
      <c r="J45" s="167">
        <f t="shared" si="19"/>
        <v>5.0128314798973481E-3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8.0532092616590421E-3</v>
      </c>
      <c r="S45" s="166">
        <v>7597</v>
      </c>
      <c r="T45" s="166">
        <v>15000</v>
      </c>
      <c r="U45" s="166">
        <v>30594</v>
      </c>
      <c r="V45" s="166">
        <v>29638</v>
      </c>
      <c r="W45" s="166">
        <v>32178</v>
      </c>
      <c r="X45" s="167">
        <f t="shared" si="22"/>
        <v>8.5700789526958587E-2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122</v>
      </c>
      <c r="B46" s="165" t="s">
        <v>122</v>
      </c>
      <c r="C46" s="166">
        <v>1080</v>
      </c>
      <c r="D46" s="166">
        <v>722</v>
      </c>
      <c r="E46" s="166">
        <v>1778</v>
      </c>
      <c r="F46" s="166">
        <v>2265</v>
      </c>
      <c r="G46" s="166">
        <v>2413</v>
      </c>
      <c r="H46" s="167">
        <f t="shared" si="18"/>
        <v>6.5342163355408323E-2</v>
      </c>
      <c r="I46" s="181">
        <f t="shared" si="1"/>
        <v>1.2342592592592592</v>
      </c>
      <c r="J46" s="167">
        <f t="shared" si="19"/>
        <v>3.1756267684411397E-3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9.3925247573235834E-3</v>
      </c>
      <c r="S46" s="166">
        <v>12102</v>
      </c>
      <c r="T46" s="166">
        <v>17690</v>
      </c>
      <c r="U46" s="166">
        <v>30778</v>
      </c>
      <c r="V46" s="166">
        <v>35496</v>
      </c>
      <c r="W46" s="166">
        <v>35500</v>
      </c>
      <c r="X46" s="167">
        <f t="shared" si="22"/>
        <v>1.1268875366243769E-4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131</v>
      </c>
      <c r="B47" s="165" t="s">
        <v>131</v>
      </c>
      <c r="C47" s="166">
        <v>1099</v>
      </c>
      <c r="D47" s="166">
        <v>749</v>
      </c>
      <c r="E47" s="166">
        <v>2218</v>
      </c>
      <c r="F47" s="166">
        <v>2217</v>
      </c>
      <c r="G47" s="166">
        <v>1673</v>
      </c>
      <c r="H47" s="167">
        <f t="shared" si="18"/>
        <v>-0.24537663509246732</v>
      </c>
      <c r="I47" s="181">
        <f t="shared" si="1"/>
        <v>0.52229299363057335</v>
      </c>
      <c r="J47" s="167">
        <f t="shared" si="19"/>
        <v>2.2017503454629201E-3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1.9757600359951687E-3</v>
      </c>
      <c r="S47" s="166">
        <v>3395</v>
      </c>
      <c r="T47" s="166">
        <v>3388</v>
      </c>
      <c r="U47" s="166">
        <v>8823</v>
      </c>
      <c r="V47" s="166">
        <v>9219</v>
      </c>
      <c r="W47" s="166">
        <v>8633</v>
      </c>
      <c r="X47" s="167">
        <f t="shared" si="22"/>
        <v>-6.3564377915175219E-2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134</v>
      </c>
      <c r="B48" s="165" t="s">
        <v>134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1.8332565637954859E-3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1.9979021743295969E-3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148</v>
      </c>
      <c r="B49" s="170" t="s">
        <v>148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69491</v>
      </c>
      <c r="G49" s="171">
        <f>G41-SUM(G42:G48)</f>
        <v>74074</v>
      </c>
      <c r="H49" s="172">
        <f t="shared" si="18"/>
        <v>6.5950986458678029E-2</v>
      </c>
      <c r="I49" s="182">
        <f t="shared" si="1"/>
        <v>4.1311997783319478</v>
      </c>
      <c r="J49" s="172">
        <f t="shared" si="19"/>
        <v>9.7485029940119761E-2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4.4770268217941091E-2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217042</v>
      </c>
      <c r="W49" s="171">
        <f>W41-SUM(W42:W48)</f>
        <v>231786</v>
      </c>
      <c r="X49" s="172">
        <f t="shared" si="22"/>
        <v>6.7931552418425856E-2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71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50566</v>
      </c>
      <c r="W51" s="178">
        <f>W52+W55</f>
        <v>44389</v>
      </c>
      <c r="X51" s="179">
        <f>IFERROR(W51/V51-1,"-")</f>
        <v>-0.12215718071431392</v>
      </c>
      <c r="Y51" s="179">
        <f t="shared" si="10"/>
        <v>3.1272896327289637</v>
      </c>
      <c r="Z51" s="179">
        <f t="shared" ref="Z51:Z63" si="23">U51/U$9</f>
        <v>9.9653867101170725E-3</v>
      </c>
    </row>
    <row r="52" spans="1:26" x14ac:dyDescent="0.25">
      <c r="A52" s="1" t="s">
        <v>99</v>
      </c>
      <c r="B52" s="161" t="s">
        <v>100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20123</v>
      </c>
      <c r="W52" s="162">
        <v>11822</v>
      </c>
      <c r="X52" s="163">
        <f>IFERROR(W52/V52-1,"-")</f>
        <v>-0.41251304477463602</v>
      </c>
      <c r="Y52" s="180">
        <f t="shared" si="10"/>
        <v>4.9436902966314733</v>
      </c>
      <c r="Z52" s="163">
        <f t="shared" si="23"/>
        <v>1.7840155070080461E-3</v>
      </c>
    </row>
    <row r="53" spans="1:26" x14ac:dyDescent="0.25">
      <c r="A53" s="164" t="s">
        <v>106</v>
      </c>
      <c r="B53" s="165" t="s">
        <v>106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14745</v>
      </c>
      <c r="W53" s="166">
        <v>7661</v>
      </c>
      <c r="X53" s="167">
        <f>IFERROR(W53/V53-1,"-")</f>
        <v>-0.48043404543913193</v>
      </c>
      <c r="Y53" s="181">
        <f t="shared" si="10"/>
        <v>4.1519838601210495</v>
      </c>
      <c r="Z53" s="167">
        <f t="shared" si="23"/>
        <v>9.2881068545328373E-4</v>
      </c>
    </row>
    <row r="54" spans="1:26" x14ac:dyDescent="0.25">
      <c r="A54" s="164" t="s">
        <v>103</v>
      </c>
      <c r="B54" s="165" t="s">
        <v>103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4161</v>
      </c>
      <c r="X54" s="167">
        <f>IFERROR(W54/V54-1,"-")</f>
        <v>-0.22629230197099293</v>
      </c>
      <c r="Y54" s="181">
        <f t="shared" si="10"/>
        <v>7.2888446215139435</v>
      </c>
      <c r="Z54" s="167">
        <f t="shared" si="23"/>
        <v>8.552048215547624E-4</v>
      </c>
    </row>
    <row r="55" spans="1:26" x14ac:dyDescent="0.25">
      <c r="A55" s="1" t="s">
        <v>149</v>
      </c>
      <c r="B55" s="161" t="s">
        <v>110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32567</v>
      </c>
      <c r="X55" s="163">
        <f>IFERROR(W55/V55-1,"-")</f>
        <v>6.9769733600499206E-2</v>
      </c>
      <c r="Y55" s="180">
        <f t="shared" si="10"/>
        <v>2.7151494410221311</v>
      </c>
      <c r="Z55" s="163">
        <f t="shared" si="23"/>
        <v>8.1813712031090276E-3</v>
      </c>
    </row>
    <row r="56" spans="1:26" x14ac:dyDescent="0.25">
      <c r="A56" s="164" t="s">
        <v>113</v>
      </c>
      <c r="B56" s="165" t="s">
        <v>113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10964</v>
      </c>
      <c r="X56" s="167">
        <f t="shared" ref="X56:X63" si="28">IFERROR(W56/V56-1,"-")</f>
        <v>0.18568184275981392</v>
      </c>
      <c r="Y56" s="181">
        <f t="shared" si="10"/>
        <v>3.4496753246753249</v>
      </c>
      <c r="Z56" s="167">
        <f t="shared" si="23"/>
        <v>2.7348020439130465E-3</v>
      </c>
    </row>
    <row r="57" spans="1:26" x14ac:dyDescent="0.25">
      <c r="A57" s="164" t="s">
        <v>116</v>
      </c>
      <c r="B57" s="165" t="s">
        <v>116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6166</v>
      </c>
      <c r="X57" s="167">
        <f t="shared" si="28"/>
        <v>1.6150296638101524E-2</v>
      </c>
      <c r="Y57" s="181">
        <f t="shared" si="10"/>
        <v>1.214003590664273</v>
      </c>
      <c r="Z57" s="167">
        <f t="shared" si="23"/>
        <v>1.7959301252650009E-3</v>
      </c>
    </row>
    <row r="58" spans="1:26" x14ac:dyDescent="0.25">
      <c r="A58" s="164" t="s">
        <v>119</v>
      </c>
      <c r="B58" s="165" t="s">
        <v>119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2482</v>
      </c>
      <c r="X58" s="167">
        <f t="shared" si="28"/>
        <v>-0.14619883040935677</v>
      </c>
      <c r="Y58" s="181">
        <f t="shared" si="10"/>
        <v>4.0860655737704921</v>
      </c>
      <c r="Z58" s="167">
        <f t="shared" si="23"/>
        <v>7.2520309790665457E-4</v>
      </c>
    </row>
    <row r="59" spans="1:26" x14ac:dyDescent="0.25">
      <c r="A59" s="164" t="s">
        <v>126</v>
      </c>
      <c r="B59" s="165" t="s">
        <v>126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1053</v>
      </c>
      <c r="X59" s="167">
        <f t="shared" si="28"/>
        <v>0.30645161290322576</v>
      </c>
      <c r="Y59" s="181">
        <f t="shared" si="10"/>
        <v>2.8856088560885609</v>
      </c>
      <c r="Z59" s="167">
        <f t="shared" si="23"/>
        <v>2.2929020912273196E-4</v>
      </c>
    </row>
    <row r="60" spans="1:26" x14ac:dyDescent="0.25">
      <c r="A60" s="164" t="s">
        <v>122</v>
      </c>
      <c r="B60" s="165" t="s">
        <v>122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736</v>
      </c>
      <c r="X60" s="167">
        <f t="shared" si="28"/>
        <v>7.7598828696925359E-2</v>
      </c>
      <c r="Y60" s="181">
        <f t="shared" si="10"/>
        <v>3.1581920903954801</v>
      </c>
      <c r="Z60" s="167">
        <f t="shared" si="23"/>
        <v>1.7183527219474947E-4</v>
      </c>
    </row>
    <row r="61" spans="1:26" x14ac:dyDescent="0.25">
      <c r="A61" s="164" t="s">
        <v>131</v>
      </c>
      <c r="B61" s="165" t="s">
        <v>131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145</v>
      </c>
      <c r="X61" s="167">
        <f t="shared" si="28"/>
        <v>-0.39330543933054396</v>
      </c>
      <c r="Y61" s="181">
        <f t="shared" si="10"/>
        <v>0.90789473684210531</v>
      </c>
      <c r="Z61" s="167">
        <f t="shared" si="23"/>
        <v>3.4949546887067689E-5</v>
      </c>
    </row>
    <row r="62" spans="1:26" x14ac:dyDescent="0.25">
      <c r="A62" s="164" t="s">
        <v>134</v>
      </c>
      <c r="B62" s="165" t="s">
        <v>134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158</v>
      </c>
      <c r="X62" s="167">
        <f t="shared" si="28"/>
        <v>-0.18974358974358974</v>
      </c>
      <c r="Y62" s="181">
        <f t="shared" si="10"/>
        <v>0.30578512396694224</v>
      </c>
      <c r="Z62" s="167">
        <f t="shared" si="23"/>
        <v>4.0509702073646636E-5</v>
      </c>
    </row>
    <row r="63" spans="1:26" x14ac:dyDescent="0.25">
      <c r="A63" s="169" t="s">
        <v>148</v>
      </c>
      <c r="B63" s="170" t="s">
        <v>148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10863</v>
      </c>
      <c r="X63" s="172">
        <f t="shared" si="28"/>
        <v>5.48650223344338E-2</v>
      </c>
      <c r="Y63" s="182">
        <f t="shared" si="10"/>
        <v>3.5566275167785237</v>
      </c>
      <c r="Z63" s="172">
        <f t="shared" si="23"/>
        <v>2.4488512057461291E-3</v>
      </c>
    </row>
    <row r="64" spans="1:26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71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164769</v>
      </c>
      <c r="W65" s="178">
        <f>W66+W69</f>
        <v>191595</v>
      </c>
      <c r="X65" s="179">
        <f>IFERROR(W65/V65-1,"-")</f>
        <v>0.16280975183438628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99</v>
      </c>
      <c r="B66" s="161" t="s">
        <v>100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42327</v>
      </c>
      <c r="W66" s="162">
        <v>58550</v>
      </c>
      <c r="X66" s="163">
        <f>IFERROR(W66/V66-1,"-")</f>
        <v>0.38327781321615051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106</v>
      </c>
      <c r="B67" s="165" t="s">
        <v>106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28864</v>
      </c>
      <c r="W67" s="166">
        <v>34800</v>
      </c>
      <c r="X67" s="167">
        <f>IFERROR(W67/V67-1,"-")</f>
        <v>0.20565410199556533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103</v>
      </c>
      <c r="B68" s="165" t="s">
        <v>103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13463</v>
      </c>
      <c r="W68" s="166">
        <v>23750</v>
      </c>
      <c r="X68" s="167">
        <f>IFERROR(W68/V68-1,"-")</f>
        <v>0.76409418406001639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149</v>
      </c>
      <c r="B69" s="161" t="s">
        <v>110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122442</v>
      </c>
      <c r="W69" s="162">
        <v>133045</v>
      </c>
      <c r="X69" s="163">
        <f>IFERROR(W69/V69-1,"-")</f>
        <v>8.6596102644517448E-2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113</v>
      </c>
      <c r="B70" s="165" t="s">
        <v>113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47522</v>
      </c>
      <c r="W70" s="166">
        <v>45250</v>
      </c>
      <c r="X70" s="167">
        <f t="shared" ref="X70:X77" si="34">IFERROR(W70/V70-1,"-")</f>
        <v>-4.7809435629813546E-2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116</v>
      </c>
      <c r="B71" s="165" t="s">
        <v>116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10647</v>
      </c>
      <c r="W71" s="166">
        <v>9892</v>
      </c>
      <c r="X71" s="167">
        <f t="shared" si="34"/>
        <v>-7.0911993988917121E-2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119</v>
      </c>
      <c r="B72" s="165" t="s">
        <v>119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14089</v>
      </c>
      <c r="W72" s="166">
        <v>19078</v>
      </c>
      <c r="X72" s="167">
        <f t="shared" si="34"/>
        <v>0.35410604017318481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126</v>
      </c>
      <c r="B73" s="165" t="s">
        <v>126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3450</v>
      </c>
      <c r="W73" s="166">
        <v>4281</v>
      </c>
      <c r="X73" s="167">
        <f t="shared" si="34"/>
        <v>0.24086956521739133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122</v>
      </c>
      <c r="B74" s="165" t="s">
        <v>122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1813</v>
      </c>
      <c r="W74" s="166">
        <v>3870</v>
      </c>
      <c r="X74" s="167">
        <f t="shared" si="34"/>
        <v>1.1345835631549916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131</v>
      </c>
      <c r="B75" s="165" t="s">
        <v>131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3726</v>
      </c>
      <c r="W75" s="166">
        <v>2300</v>
      </c>
      <c r="X75" s="167">
        <f t="shared" si="34"/>
        <v>-0.38271604938271608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134</v>
      </c>
      <c r="B76" s="165" t="s">
        <v>134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1020</v>
      </c>
      <c r="W76" s="166">
        <v>628</v>
      </c>
      <c r="X76" s="167">
        <f t="shared" si="34"/>
        <v>-0.38431372549019605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148</v>
      </c>
      <c r="B77" s="170" t="s">
        <v>148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40175</v>
      </c>
      <c r="W77" s="171">
        <f>W69-SUM(W70:W76)</f>
        <v>47746</v>
      </c>
      <c r="X77" s="172">
        <f t="shared" si="34"/>
        <v>0.1884505289359053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71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104893</v>
      </c>
      <c r="G79" s="178">
        <f>G80+G83</f>
        <v>118842</v>
      </c>
      <c r="H79" s="179">
        <f>IFERROR(G79/F79-1,"-")</f>
        <v>0.13298313519491289</v>
      </c>
      <c r="I79" s="179">
        <f t="shared" si="35"/>
        <v>2.4897078255762737</v>
      </c>
      <c r="J79" s="179">
        <f>G79/G$9</f>
        <v>0.15640192143186155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550170</v>
      </c>
      <c r="O79" s="178">
        <f>O80+O83</f>
        <v>623703</v>
      </c>
      <c r="P79" s="179">
        <f>IFERROR(O79/N79-1,"-")</f>
        <v>0.13365505207481321</v>
      </c>
      <c r="Q79" s="179">
        <f t="shared" si="9"/>
        <v>3.3578415617445261</v>
      </c>
      <c r="R79" s="179">
        <f>O79/O$9</f>
        <v>0.17705279622561704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655063</v>
      </c>
      <c r="W79" s="178">
        <f>W80+W83</f>
        <v>742545</v>
      </c>
      <c r="X79" s="179">
        <f>IFERROR(W79/V79-1,"-")</f>
        <v>0.13354746032061038</v>
      </c>
      <c r="Y79" s="179">
        <f t="shared" si="10"/>
        <v>3.1909785130124115</v>
      </c>
      <c r="Z79" s="179">
        <f t="shared" ref="Z79:Z91" si="36">U79/U$9</f>
        <v>0.15218939053550384</v>
      </c>
    </row>
    <row r="80" spans="1:26" x14ac:dyDescent="0.25">
      <c r="A80" s="1" t="s">
        <v>99</v>
      </c>
      <c r="B80" s="161" t="s">
        <v>100</v>
      </c>
      <c r="C80" s="162">
        <v>15296</v>
      </c>
      <c r="D80" s="162">
        <v>38077</v>
      </c>
      <c r="E80" s="162">
        <v>48839</v>
      </c>
      <c r="F80" s="162">
        <v>50783</v>
      </c>
      <c r="G80" s="162">
        <v>56114</v>
      </c>
      <c r="H80" s="163">
        <f>IFERROR(G80/F80-1,"-")</f>
        <v>0.10497607467065739</v>
      </c>
      <c r="I80" s="180">
        <f t="shared" si="35"/>
        <v>2.6685407949790796</v>
      </c>
      <c r="J80" s="163">
        <f>G80/G$9</f>
        <v>7.3848785944594333E-2</v>
      </c>
      <c r="K80" s="162">
        <v>67449</v>
      </c>
      <c r="L80" s="162">
        <v>109519</v>
      </c>
      <c r="M80" s="162">
        <v>230615</v>
      </c>
      <c r="N80" s="162">
        <v>229750</v>
      </c>
      <c r="O80" s="162">
        <v>243834</v>
      </c>
      <c r="P80" s="163">
        <f>IFERROR(O80/N80-1,"-")</f>
        <v>6.1301414581066416E-2</v>
      </c>
      <c r="Q80" s="180">
        <f t="shared" si="9"/>
        <v>2.6150869545879107</v>
      </c>
      <c r="R80" s="163">
        <f>O80/O$9</f>
        <v>6.9218027674834176E-2</v>
      </c>
      <c r="S80" s="162">
        <v>82745</v>
      </c>
      <c r="T80" s="162">
        <v>147596</v>
      </c>
      <c r="U80" s="162">
        <v>279454</v>
      </c>
      <c r="V80" s="162">
        <v>280533</v>
      </c>
      <c r="W80" s="162">
        <v>299948</v>
      </c>
      <c r="X80" s="163">
        <f>IFERROR(W80/V80-1,"-")</f>
        <v>6.9207544210485139E-2</v>
      </c>
      <c r="Y80" s="180">
        <f t="shared" si="10"/>
        <v>2.6249682760287629</v>
      </c>
      <c r="Z80" s="163">
        <f t="shared" si="36"/>
        <v>7.3990838452868288E-2</v>
      </c>
    </row>
    <row r="81" spans="1:26" x14ac:dyDescent="0.25">
      <c r="A81" s="164" t="s">
        <v>106</v>
      </c>
      <c r="B81" s="165" t="s">
        <v>106</v>
      </c>
      <c r="C81" s="166">
        <v>7696</v>
      </c>
      <c r="D81" s="166">
        <v>24218</v>
      </c>
      <c r="E81" s="166">
        <v>29828</v>
      </c>
      <c r="F81" s="166">
        <v>31545</v>
      </c>
      <c r="G81" s="166">
        <v>30462</v>
      </c>
      <c r="H81" s="167">
        <f>IFERROR(G81/F81-1,"-")</f>
        <v>-3.4331906799809797E-2</v>
      </c>
      <c r="I81" s="181">
        <f t="shared" si="35"/>
        <v>2.9581600831600832</v>
      </c>
      <c r="J81" s="167">
        <f>G81/G$9</f>
        <v>4.0089491346976376E-2</v>
      </c>
      <c r="K81" s="166">
        <v>11781</v>
      </c>
      <c r="L81" s="166">
        <v>24585</v>
      </c>
      <c r="M81" s="166">
        <v>36378</v>
      </c>
      <c r="N81" s="166">
        <v>29406</v>
      </c>
      <c r="O81" s="166">
        <v>41998</v>
      </c>
      <c r="P81" s="167">
        <f>IFERROR(O81/N81-1,"-")</f>
        <v>0.42821192953818943</v>
      </c>
      <c r="Q81" s="181">
        <f t="shared" si="9"/>
        <v>2.5648926237161533</v>
      </c>
      <c r="R81" s="167">
        <f>O81/O$9</f>
        <v>1.1922122125247857E-2</v>
      </c>
      <c r="S81" s="166">
        <v>19477</v>
      </c>
      <c r="T81" s="166">
        <v>48803</v>
      </c>
      <c r="U81" s="166">
        <v>66206</v>
      </c>
      <c r="V81" s="166">
        <v>60951</v>
      </c>
      <c r="W81" s="166">
        <v>72460</v>
      </c>
      <c r="X81" s="167">
        <f>IFERROR(W81/V81-1,"-")</f>
        <v>0.18882380928942921</v>
      </c>
      <c r="Y81" s="181">
        <f t="shared" si="10"/>
        <v>2.7202854649073265</v>
      </c>
      <c r="Z81" s="167">
        <f t="shared" si="36"/>
        <v>1.7529315918221239E-2</v>
      </c>
    </row>
    <row r="82" spans="1:26" x14ac:dyDescent="0.25">
      <c r="A82" s="164" t="s">
        <v>103</v>
      </c>
      <c r="B82" s="165" t="s">
        <v>103</v>
      </c>
      <c r="C82" s="166">
        <v>7600</v>
      </c>
      <c r="D82" s="166">
        <v>13859</v>
      </c>
      <c r="E82" s="166">
        <v>19011</v>
      </c>
      <c r="F82" s="166">
        <v>19238</v>
      </c>
      <c r="G82" s="166">
        <v>25652</v>
      </c>
      <c r="H82" s="167">
        <f>IFERROR(G82/F82-1,"-")</f>
        <v>0.33340264060713176</v>
      </c>
      <c r="I82" s="181">
        <f t="shared" si="35"/>
        <v>2.3752631578947367</v>
      </c>
      <c r="J82" s="167">
        <f>G82/G$9</f>
        <v>3.375929459761795E-2</v>
      </c>
      <c r="K82" s="166">
        <v>55668</v>
      </c>
      <c r="L82" s="166">
        <v>84934</v>
      </c>
      <c r="M82" s="166">
        <v>194237</v>
      </c>
      <c r="N82" s="166">
        <v>200344</v>
      </c>
      <c r="O82" s="166">
        <v>201836</v>
      </c>
      <c r="P82" s="167">
        <f>IFERROR(O82/N82-1,"-")</f>
        <v>7.447190831769257E-3</v>
      </c>
      <c r="Q82" s="181">
        <f t="shared" si="9"/>
        <v>2.6257095638427823</v>
      </c>
      <c r="R82" s="167">
        <f>O82/O$9</f>
        <v>5.7295905549586322E-2</v>
      </c>
      <c r="S82" s="166">
        <v>63268</v>
      </c>
      <c r="T82" s="166">
        <v>98793</v>
      </c>
      <c r="U82" s="166">
        <v>213248</v>
      </c>
      <c r="V82" s="166">
        <v>219582</v>
      </c>
      <c r="W82" s="166">
        <v>227488</v>
      </c>
      <c r="X82" s="167">
        <f>IFERROR(W82/V82-1,"-")</f>
        <v>3.6004772704502086E-2</v>
      </c>
      <c r="Y82" s="181">
        <f t="shared" si="10"/>
        <v>2.5956249604855537</v>
      </c>
      <c r="Z82" s="167">
        <f t="shared" si="36"/>
        <v>5.6461522534647049E-2</v>
      </c>
    </row>
    <row r="83" spans="1:26" x14ac:dyDescent="0.25">
      <c r="A83" s="1" t="s">
        <v>149</v>
      </c>
      <c r="B83" s="161" t="s">
        <v>110</v>
      </c>
      <c r="C83" s="162">
        <v>18759</v>
      </c>
      <c r="D83" s="162">
        <v>32750</v>
      </c>
      <c r="E83" s="162">
        <v>49617</v>
      </c>
      <c r="F83" s="162">
        <v>54110</v>
      </c>
      <c r="G83" s="162">
        <v>62728</v>
      </c>
      <c r="H83" s="163">
        <f>IFERROR(G83/F83-1,"-")</f>
        <v>0.15926815745703204</v>
      </c>
      <c r="I83" s="180">
        <f t="shared" si="35"/>
        <v>2.3438882669651901</v>
      </c>
      <c r="J83" s="163">
        <f>G83/G$9</f>
        <v>8.2553135487267226E-2</v>
      </c>
      <c r="K83" s="162">
        <v>75673</v>
      </c>
      <c r="L83" s="162">
        <v>104910</v>
      </c>
      <c r="M83" s="162">
        <v>245729</v>
      </c>
      <c r="N83" s="162">
        <v>320420</v>
      </c>
      <c r="O83" s="162">
        <v>379869</v>
      </c>
      <c r="P83" s="163">
        <f>IFERROR(O83/N83-1,"-")</f>
        <v>0.18553461082329448</v>
      </c>
      <c r="Q83" s="180">
        <f t="shared" si="9"/>
        <v>4.019874988437091</v>
      </c>
      <c r="R83" s="163">
        <f>O83/O$9</f>
        <v>0.10783476855078285</v>
      </c>
      <c r="S83" s="162">
        <v>94432</v>
      </c>
      <c r="T83" s="162">
        <v>137660</v>
      </c>
      <c r="U83" s="162">
        <v>295346</v>
      </c>
      <c r="V83" s="162">
        <v>374530</v>
      </c>
      <c r="W83" s="162">
        <v>442597</v>
      </c>
      <c r="X83" s="163">
        <f>IFERROR(W83/V83-1,"-")</f>
        <v>0.18173978052492457</v>
      </c>
      <c r="Y83" s="180">
        <f t="shared" si="10"/>
        <v>3.6869387495764148</v>
      </c>
      <c r="Z83" s="163">
        <f t="shared" si="36"/>
        <v>7.8198552082635556E-2</v>
      </c>
    </row>
    <row r="84" spans="1:26" x14ac:dyDescent="0.25">
      <c r="A84" s="164" t="s">
        <v>113</v>
      </c>
      <c r="B84" s="165" t="s">
        <v>113</v>
      </c>
      <c r="C84" s="166">
        <v>2578</v>
      </c>
      <c r="D84" s="166">
        <v>3228</v>
      </c>
      <c r="E84" s="166">
        <v>5828</v>
      </c>
      <c r="F84" s="166">
        <v>7066</v>
      </c>
      <c r="G84" s="166">
        <v>9146</v>
      </c>
      <c r="H84" s="167">
        <f t="shared" ref="H84:H91" si="37">IFERROR(G84/F84-1,"-")</f>
        <v>0.29436739315029725</v>
      </c>
      <c r="I84" s="181">
        <f t="shared" si="35"/>
        <v>2.5477114041892941</v>
      </c>
      <c r="J84" s="167">
        <f t="shared" ref="J84:J91" si="38">G84/G$9</f>
        <v>1.2036586168322694E-2</v>
      </c>
      <c r="K84" s="166">
        <v>15879</v>
      </c>
      <c r="L84" s="166">
        <v>11210</v>
      </c>
      <c r="M84" s="166">
        <v>56300</v>
      </c>
      <c r="N84" s="166">
        <v>75623</v>
      </c>
      <c r="O84" s="166">
        <v>87361</v>
      </c>
      <c r="P84" s="167">
        <f t="shared" ref="P84:P91" si="39">IFERROR(O84/N84-1,"-")</f>
        <v>0.15521732806156852</v>
      </c>
      <c r="Q84" s="181">
        <f t="shared" si="9"/>
        <v>4.5016688708356947</v>
      </c>
      <c r="R84" s="167">
        <f t="shared" ref="R84:R91" si="40">O84/O$9</f>
        <v>2.4799478808128435E-2</v>
      </c>
      <c r="S84" s="166">
        <v>18457</v>
      </c>
      <c r="T84" s="166">
        <v>14438</v>
      </c>
      <c r="U84" s="166">
        <v>62128</v>
      </c>
      <c r="V84" s="166">
        <v>82689</v>
      </c>
      <c r="W84" s="166">
        <v>96507</v>
      </c>
      <c r="X84" s="167">
        <f t="shared" ref="X84:X91" si="41">IFERROR(W84/V84-1,"-")</f>
        <v>0.16710807967202412</v>
      </c>
      <c r="Y84" s="181">
        <f t="shared" si="10"/>
        <v>4.2287479005255459</v>
      </c>
      <c r="Z84" s="167">
        <f t="shared" si="36"/>
        <v>1.6449586734846526E-2</v>
      </c>
    </row>
    <row r="85" spans="1:26" x14ac:dyDescent="0.25">
      <c r="A85" s="164" t="s">
        <v>116</v>
      </c>
      <c r="B85" s="165" t="s">
        <v>116</v>
      </c>
      <c r="C85" s="166">
        <v>5409</v>
      </c>
      <c r="D85" s="166">
        <v>8563</v>
      </c>
      <c r="E85" s="166">
        <v>13220</v>
      </c>
      <c r="F85" s="166">
        <v>14970</v>
      </c>
      <c r="G85" s="166">
        <v>15604</v>
      </c>
      <c r="H85" s="167">
        <f t="shared" si="37"/>
        <v>4.2351369405477568E-2</v>
      </c>
      <c r="I85" s="181">
        <f t="shared" si="35"/>
        <v>1.8848215936402291</v>
      </c>
      <c r="J85" s="167">
        <f t="shared" si="38"/>
        <v>2.0535632032638022E-2</v>
      </c>
      <c r="K85" s="166">
        <v>27251</v>
      </c>
      <c r="L85" s="166">
        <v>36097</v>
      </c>
      <c r="M85" s="166">
        <v>84214</v>
      </c>
      <c r="N85" s="166">
        <v>97137</v>
      </c>
      <c r="O85" s="166">
        <v>107979</v>
      </c>
      <c r="P85" s="167">
        <f t="shared" si="39"/>
        <v>0.11161555329071304</v>
      </c>
      <c r="Q85" s="181">
        <f t="shared" si="9"/>
        <v>2.9623867014054528</v>
      </c>
      <c r="R85" s="167">
        <f t="shared" si="40"/>
        <v>3.0652384041195732E-2</v>
      </c>
      <c r="S85" s="166">
        <v>32660</v>
      </c>
      <c r="T85" s="166">
        <v>44660</v>
      </c>
      <c r="U85" s="166">
        <v>97434</v>
      </c>
      <c r="V85" s="166">
        <v>112107</v>
      </c>
      <c r="W85" s="166">
        <v>123583</v>
      </c>
      <c r="X85" s="167">
        <f t="shared" si="41"/>
        <v>0.10236648915767965</v>
      </c>
      <c r="Y85" s="181">
        <f t="shared" si="10"/>
        <v>2.7839252908756889</v>
      </c>
      <c r="Z85" s="167">
        <f t="shared" si="36"/>
        <v>2.5797531449958735E-2</v>
      </c>
    </row>
    <row r="86" spans="1:26" x14ac:dyDescent="0.25">
      <c r="A86" s="164" t="s">
        <v>119</v>
      </c>
      <c r="B86" s="165" t="s">
        <v>119</v>
      </c>
      <c r="C86" s="166">
        <v>1714</v>
      </c>
      <c r="D86" s="166">
        <v>5280</v>
      </c>
      <c r="E86" s="166">
        <v>5870</v>
      </c>
      <c r="F86" s="166">
        <v>5310</v>
      </c>
      <c r="G86" s="166">
        <v>6020</v>
      </c>
      <c r="H86" s="167">
        <f t="shared" si="37"/>
        <v>0.13370998116760835</v>
      </c>
      <c r="I86" s="181">
        <f t="shared" si="35"/>
        <v>2.5122520420070011</v>
      </c>
      <c r="J86" s="167">
        <f t="shared" si="38"/>
        <v>7.9226163058498389E-3</v>
      </c>
      <c r="K86" s="166">
        <v>5151</v>
      </c>
      <c r="L86" s="166">
        <v>11108</v>
      </c>
      <c r="M86" s="166">
        <v>20133</v>
      </c>
      <c r="N86" s="166">
        <v>32432</v>
      </c>
      <c r="O86" s="166">
        <v>46149</v>
      </c>
      <c r="P86" s="167">
        <f t="shared" si="39"/>
        <v>0.42294647261963503</v>
      </c>
      <c r="Q86" s="181">
        <f t="shared" si="9"/>
        <v>7.9592312172393704</v>
      </c>
      <c r="R86" s="167">
        <f t="shared" si="40"/>
        <v>1.3100481307635206E-2</v>
      </c>
      <c r="S86" s="166">
        <v>6865</v>
      </c>
      <c r="T86" s="166">
        <v>16388</v>
      </c>
      <c r="U86" s="166">
        <v>26003</v>
      </c>
      <c r="V86" s="166">
        <v>37742</v>
      </c>
      <c r="W86" s="166">
        <v>52169</v>
      </c>
      <c r="X86" s="167">
        <f t="shared" si="41"/>
        <v>0.38225319272958513</v>
      </c>
      <c r="Y86" s="181">
        <f t="shared" si="10"/>
        <v>6.5992716678805534</v>
      </c>
      <c r="Z86" s="167">
        <f t="shared" si="36"/>
        <v>6.8847959674577354E-3</v>
      </c>
    </row>
    <row r="87" spans="1:26" x14ac:dyDescent="0.25">
      <c r="A87" s="164" t="s">
        <v>126</v>
      </c>
      <c r="B87" s="165" t="s">
        <v>126</v>
      </c>
      <c r="C87" s="166">
        <v>286</v>
      </c>
      <c r="D87" s="166">
        <v>921</v>
      </c>
      <c r="E87" s="166">
        <v>1133</v>
      </c>
      <c r="F87" s="166">
        <v>1155</v>
      </c>
      <c r="G87" s="166">
        <v>1481</v>
      </c>
      <c r="H87" s="167">
        <f t="shared" si="37"/>
        <v>0.2822510822510822</v>
      </c>
      <c r="I87" s="181">
        <f t="shared" si="35"/>
        <v>4.1783216783216783</v>
      </c>
      <c r="J87" s="167">
        <f t="shared" si="38"/>
        <v>1.9490688951766795E-3</v>
      </c>
      <c r="K87" s="166">
        <v>1248</v>
      </c>
      <c r="L87" s="166">
        <v>2935</v>
      </c>
      <c r="M87" s="166">
        <v>4473</v>
      </c>
      <c r="N87" s="166">
        <v>6846</v>
      </c>
      <c r="O87" s="166">
        <v>11371</v>
      </c>
      <c r="P87" s="167">
        <f t="shared" si="39"/>
        <v>0.66096990943616718</v>
      </c>
      <c r="Q87" s="181">
        <f t="shared" ref="Q87:Q150" si="42">IFERROR(O87/K87-1,"-")</f>
        <v>8.1113782051282044</v>
      </c>
      <c r="R87" s="167">
        <f t="shared" si="40"/>
        <v>3.2279263461639455E-3</v>
      </c>
      <c r="S87" s="166">
        <v>1534</v>
      </c>
      <c r="T87" s="166">
        <v>3856</v>
      </c>
      <c r="U87" s="166">
        <v>5606</v>
      </c>
      <c r="V87" s="166">
        <v>8001</v>
      </c>
      <c r="W87" s="166">
        <v>12852</v>
      </c>
      <c r="X87" s="167">
        <f t="shared" si="41"/>
        <v>0.60629921259842523</v>
      </c>
      <c r="Y87" s="181">
        <f t="shared" ref="Y87:Y150" si="43">IFERROR(W87/S87-1,"-")</f>
        <v>7.3780964797913953</v>
      </c>
      <c r="Z87" s="167">
        <f t="shared" si="36"/>
        <v>1.4842966655219808E-3</v>
      </c>
    </row>
    <row r="88" spans="1:26" x14ac:dyDescent="0.25">
      <c r="A88" s="164" t="s">
        <v>122</v>
      </c>
      <c r="B88" s="165" t="s">
        <v>122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1.1962887411989208E-3</v>
      </c>
      <c r="K88" s="166">
        <v>1576</v>
      </c>
      <c r="L88" s="166">
        <v>3904</v>
      </c>
      <c r="M88" s="166">
        <v>4162</v>
      </c>
      <c r="N88" s="166">
        <v>5572</v>
      </c>
      <c r="O88" s="166">
        <v>7126</v>
      </c>
      <c r="P88" s="167">
        <f t="shared" si="39"/>
        <v>0.27889447236180898</v>
      </c>
      <c r="Q88" s="181">
        <f t="shared" si="42"/>
        <v>3.5215736040609134</v>
      </c>
      <c r="R88" s="167">
        <f t="shared" si="40"/>
        <v>2.0228830483479269E-3</v>
      </c>
      <c r="S88" s="166">
        <v>1816</v>
      </c>
      <c r="T88" s="166">
        <v>4708</v>
      </c>
      <c r="U88" s="166">
        <v>5083</v>
      </c>
      <c r="V88" s="166">
        <v>6346</v>
      </c>
      <c r="W88" s="166">
        <v>8035</v>
      </c>
      <c r="X88" s="167">
        <f t="shared" si="41"/>
        <v>0.26615190671288991</v>
      </c>
      <c r="Y88" s="181">
        <f t="shared" si="43"/>
        <v>3.4245594713656384</v>
      </c>
      <c r="Z88" s="167">
        <f t="shared" si="36"/>
        <v>1.345822324446705E-3</v>
      </c>
    </row>
    <row r="89" spans="1:26" x14ac:dyDescent="0.25">
      <c r="A89" s="164" t="s">
        <v>131</v>
      </c>
      <c r="B89" s="165" t="s">
        <v>131</v>
      </c>
      <c r="C89" s="166">
        <v>286</v>
      </c>
      <c r="D89" s="166">
        <v>296</v>
      </c>
      <c r="E89" s="166">
        <v>433</v>
      </c>
      <c r="F89" s="166">
        <v>451</v>
      </c>
      <c r="G89" s="166">
        <v>500</v>
      </c>
      <c r="H89" s="167">
        <f t="shared" si="37"/>
        <v>0.10864745011086474</v>
      </c>
      <c r="I89" s="181">
        <f t="shared" si="35"/>
        <v>0.74825174825174834</v>
      </c>
      <c r="J89" s="167">
        <f t="shared" si="38"/>
        <v>6.5802461012041849E-4</v>
      </c>
      <c r="K89" s="166">
        <v>1422</v>
      </c>
      <c r="L89" s="166">
        <v>781</v>
      </c>
      <c r="M89" s="166">
        <v>2952</v>
      </c>
      <c r="N89" s="166">
        <v>3352</v>
      </c>
      <c r="O89" s="166">
        <v>3068</v>
      </c>
      <c r="P89" s="167">
        <f t="shared" si="39"/>
        <v>-8.4725536992840134E-2</v>
      </c>
      <c r="Q89" s="181">
        <f t="shared" si="42"/>
        <v>1.1575246132208159</v>
      </c>
      <c r="R89" s="167">
        <f t="shared" si="40"/>
        <v>8.7092410782085871E-4</v>
      </c>
      <c r="S89" s="166">
        <v>1708</v>
      </c>
      <c r="T89" s="166">
        <v>1077</v>
      </c>
      <c r="U89" s="166">
        <v>3385</v>
      </c>
      <c r="V89" s="166">
        <v>3803</v>
      </c>
      <c r="W89" s="166">
        <v>3568</v>
      </c>
      <c r="X89" s="167">
        <f t="shared" si="41"/>
        <v>-6.1793321062319273E-2</v>
      </c>
      <c r="Y89" s="181">
        <f t="shared" si="43"/>
        <v>1.088992974238876</v>
      </c>
      <c r="Z89" s="167">
        <f t="shared" si="36"/>
        <v>8.9624406221760697E-4</v>
      </c>
    </row>
    <row r="90" spans="1:26" x14ac:dyDescent="0.25">
      <c r="A90" s="164" t="s">
        <v>134</v>
      </c>
      <c r="B90" s="165" t="s">
        <v>134</v>
      </c>
      <c r="C90" s="166">
        <v>408</v>
      </c>
      <c r="D90" s="166">
        <v>385</v>
      </c>
      <c r="E90" s="166">
        <v>658</v>
      </c>
      <c r="F90" s="166">
        <v>678</v>
      </c>
      <c r="G90" s="166">
        <v>636</v>
      </c>
      <c r="H90" s="167">
        <f t="shared" si="37"/>
        <v>-6.1946902654867242E-2</v>
      </c>
      <c r="I90" s="181">
        <f t="shared" si="35"/>
        <v>0.55882352941176472</v>
      </c>
      <c r="J90" s="167">
        <f t="shared" si="38"/>
        <v>8.3700730407317231E-4</v>
      </c>
      <c r="K90" s="166">
        <v>1922</v>
      </c>
      <c r="L90" s="166">
        <v>947</v>
      </c>
      <c r="M90" s="166">
        <v>3040</v>
      </c>
      <c r="N90" s="166">
        <v>3739</v>
      </c>
      <c r="O90" s="166">
        <v>4092</v>
      </c>
      <c r="P90" s="167">
        <f t="shared" si="39"/>
        <v>9.4410270125702134E-2</v>
      </c>
      <c r="Q90" s="181">
        <f t="shared" si="42"/>
        <v>1.129032258064516</v>
      </c>
      <c r="R90" s="167">
        <f t="shared" si="40"/>
        <v>1.1616106418523319E-3</v>
      </c>
      <c r="S90" s="166">
        <v>2330</v>
      </c>
      <c r="T90" s="166">
        <v>1332</v>
      </c>
      <c r="U90" s="166">
        <v>3698</v>
      </c>
      <c r="V90" s="166">
        <v>4417</v>
      </c>
      <c r="W90" s="166">
        <v>4728</v>
      </c>
      <c r="X90" s="167">
        <f t="shared" si="41"/>
        <v>7.0409780393932531E-2</v>
      </c>
      <c r="Y90" s="181">
        <f t="shared" si="43"/>
        <v>1.0291845493562231</v>
      </c>
      <c r="Z90" s="167">
        <f t="shared" si="36"/>
        <v>9.7911685142709325E-4</v>
      </c>
    </row>
    <row r="91" spans="1:26" x14ac:dyDescent="0.25">
      <c r="A91" s="169" t="s">
        <v>148</v>
      </c>
      <c r="B91" s="170" t="s">
        <v>148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23706</v>
      </c>
      <c r="G91" s="171">
        <f>G83-SUM(G84:G90)</f>
        <v>28432</v>
      </c>
      <c r="H91" s="172">
        <f t="shared" si="37"/>
        <v>0.19935881211507644</v>
      </c>
      <c r="I91" s="182">
        <f t="shared" si="35"/>
        <v>2.6274559836693032</v>
      </c>
      <c r="J91" s="172">
        <f t="shared" si="38"/>
        <v>3.7417911429887478E-2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95719</v>
      </c>
      <c r="O91" s="171">
        <f>O83-SUM(O84:O90)</f>
        <v>112723</v>
      </c>
      <c r="P91" s="172">
        <f t="shared" si="39"/>
        <v>0.17764498166508225</v>
      </c>
      <c r="Q91" s="182">
        <f t="shared" si="42"/>
        <v>4.3111100640784015</v>
      </c>
      <c r="R91" s="172">
        <f t="shared" si="40"/>
        <v>3.1999080249638413E-2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119425</v>
      </c>
      <c r="W91" s="171">
        <f>W83-SUM(W84:W90)</f>
        <v>141155</v>
      </c>
      <c r="X91" s="172">
        <f t="shared" si="41"/>
        <v>0.18195520200962956</v>
      </c>
      <c r="Y91" s="182">
        <f t="shared" si="43"/>
        <v>3.857029798362122</v>
      </c>
      <c r="Z91" s="172">
        <f t="shared" si="36"/>
        <v>2.4361158026759172E-2</v>
      </c>
    </row>
    <row r="92" spans="1:26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71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1.0427057971968152E-2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1.4041806060416811E-2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99</v>
      </c>
      <c r="B94" s="161" t="s">
        <v>100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7.5567546226228861E-3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8.5386330636061311E-3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106</v>
      </c>
      <c r="B95" s="165" t="s">
        <v>106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5.5300388234519968E-3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2.1787296373940975E-3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103</v>
      </c>
      <c r="B96" s="165" t="s">
        <v>103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2.0267157991708889E-3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6.3599034262120336E-3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149</v>
      </c>
      <c r="B97" s="161" t="s">
        <v>110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2.8703033493452657E-3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5.5031729968106806E-3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113</v>
      </c>
      <c r="B98" s="165" t="s">
        <v>113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2.6715799170888994E-4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8.0251057783884219E-4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116</v>
      </c>
      <c r="B99" s="165" t="s">
        <v>116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4.4877278410212541E-4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1.1051198017426999E-3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119</v>
      </c>
      <c r="B100" s="165" t="s">
        <v>119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7.554122524182404E-4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8.831306712616335E-4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126</v>
      </c>
      <c r="B101" s="165" t="s">
        <v>126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1.1844442982167533E-4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2.3930541815286307E-4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122</v>
      </c>
      <c r="B102" s="165" t="s">
        <v>122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8.4227150095413574E-5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2.3816992387930264E-4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131</v>
      </c>
      <c r="B103" s="165" t="s">
        <v>131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3.6849378166743436E-5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5.7342460814802306E-5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134</v>
      </c>
      <c r="B104" s="165" t="s">
        <v>134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3.2901230506020923E-5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1.0191061105204964E-4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148</v>
      </c>
      <c r="B105" s="170" t="s">
        <v>148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1.1265381325261566E-3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2.0756835320684874E-3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71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99</v>
      </c>
      <c r="B108" s="161" t="s">
        <v>100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106</v>
      </c>
      <c r="B109" s="165" t="s">
        <v>106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103</v>
      </c>
      <c r="B110" s="165" t="s">
        <v>103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149</v>
      </c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113</v>
      </c>
      <c r="B112" s="165" t="s">
        <v>113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116</v>
      </c>
      <c r="B113" s="165" t="s">
        <v>116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119</v>
      </c>
      <c r="B114" s="165" t="s">
        <v>119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126</v>
      </c>
      <c r="B115" s="165" t="s">
        <v>126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122</v>
      </c>
      <c r="B116" s="165" t="s">
        <v>122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131</v>
      </c>
      <c r="B117" s="165" t="s">
        <v>131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134</v>
      </c>
      <c r="B118" s="165" t="s">
        <v>134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148</v>
      </c>
      <c r="B119" s="170" t="s">
        <v>148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71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94365</v>
      </c>
      <c r="G121" s="178">
        <f>G122+G125</f>
        <v>99219</v>
      </c>
      <c r="H121" s="179">
        <f>IFERROR(G121/F121-1,"-")</f>
        <v>5.1438563026545925E-2</v>
      </c>
      <c r="I121" s="179">
        <f t="shared" si="35"/>
        <v>1.0361804301428337</v>
      </c>
      <c r="J121" s="179">
        <f>G121/G$9</f>
        <v>0.1305770875830756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145679</v>
      </c>
      <c r="O121" s="178">
        <f>O122+O125</f>
        <v>151188</v>
      </c>
      <c r="P121" s="179">
        <f>IFERROR(O121/N121-1,"-")</f>
        <v>3.7816020153899954E-2</v>
      </c>
      <c r="Q121" s="179">
        <f t="shared" si="42"/>
        <v>1.7595093816164122</v>
      </c>
      <c r="R121" s="179">
        <f>O121/O$9</f>
        <v>4.2918277057764014E-2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240044</v>
      </c>
      <c r="W121" s="178">
        <f>W122+W125</f>
        <v>250407</v>
      </c>
      <c r="X121" s="179">
        <f>IFERROR(W121/V121-1,"-")</f>
        <v>4.3171251937144772E-2</v>
      </c>
      <c r="Y121" s="179">
        <f t="shared" si="43"/>
        <v>1.419017349974883</v>
      </c>
      <c r="Z121" s="179">
        <f t="shared" ref="Z121:Z133" si="56">U121/U$9</f>
        <v>6.066685324076293E-2</v>
      </c>
    </row>
    <row r="122" spans="1:26" x14ac:dyDescent="0.25">
      <c r="A122" s="1" t="s">
        <v>99</v>
      </c>
      <c r="B122" s="161" t="s">
        <v>100</v>
      </c>
      <c r="C122" s="162">
        <v>23736</v>
      </c>
      <c r="D122" s="162">
        <v>32824</v>
      </c>
      <c r="E122" s="162">
        <v>51574</v>
      </c>
      <c r="F122" s="162">
        <v>61454</v>
      </c>
      <c r="G122" s="162">
        <v>66290</v>
      </c>
      <c r="H122" s="163">
        <f>IFERROR(G122/F122-1,"-")</f>
        <v>7.8693006150942102E-2</v>
      </c>
      <c r="I122" s="180">
        <f t="shared" si="35"/>
        <v>1.7928041793056959</v>
      </c>
      <c r="J122" s="163">
        <f>G122/G$9</f>
        <v>8.7240902809765083E-2</v>
      </c>
      <c r="K122" s="162">
        <v>37835</v>
      </c>
      <c r="L122" s="162">
        <v>71733</v>
      </c>
      <c r="M122" s="162">
        <v>83312</v>
      </c>
      <c r="N122" s="162">
        <v>85760</v>
      </c>
      <c r="O122" s="162">
        <v>89698</v>
      </c>
      <c r="P122" s="163">
        <f>IFERROR(O122/N122-1,"-")</f>
        <v>4.59188432835822E-2</v>
      </c>
      <c r="Q122" s="180">
        <f t="shared" si="42"/>
        <v>1.3707678075855689</v>
      </c>
      <c r="R122" s="163">
        <f>O122/O$9</f>
        <v>2.5462891337456123E-2</v>
      </c>
      <c r="S122" s="162">
        <v>61571</v>
      </c>
      <c r="T122" s="162">
        <v>104557</v>
      </c>
      <c r="U122" s="162">
        <v>134886</v>
      </c>
      <c r="V122" s="162">
        <v>147214</v>
      </c>
      <c r="W122" s="162">
        <v>155988</v>
      </c>
      <c r="X122" s="163">
        <f>IFERROR(W122/V122-1,"-")</f>
        <v>5.9600309753148561E-2</v>
      </c>
      <c r="Y122" s="180">
        <f t="shared" si="43"/>
        <v>1.533465430153806</v>
      </c>
      <c r="Z122" s="163">
        <f t="shared" si="56"/>
        <v>3.5713671071280394E-2</v>
      </c>
    </row>
    <row r="123" spans="1:26" x14ac:dyDescent="0.25">
      <c r="A123" s="164" t="s">
        <v>106</v>
      </c>
      <c r="B123" s="165" t="s">
        <v>106</v>
      </c>
      <c r="C123" s="166">
        <v>11647</v>
      </c>
      <c r="D123" s="166">
        <v>15693</v>
      </c>
      <c r="E123" s="166">
        <v>29334</v>
      </c>
      <c r="F123" s="166">
        <v>30291</v>
      </c>
      <c r="G123" s="166">
        <v>37901</v>
      </c>
      <c r="H123" s="167">
        <f>IFERROR(G123/F123-1,"-")</f>
        <v>0.25122973820606775</v>
      </c>
      <c r="I123" s="181">
        <f t="shared" si="35"/>
        <v>2.2541426976903924</v>
      </c>
      <c r="J123" s="167">
        <f>G123/G$9</f>
        <v>4.9879581496347962E-2</v>
      </c>
      <c r="K123" s="166">
        <v>16144</v>
      </c>
      <c r="L123" s="166">
        <v>37554</v>
      </c>
      <c r="M123" s="166">
        <v>40531</v>
      </c>
      <c r="N123" s="166">
        <v>36734</v>
      </c>
      <c r="O123" s="166">
        <v>37287</v>
      </c>
      <c r="P123" s="167">
        <f>IFERROR(O123/N123-1,"-")</f>
        <v>1.505417324549474E-2</v>
      </c>
      <c r="Q123" s="181">
        <f t="shared" si="42"/>
        <v>1.3096506442021805</v>
      </c>
      <c r="R123" s="167">
        <f>O123/O$9</f>
        <v>1.0584793744562048E-2</v>
      </c>
      <c r="S123" s="166">
        <v>27791</v>
      </c>
      <c r="T123" s="166">
        <v>53247</v>
      </c>
      <c r="U123" s="166">
        <v>69865</v>
      </c>
      <c r="V123" s="166">
        <v>67025</v>
      </c>
      <c r="W123" s="166">
        <v>75188</v>
      </c>
      <c r="X123" s="167">
        <f>IFERROR(W123/V123-1,"-")</f>
        <v>0.12179037672510251</v>
      </c>
      <c r="Y123" s="181">
        <f t="shared" si="43"/>
        <v>1.70548019142888</v>
      </c>
      <c r="Z123" s="167">
        <f t="shared" si="56"/>
        <v>1.8498106767158969E-2</v>
      </c>
    </row>
    <row r="124" spans="1:26" x14ac:dyDescent="0.25">
      <c r="A124" s="164" t="s">
        <v>103</v>
      </c>
      <c r="B124" s="165" t="s">
        <v>103</v>
      </c>
      <c r="C124" s="166">
        <v>12089</v>
      </c>
      <c r="D124" s="166">
        <v>17131</v>
      </c>
      <c r="E124" s="166">
        <v>22240</v>
      </c>
      <c r="F124" s="166">
        <v>31163</v>
      </c>
      <c r="G124" s="166">
        <v>28389</v>
      </c>
      <c r="H124" s="167">
        <f>IFERROR(G124/F124-1,"-")</f>
        <v>-8.9015820042999683E-2</v>
      </c>
      <c r="I124" s="181">
        <f t="shared" si="35"/>
        <v>1.3483331954669535</v>
      </c>
      <c r="J124" s="167">
        <f>G124/G$9</f>
        <v>3.7361321313417122E-2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1.4878097592894077E-2</v>
      </c>
      <c r="S124" s="166">
        <v>33780</v>
      </c>
      <c r="T124" s="166">
        <v>51310</v>
      </c>
      <c r="U124" s="166">
        <v>65021</v>
      </c>
      <c r="V124" s="166">
        <v>80189</v>
      </c>
      <c r="W124" s="166">
        <v>80800</v>
      </c>
      <c r="X124" s="167">
        <f>IFERROR(W124/V124-1,"-")</f>
        <v>7.6194989337690089E-3</v>
      </c>
      <c r="Y124" s="181">
        <f t="shared" si="43"/>
        <v>1.3919478981645943</v>
      </c>
      <c r="Z124" s="167">
        <f t="shared" si="56"/>
        <v>1.7215564304121425E-2</v>
      </c>
    </row>
    <row r="125" spans="1:26" x14ac:dyDescent="0.25">
      <c r="A125" s="1" t="s">
        <v>149</v>
      </c>
      <c r="B125" s="161" t="s">
        <v>110</v>
      </c>
      <c r="C125" s="162">
        <v>24992</v>
      </c>
      <c r="D125" s="162">
        <v>28490</v>
      </c>
      <c r="E125" s="162">
        <v>41860</v>
      </c>
      <c r="F125" s="162">
        <v>32911</v>
      </c>
      <c r="G125" s="162">
        <v>32929</v>
      </c>
      <c r="H125" s="163">
        <f>IFERROR(G125/F125-1,"-")</f>
        <v>5.4692959800672902E-4</v>
      </c>
      <c r="I125" s="180">
        <f t="shared" si="35"/>
        <v>0.31758162612035856</v>
      </c>
      <c r="J125" s="163">
        <f>G125/G$9</f>
        <v>4.333618477331052E-2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1.745538572030789E-2</v>
      </c>
      <c r="S125" s="162">
        <v>41945</v>
      </c>
      <c r="T125" s="162">
        <v>59701</v>
      </c>
      <c r="U125" s="162">
        <v>94245</v>
      </c>
      <c r="V125" s="162">
        <v>92830</v>
      </c>
      <c r="W125" s="162">
        <v>94419</v>
      </c>
      <c r="X125" s="163">
        <f>IFERROR(W125/V125-1,"-")</f>
        <v>1.7117311214047248E-2</v>
      </c>
      <c r="Y125" s="180">
        <f t="shared" si="43"/>
        <v>1.2510191917987843</v>
      </c>
      <c r="Z125" s="163">
        <f t="shared" si="56"/>
        <v>2.4953182169482533E-2</v>
      </c>
    </row>
    <row r="126" spans="1:26" x14ac:dyDescent="0.25">
      <c r="A126" s="164" t="s">
        <v>113</v>
      </c>
      <c r="B126" s="165" t="s">
        <v>113</v>
      </c>
      <c r="C126" s="166">
        <v>1440</v>
      </c>
      <c r="D126" s="166">
        <v>653</v>
      </c>
      <c r="E126" s="166">
        <v>2495</v>
      </c>
      <c r="F126" s="166">
        <v>3075</v>
      </c>
      <c r="G126" s="166">
        <v>2418</v>
      </c>
      <c r="H126" s="167">
        <f t="shared" ref="H126:H133" si="57">IFERROR(G126/F126-1,"-")</f>
        <v>-0.21365853658536582</v>
      </c>
      <c r="I126" s="181">
        <f t="shared" si="35"/>
        <v>0.6791666666666667</v>
      </c>
      <c r="J126" s="167">
        <f t="shared" ref="J126:J133" si="58">G126/G$9</f>
        <v>3.1822070145423437E-3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2.3447956749023122E-3</v>
      </c>
      <c r="S126" s="166">
        <v>3941</v>
      </c>
      <c r="T126" s="166">
        <v>3336</v>
      </c>
      <c r="U126" s="166">
        <v>9917</v>
      </c>
      <c r="V126" s="166">
        <v>11654</v>
      </c>
      <c r="W126" s="166">
        <v>10678</v>
      </c>
      <c r="X126" s="167">
        <f t="shared" ref="X126:X133" si="61">IFERROR(W126/V126-1,"-")</f>
        <v>-8.3748069332418074E-2</v>
      </c>
      <c r="Y126" s="181">
        <f t="shared" si="43"/>
        <v>1.709464602892667</v>
      </c>
      <c r="Z126" s="167">
        <f t="shared" si="56"/>
        <v>2.6257170945382597E-3</v>
      </c>
    </row>
    <row r="127" spans="1:26" x14ac:dyDescent="0.25">
      <c r="A127" s="164" t="s">
        <v>116</v>
      </c>
      <c r="B127" s="165" t="s">
        <v>116</v>
      </c>
      <c r="C127" s="166">
        <v>1742</v>
      </c>
      <c r="D127" s="166">
        <v>2401</v>
      </c>
      <c r="E127" s="166">
        <v>4143</v>
      </c>
      <c r="F127" s="166">
        <v>4499</v>
      </c>
      <c r="G127" s="166">
        <v>4518</v>
      </c>
      <c r="H127" s="167">
        <f t="shared" si="57"/>
        <v>4.2231607023783813E-3</v>
      </c>
      <c r="I127" s="181">
        <f t="shared" si="35"/>
        <v>1.5935706084959818</v>
      </c>
      <c r="J127" s="167">
        <f t="shared" si="58"/>
        <v>5.9459103770481015E-3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2.4478417802279223E-3</v>
      </c>
      <c r="S127" s="166">
        <v>4053</v>
      </c>
      <c r="T127" s="166">
        <v>7314</v>
      </c>
      <c r="U127" s="166">
        <v>11261</v>
      </c>
      <c r="V127" s="166">
        <v>13315</v>
      </c>
      <c r="W127" s="166">
        <v>13141</v>
      </c>
      <c r="X127" s="167">
        <f t="shared" si="61"/>
        <v>-1.3067968456627832E-2</v>
      </c>
      <c r="Y127" s="181">
        <f t="shared" si="43"/>
        <v>2.2422896619787811</v>
      </c>
      <c r="Z127" s="167">
        <f t="shared" si="56"/>
        <v>2.9815670264793123E-3</v>
      </c>
    </row>
    <row r="128" spans="1:26" x14ac:dyDescent="0.25">
      <c r="A128" s="164" t="s">
        <v>119</v>
      </c>
      <c r="B128" s="165" t="s">
        <v>119</v>
      </c>
      <c r="C128" s="166">
        <v>1315</v>
      </c>
      <c r="D128" s="166">
        <v>2102</v>
      </c>
      <c r="E128" s="166">
        <v>2821</v>
      </c>
      <c r="F128" s="166">
        <v>3024</v>
      </c>
      <c r="G128" s="166">
        <v>2762</v>
      </c>
      <c r="H128" s="167">
        <f t="shared" si="57"/>
        <v>-8.6640211640211628E-2</v>
      </c>
      <c r="I128" s="181">
        <f t="shared" si="35"/>
        <v>1.1003802281368822</v>
      </c>
      <c r="J128" s="167">
        <f t="shared" si="58"/>
        <v>3.6349279463051918E-3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1.6535635358723932E-3</v>
      </c>
      <c r="S128" s="166">
        <v>2906</v>
      </c>
      <c r="T128" s="166">
        <v>7134</v>
      </c>
      <c r="U128" s="166">
        <v>8524</v>
      </c>
      <c r="V128" s="166">
        <v>8780</v>
      </c>
      <c r="W128" s="166">
        <v>8587</v>
      </c>
      <c r="X128" s="167">
        <f t="shared" si="61"/>
        <v>-2.1981776765375827E-2</v>
      </c>
      <c r="Y128" s="181">
        <f t="shared" si="43"/>
        <v>1.9549208534067448</v>
      </c>
      <c r="Z128" s="167">
        <f t="shared" si="56"/>
        <v>2.2568934671618559E-3</v>
      </c>
    </row>
    <row r="129" spans="1:26" x14ac:dyDescent="0.25">
      <c r="A129" s="164" t="s">
        <v>126</v>
      </c>
      <c r="B129" s="165" t="s">
        <v>126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8.5543199315654401E-4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4.8428830767352835E-4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122</v>
      </c>
      <c r="B130" s="165" t="s">
        <v>122</v>
      </c>
      <c r="C130" s="166">
        <v>323</v>
      </c>
      <c r="D130" s="166">
        <v>312</v>
      </c>
      <c r="E130" s="166">
        <v>635</v>
      </c>
      <c r="F130" s="166">
        <v>527</v>
      </c>
      <c r="G130" s="166">
        <v>600</v>
      </c>
      <c r="H130" s="167">
        <f t="shared" si="57"/>
        <v>0.13851992409867164</v>
      </c>
      <c r="I130" s="181">
        <f t="shared" si="35"/>
        <v>0.85758513931888536</v>
      </c>
      <c r="J130" s="167">
        <f t="shared" si="58"/>
        <v>7.8962953214450221E-4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4.2495873187999527E-4</v>
      </c>
      <c r="S130" s="166">
        <v>812</v>
      </c>
      <c r="T130" s="166">
        <v>1357</v>
      </c>
      <c r="U130" s="166">
        <v>1836</v>
      </c>
      <c r="V130" s="166">
        <v>1935</v>
      </c>
      <c r="W130" s="166">
        <v>2097</v>
      </c>
      <c r="X130" s="167">
        <f t="shared" si="61"/>
        <v>8.3720930232558111E-2</v>
      </c>
      <c r="Y130" s="181">
        <f t="shared" si="43"/>
        <v>1.5825123152709359</v>
      </c>
      <c r="Z130" s="167">
        <f t="shared" si="56"/>
        <v>4.8611642488375966E-4</v>
      </c>
    </row>
    <row r="131" spans="1:26" x14ac:dyDescent="0.25">
      <c r="A131" s="164" t="s">
        <v>131</v>
      </c>
      <c r="B131" s="165" t="s">
        <v>131</v>
      </c>
      <c r="C131" s="166">
        <v>186</v>
      </c>
      <c r="D131" s="166">
        <v>123</v>
      </c>
      <c r="E131" s="166">
        <v>250</v>
      </c>
      <c r="F131" s="166">
        <v>204</v>
      </c>
      <c r="G131" s="166">
        <v>235</v>
      </c>
      <c r="H131" s="167">
        <f t="shared" si="57"/>
        <v>0.15196078431372539</v>
      </c>
      <c r="I131" s="181">
        <f t="shared" si="35"/>
        <v>0.26344086021505375</v>
      </c>
      <c r="J131" s="167">
        <f t="shared" si="58"/>
        <v>3.0927156675659669E-4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3.1197705166073137E-4</v>
      </c>
      <c r="S131" s="166">
        <v>678</v>
      </c>
      <c r="T131" s="166">
        <v>555</v>
      </c>
      <c r="U131" s="166">
        <v>1075</v>
      </c>
      <c r="V131" s="166">
        <v>1342</v>
      </c>
      <c r="W131" s="166">
        <v>1334</v>
      </c>
      <c r="X131" s="167">
        <f t="shared" si="61"/>
        <v>-5.9612518628912037E-3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134</v>
      </c>
      <c r="B132" s="165" t="s">
        <v>134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387</v>
      </c>
      <c r="H132" s="167">
        <f t="shared" si="57"/>
        <v>8.1005586592178824E-2</v>
      </c>
      <c r="I132" s="181">
        <f t="shared" si="35"/>
        <v>0.84285714285714275</v>
      </c>
      <c r="J132" s="167">
        <f t="shared" si="58"/>
        <v>5.0931104823320392E-4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6.0039259714508354E-4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2502</v>
      </c>
      <c r="X132" s="167">
        <f t="shared" si="61"/>
        <v>1.91446028513238E-2</v>
      </c>
      <c r="Y132" s="181">
        <f t="shared" si="43"/>
        <v>1.2807657247037376</v>
      </c>
      <c r="Z132" s="167">
        <f t="shared" si="56"/>
        <v>4.9909012031911057E-4</v>
      </c>
    </row>
    <row r="133" spans="1:26" x14ac:dyDescent="0.25">
      <c r="A133" s="169" t="s">
        <v>148</v>
      </c>
      <c r="B133" s="170" t="s">
        <v>148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20575</v>
      </c>
      <c r="G133" s="171">
        <f>G125-SUM(G126:G132)</f>
        <v>21359</v>
      </c>
      <c r="H133" s="172">
        <f t="shared" si="57"/>
        <v>3.8104495747266043E-2</v>
      </c>
      <c r="I133" s="182">
        <f t="shared" si="35"/>
        <v>0.10058226413149884</v>
      </c>
      <c r="J133" s="172">
        <f t="shared" si="58"/>
        <v>2.8109495295124038E-2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9.1875680409459239E-3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50712</v>
      </c>
      <c r="W133" s="171">
        <f>W125-SUM(W126:W132)</f>
        <v>53724</v>
      </c>
      <c r="X133" s="172">
        <f t="shared" si="61"/>
        <v>5.9394226218646429E-2</v>
      </c>
      <c r="Y133" s="182">
        <f t="shared" si="43"/>
        <v>0.9413167594131675</v>
      </c>
      <c r="Z133" s="172">
        <f t="shared" si="56"/>
        <v>1.513791964940309E-2</v>
      </c>
    </row>
    <row r="134" spans="1:26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71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6.9217608738566819E-2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182213</v>
      </c>
      <c r="O135" s="178">
        <f>O136+O139</f>
        <v>183875</v>
      </c>
      <c r="P135" s="179">
        <f>IFERROR(O135/N135-1,"-")</f>
        <v>9.1211933286867719E-3</v>
      </c>
      <c r="Q135" s="179" t="str">
        <f t="shared" si="42"/>
        <v>-</v>
      </c>
      <c r="R135" s="179">
        <f>O135/O$9</f>
        <v>5.2197252387731555E-2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231221</v>
      </c>
      <c r="W135" s="178">
        <f>W136+W139</f>
        <v>236470</v>
      </c>
      <c r="X135" s="179">
        <f>IFERROR(W135/V135-1,"-")</f>
        <v>2.2701225234732059E-2</v>
      </c>
      <c r="Y135" s="179">
        <f t="shared" si="43"/>
        <v>2.0672546857772875</v>
      </c>
      <c r="Z135" s="179">
        <f t="shared" ref="Z135:Z147" si="62">U135/U$9</f>
        <v>5.5945222410179005E-2</v>
      </c>
    </row>
    <row r="136" spans="1:26" x14ac:dyDescent="0.25">
      <c r="A136" s="1" t="s">
        <v>99</v>
      </c>
      <c r="B136" s="161" t="s">
        <v>100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8.8188458248338493E-3</v>
      </c>
      <c r="K136" s="162">
        <v>0</v>
      </c>
      <c r="L136" s="162">
        <v>28431</v>
      </c>
      <c r="M136" s="162">
        <v>15843</v>
      </c>
      <c r="N136" s="162">
        <v>16817</v>
      </c>
      <c r="O136" s="162">
        <v>14783</v>
      </c>
      <c r="P136" s="163">
        <f>IFERROR(O136/N136-1,"-")</f>
        <v>-0.12094903966224657</v>
      </c>
      <c r="Q136" s="180" t="str">
        <f t="shared" si="42"/>
        <v>-</v>
      </c>
      <c r="R136" s="163">
        <f>O136/O$9</f>
        <v>4.1965029615110023E-3</v>
      </c>
      <c r="S136" s="162">
        <v>22432</v>
      </c>
      <c r="T136" s="162">
        <v>37770</v>
      </c>
      <c r="U136" s="162">
        <v>21329</v>
      </c>
      <c r="V136" s="162">
        <v>24816</v>
      </c>
      <c r="W136" s="162">
        <v>21484</v>
      </c>
      <c r="X136" s="163">
        <f>IFERROR(W136/V136-1,"-")</f>
        <v>-0.13426821405544809</v>
      </c>
      <c r="Y136" s="180">
        <f t="shared" si="43"/>
        <v>-4.2261055634807421E-2</v>
      </c>
      <c r="Z136" s="163">
        <f t="shared" si="62"/>
        <v>5.6472642845020208E-3</v>
      </c>
    </row>
    <row r="137" spans="1:26" x14ac:dyDescent="0.25">
      <c r="A137" s="164" t="s">
        <v>106</v>
      </c>
      <c r="B137" s="165" t="s">
        <v>106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8.8188458248338493E-3</v>
      </c>
      <c r="K137" s="166">
        <v>0</v>
      </c>
      <c r="L137" s="166">
        <v>20185</v>
      </c>
      <c r="M137" s="166">
        <v>9264</v>
      </c>
      <c r="N137" s="166">
        <v>8253</v>
      </c>
      <c r="O137" s="166">
        <v>6321</v>
      </c>
      <c r="P137" s="167">
        <f>IFERROR(O137/N137-1,"-")</f>
        <v>-0.23409669211195927</v>
      </c>
      <c r="Q137" s="181" t="str">
        <f t="shared" si="42"/>
        <v>-</v>
      </c>
      <c r="R137" s="167">
        <f>O137/O$9</f>
        <v>1.7943648257938878E-3</v>
      </c>
      <c r="S137" s="166">
        <v>16366</v>
      </c>
      <c r="T137" s="166">
        <v>29524</v>
      </c>
      <c r="U137" s="166">
        <v>14679</v>
      </c>
      <c r="V137" s="166">
        <v>16252</v>
      </c>
      <c r="W137" s="166">
        <v>13022</v>
      </c>
      <c r="X137" s="167">
        <f>IFERROR(W137/V137-1,"-")</f>
        <v>-0.19874476987447698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103</v>
      </c>
      <c r="B138" s="165" t="s">
        <v>103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8564</v>
      </c>
      <c r="O138" s="166">
        <v>8462</v>
      </c>
      <c r="P138" s="167">
        <f>IFERROR(O138/N138-1,"-")</f>
        <v>-1.1910322279308772E-2</v>
      </c>
      <c r="Q138" s="181" t="str">
        <f t="shared" si="42"/>
        <v>-</v>
      </c>
      <c r="R138" s="167">
        <f>O138/O$9</f>
        <v>2.4021381357171145E-3</v>
      </c>
      <c r="S138" s="166">
        <v>6066</v>
      </c>
      <c r="T138" s="166">
        <v>8246</v>
      </c>
      <c r="U138" s="166">
        <v>6650</v>
      </c>
      <c r="V138" s="166">
        <v>8564</v>
      </c>
      <c r="W138" s="166">
        <v>8462</v>
      </c>
      <c r="X138" s="167">
        <f>IFERROR(W138/V138-1,"-")</f>
        <v>-1.1910322279308772E-2</v>
      </c>
      <c r="Y138" s="181">
        <f t="shared" si="43"/>
        <v>0.39498846027035928</v>
      </c>
      <c r="Z138" s="167">
        <f t="shared" si="62"/>
        <v>1.7607158090833343E-3</v>
      </c>
    </row>
    <row r="139" spans="1:26" x14ac:dyDescent="0.25">
      <c r="A139" s="1" t="s">
        <v>149</v>
      </c>
      <c r="B139" s="161" t="s">
        <v>110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6.0398762913732973E-2</v>
      </c>
      <c r="K139" s="162">
        <v>0</v>
      </c>
      <c r="L139" s="162">
        <v>58922</v>
      </c>
      <c r="M139" s="162">
        <v>148070</v>
      </c>
      <c r="N139" s="162">
        <v>165396</v>
      </c>
      <c r="O139" s="162">
        <v>169092</v>
      </c>
      <c r="P139" s="163">
        <f>IFERROR(O139/N139-1,"-")</f>
        <v>2.2346368715083775E-2</v>
      </c>
      <c r="Q139" s="180" t="str">
        <f t="shared" si="42"/>
        <v>-</v>
      </c>
      <c r="R139" s="163">
        <f>O139/O$9</f>
        <v>4.8000749426220547E-2</v>
      </c>
      <c r="S139" s="162">
        <v>54663</v>
      </c>
      <c r="T139" s="162">
        <v>78820</v>
      </c>
      <c r="U139" s="162">
        <v>189969</v>
      </c>
      <c r="V139" s="162">
        <v>206405</v>
      </c>
      <c r="W139" s="162">
        <v>214986</v>
      </c>
      <c r="X139" s="163">
        <f>IFERROR(W139/V139-1,"-")</f>
        <v>4.1573605290569526E-2</v>
      </c>
      <c r="Y139" s="180">
        <f t="shared" si="43"/>
        <v>2.9329345260962625</v>
      </c>
      <c r="Z139" s="163">
        <f t="shared" si="62"/>
        <v>5.0297958125676979E-2</v>
      </c>
    </row>
    <row r="140" spans="1:26" x14ac:dyDescent="0.25">
      <c r="A140" s="164" t="s">
        <v>113</v>
      </c>
      <c r="B140" s="165" t="s">
        <v>113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3.4817398170691585E-2</v>
      </c>
      <c r="K140" s="166">
        <v>0</v>
      </c>
      <c r="L140" s="166">
        <v>13586</v>
      </c>
      <c r="M140" s="166">
        <v>60071</v>
      </c>
      <c r="N140" s="166">
        <v>68833</v>
      </c>
      <c r="O140" s="166">
        <v>71052</v>
      </c>
      <c r="P140" s="167">
        <f t="shared" ref="P140:P147" si="66">IFERROR(O140/N140-1,"-")</f>
        <v>3.2237444249124669E-2</v>
      </c>
      <c r="Q140" s="181" t="str">
        <f t="shared" si="42"/>
        <v>-</v>
      </c>
      <c r="R140" s="167">
        <f t="shared" ref="R140:R147" si="67">O140/O$9</f>
        <v>2.0169784781254124E-2</v>
      </c>
      <c r="S140" s="166">
        <v>18862</v>
      </c>
      <c r="T140" s="166">
        <v>22202</v>
      </c>
      <c r="U140" s="166">
        <v>82145</v>
      </c>
      <c r="V140" s="166">
        <v>89762</v>
      </c>
      <c r="W140" s="166">
        <v>97508</v>
      </c>
      <c r="X140" s="167">
        <f t="shared" ref="X140:X147" si="68">IFERROR(W140/V140-1,"-")</f>
        <v>8.6294868652659229E-2</v>
      </c>
      <c r="Y140" s="181">
        <f t="shared" si="43"/>
        <v>4.1695472378326794</v>
      </c>
      <c r="Z140" s="167">
        <f t="shared" si="62"/>
        <v>2.1749473704834661E-2</v>
      </c>
    </row>
    <row r="141" spans="1:26" x14ac:dyDescent="0.25">
      <c r="A141" s="164" t="s">
        <v>116</v>
      </c>
      <c r="B141" s="165" t="s">
        <v>116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2.1899059024807527E-3</v>
      </c>
      <c r="K141" s="166">
        <v>0</v>
      </c>
      <c r="L141" s="166">
        <v>6291</v>
      </c>
      <c r="M141" s="166">
        <v>11965</v>
      </c>
      <c r="N141" s="166">
        <v>16264</v>
      </c>
      <c r="O141" s="166">
        <v>16937</v>
      </c>
      <c r="P141" s="167">
        <f t="shared" si="66"/>
        <v>4.1379734382685607E-2</v>
      </c>
      <c r="Q141" s="181" t="str">
        <f t="shared" si="42"/>
        <v>-</v>
      </c>
      <c r="R141" s="167">
        <f t="shared" si="67"/>
        <v>4.8079666278232997E-3</v>
      </c>
      <c r="S141" s="166">
        <v>5188</v>
      </c>
      <c r="T141" s="166">
        <v>7702</v>
      </c>
      <c r="U141" s="166">
        <v>13518</v>
      </c>
      <c r="V141" s="166">
        <v>18144</v>
      </c>
      <c r="W141" s="166">
        <v>18601</v>
      </c>
      <c r="X141" s="167">
        <f t="shared" si="68"/>
        <v>2.5187389770723101E-2</v>
      </c>
      <c r="Y141" s="181">
        <f t="shared" si="43"/>
        <v>2.5853893600616806</v>
      </c>
      <c r="Z141" s="167">
        <f t="shared" si="62"/>
        <v>3.5791513243892499E-3</v>
      </c>
    </row>
    <row r="142" spans="1:26" x14ac:dyDescent="0.25">
      <c r="A142" s="164" t="s">
        <v>119</v>
      </c>
      <c r="B142" s="165" t="s">
        <v>119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6.6157794301506872E-3</v>
      </c>
      <c r="K142" s="166">
        <v>0</v>
      </c>
      <c r="L142" s="166">
        <v>10850</v>
      </c>
      <c r="M142" s="166">
        <v>17158</v>
      </c>
      <c r="N142" s="166">
        <v>16033</v>
      </c>
      <c r="O142" s="166">
        <v>15511</v>
      </c>
      <c r="P142" s="167">
        <f t="shared" si="66"/>
        <v>-3.2557849435539188E-2</v>
      </c>
      <c r="Q142" s="181" t="str">
        <f t="shared" si="42"/>
        <v>-</v>
      </c>
      <c r="R142" s="167">
        <f t="shared" si="67"/>
        <v>4.4031629192990028E-3</v>
      </c>
      <c r="S142" s="166">
        <v>5864</v>
      </c>
      <c r="T142" s="166">
        <v>13038</v>
      </c>
      <c r="U142" s="166">
        <v>22971</v>
      </c>
      <c r="V142" s="166">
        <v>21076</v>
      </c>
      <c r="W142" s="166">
        <v>20538</v>
      </c>
      <c r="X142" s="167">
        <f t="shared" si="68"/>
        <v>-2.5526665401404469E-2</v>
      </c>
      <c r="Y142" s="181">
        <f t="shared" si="43"/>
        <v>2.5023874488403819</v>
      </c>
      <c r="Z142" s="167">
        <f t="shared" si="62"/>
        <v>6.0820154662335748E-3</v>
      </c>
    </row>
    <row r="143" spans="1:26" x14ac:dyDescent="0.25">
      <c r="A143" s="164" t="s">
        <v>126</v>
      </c>
      <c r="B143" s="165" t="s">
        <v>126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2.7150095413568469E-3</v>
      </c>
      <c r="K143" s="166">
        <v>0</v>
      </c>
      <c r="L143" s="166">
        <v>1210</v>
      </c>
      <c r="M143" s="166">
        <v>3896</v>
      </c>
      <c r="N143" s="166">
        <v>3830</v>
      </c>
      <c r="O143" s="166">
        <v>3069</v>
      </c>
      <c r="P143" s="167">
        <f t="shared" si="66"/>
        <v>-0.19869451697127938</v>
      </c>
      <c r="Q143" s="181" t="str">
        <f t="shared" si="42"/>
        <v>-</v>
      </c>
      <c r="R143" s="167">
        <f t="shared" si="67"/>
        <v>8.7120798138924887E-4</v>
      </c>
      <c r="S143" s="166">
        <v>782</v>
      </c>
      <c r="T143" s="166">
        <v>3759</v>
      </c>
      <c r="U143" s="166">
        <v>8266</v>
      </c>
      <c r="V143" s="166">
        <v>7399</v>
      </c>
      <c r="W143" s="166">
        <v>5132</v>
      </c>
      <c r="X143" s="167">
        <f t="shared" si="68"/>
        <v>-0.30639275577780778</v>
      </c>
      <c r="Y143" s="181">
        <f t="shared" si="43"/>
        <v>5.5626598465473149</v>
      </c>
      <c r="Z143" s="167">
        <f t="shared" si="62"/>
        <v>2.1885829891553146E-3</v>
      </c>
    </row>
    <row r="144" spans="1:26" x14ac:dyDescent="0.25">
      <c r="A144" s="164" t="s">
        <v>122</v>
      </c>
      <c r="B144" s="165" t="s">
        <v>122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1.0409949332105021E-3</v>
      </c>
      <c r="K144" s="166">
        <v>0</v>
      </c>
      <c r="L144" s="166">
        <v>1918</v>
      </c>
      <c r="M144" s="166">
        <v>3253</v>
      </c>
      <c r="N144" s="166">
        <v>3513</v>
      </c>
      <c r="O144" s="166">
        <v>3959</v>
      </c>
      <c r="P144" s="167">
        <f t="shared" si="66"/>
        <v>0.12695701679476223</v>
      </c>
      <c r="Q144" s="181" t="str">
        <f t="shared" si="42"/>
        <v>-</v>
      </c>
      <c r="R144" s="167">
        <f t="shared" si="67"/>
        <v>1.1238554572564471E-3</v>
      </c>
      <c r="S144" s="166">
        <v>1676</v>
      </c>
      <c r="T144" s="166">
        <v>2820</v>
      </c>
      <c r="U144" s="166">
        <v>3688</v>
      </c>
      <c r="V144" s="166">
        <v>4718</v>
      </c>
      <c r="W144" s="166">
        <v>4750</v>
      </c>
      <c r="X144" s="167">
        <f t="shared" si="68"/>
        <v>6.7825349724459638E-3</v>
      </c>
      <c r="Y144" s="181">
        <f t="shared" si="43"/>
        <v>1.8341288782816227</v>
      </c>
      <c r="Z144" s="167">
        <f t="shared" si="62"/>
        <v>9.7646915848110323E-4</v>
      </c>
    </row>
    <row r="145" spans="1:26" x14ac:dyDescent="0.25">
      <c r="A145" s="164" t="s">
        <v>131</v>
      </c>
      <c r="B145" s="165" t="s">
        <v>131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7.8962953214450213E-6</v>
      </c>
      <c r="K145" s="166">
        <v>0</v>
      </c>
      <c r="L145" s="166">
        <v>1104</v>
      </c>
      <c r="M145" s="166">
        <v>2826</v>
      </c>
      <c r="N145" s="166">
        <v>3108</v>
      </c>
      <c r="O145" s="166">
        <v>3024</v>
      </c>
      <c r="P145" s="167">
        <f t="shared" si="66"/>
        <v>-2.7027027027026973E-2</v>
      </c>
      <c r="Q145" s="181" t="str">
        <f t="shared" si="42"/>
        <v>-</v>
      </c>
      <c r="R145" s="167">
        <f t="shared" si="67"/>
        <v>8.5843367081169387E-4</v>
      </c>
      <c r="S145" s="166">
        <v>1597</v>
      </c>
      <c r="T145" s="166">
        <v>1197</v>
      </c>
      <c r="U145" s="166">
        <v>2905</v>
      </c>
      <c r="V145" s="166">
        <v>3247</v>
      </c>
      <c r="W145" s="166">
        <v>3030</v>
      </c>
      <c r="X145" s="167">
        <f t="shared" si="68"/>
        <v>-6.6830920850015407E-2</v>
      </c>
      <c r="Y145" s="181">
        <f t="shared" si="43"/>
        <v>0.89730745147150914</v>
      </c>
      <c r="Z145" s="167">
        <f t="shared" si="62"/>
        <v>7.6915480081008814E-4</v>
      </c>
    </row>
    <row r="146" spans="1:26" x14ac:dyDescent="0.25">
      <c r="A146" s="164" t="s">
        <v>134</v>
      </c>
      <c r="B146" s="165" t="s">
        <v>134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7.1066657893005197E-5</v>
      </c>
      <c r="K146" s="166">
        <v>0</v>
      </c>
      <c r="L146" s="166">
        <v>715</v>
      </c>
      <c r="M146" s="166">
        <v>1637</v>
      </c>
      <c r="N146" s="166">
        <v>2213</v>
      </c>
      <c r="O146" s="166">
        <v>2093</v>
      </c>
      <c r="P146" s="167">
        <f t="shared" si="66"/>
        <v>-5.4225033890646146E-2</v>
      </c>
      <c r="Q146" s="181" t="str">
        <f t="shared" si="42"/>
        <v>-</v>
      </c>
      <c r="R146" s="167">
        <f t="shared" si="67"/>
        <v>5.9414737864050106E-4</v>
      </c>
      <c r="S146" s="166">
        <v>3384</v>
      </c>
      <c r="T146" s="166">
        <v>790</v>
      </c>
      <c r="U146" s="166">
        <v>1686</v>
      </c>
      <c r="V146" s="166">
        <v>2306</v>
      </c>
      <c r="W146" s="166">
        <v>2147</v>
      </c>
      <c r="X146" s="167">
        <f t="shared" si="68"/>
        <v>-6.8950563746747573E-2</v>
      </c>
      <c r="Y146" s="181">
        <f t="shared" si="43"/>
        <v>-0.36554373522458627</v>
      </c>
      <c r="Z146" s="167">
        <f t="shared" si="62"/>
        <v>4.4640103069391E-4</v>
      </c>
    </row>
    <row r="147" spans="1:26" x14ac:dyDescent="0.25">
      <c r="A147" s="169" t="s">
        <v>148</v>
      </c>
      <c r="B147" s="170" t="s">
        <v>148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1.294071198262815E-2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51602</v>
      </c>
      <c r="O147" s="171">
        <f>O139-SUM(O140:O146)</f>
        <v>53447</v>
      </c>
      <c r="P147" s="172">
        <f t="shared" si="66"/>
        <v>3.575442812294094E-2</v>
      </c>
      <c r="Q147" s="182" t="str">
        <f t="shared" si="42"/>
        <v>-</v>
      </c>
      <c r="R147" s="172">
        <f t="shared" si="67"/>
        <v>1.5172190609746231E-2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59753</v>
      </c>
      <c r="W147" s="171">
        <f>W139-SUM(W140:W146)</f>
        <v>63280</v>
      </c>
      <c r="X147" s="172">
        <f t="shared" si="68"/>
        <v>5.9026325038073368E-2</v>
      </c>
      <c r="Y147" s="182">
        <f t="shared" si="43"/>
        <v>2.6556903523974582</v>
      </c>
      <c r="Z147" s="172">
        <f t="shared" si="62"/>
        <v>1.4506709651079081E-2</v>
      </c>
    </row>
    <row r="148" spans="1:26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71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30714</v>
      </c>
      <c r="G149" s="178">
        <f>G150+G153</f>
        <v>35796</v>
      </c>
      <c r="H149" s="179">
        <f>IFERROR(G149/F149-1,"-")</f>
        <v>0.1654620042977144</v>
      </c>
      <c r="I149" s="179">
        <f t="shared" si="63"/>
        <v>2.0217795036299173</v>
      </c>
      <c r="J149" s="179">
        <f>G149/G$9</f>
        <v>4.7109297887741E-2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83136</v>
      </c>
      <c r="O149" s="178">
        <f>O150+O153</f>
        <v>81318</v>
      </c>
      <c r="P149" s="179">
        <f>IFERROR(O149/N149-1,"-")</f>
        <v>-2.1867782909930744E-2</v>
      </c>
      <c r="Q149" s="179">
        <f t="shared" si="42"/>
        <v>1.6923815515015064</v>
      </c>
      <c r="R149" s="179">
        <f>O149/O$9</f>
        <v>2.3084030834347E-2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113850</v>
      </c>
      <c r="W149" s="178">
        <f>W150+W153</f>
        <v>117114</v>
      </c>
      <c r="X149" s="179">
        <f>IFERROR(W149/V149-1,"-")</f>
        <v>2.8669301712779927E-2</v>
      </c>
      <c r="Y149" s="179">
        <f t="shared" si="43"/>
        <v>1.7851791957002545</v>
      </c>
      <c r="Z149" s="179">
        <f t="shared" ref="Z149:Z161" si="69">U149/U$9</f>
        <v>2.8613088128724477E-2</v>
      </c>
    </row>
    <row r="150" spans="1:26" x14ac:dyDescent="0.25">
      <c r="A150" s="1" t="s">
        <v>99</v>
      </c>
      <c r="B150" s="161" t="s">
        <v>100</v>
      </c>
      <c r="C150" s="162">
        <v>8198</v>
      </c>
      <c r="D150" s="162">
        <v>8139</v>
      </c>
      <c r="E150" s="162">
        <v>18008</v>
      </c>
      <c r="F150" s="162">
        <v>17702</v>
      </c>
      <c r="G150" s="162">
        <v>18511</v>
      </c>
      <c r="H150" s="163">
        <f>IFERROR(G150/F150-1,"-")</f>
        <v>4.5701050728731207E-2</v>
      </c>
      <c r="I150" s="180">
        <f t="shared" si="63"/>
        <v>1.2579897535984386</v>
      </c>
      <c r="J150" s="163">
        <f>G150/G$9</f>
        <v>2.4361387115878135E-2</v>
      </c>
      <c r="K150" s="162">
        <v>13645</v>
      </c>
      <c r="L150" s="162">
        <v>31999</v>
      </c>
      <c r="M150" s="162">
        <v>38624</v>
      </c>
      <c r="N150" s="162">
        <v>39075</v>
      </c>
      <c r="O150" s="162">
        <v>34406</v>
      </c>
      <c r="P150" s="163">
        <f>IFERROR(O150/N150-1,"-")</f>
        <v>-0.11948816378758798</v>
      </c>
      <c r="Q150" s="180">
        <f t="shared" si="42"/>
        <v>1.5215097105166726</v>
      </c>
      <c r="R150" s="163">
        <f>O150/O$9</f>
        <v>9.7669539940301395E-3</v>
      </c>
      <c r="S150" s="162">
        <v>21843</v>
      </c>
      <c r="T150" s="162">
        <v>40138</v>
      </c>
      <c r="U150" s="162">
        <v>56632</v>
      </c>
      <c r="V150" s="162">
        <v>56777</v>
      </c>
      <c r="W150" s="162">
        <v>52917</v>
      </c>
      <c r="X150" s="163">
        <f>IFERROR(W150/V150-1,"-")</f>
        <v>-6.7985275727847516E-2</v>
      </c>
      <c r="Y150" s="180">
        <f t="shared" si="43"/>
        <v>1.4226067847823103</v>
      </c>
      <c r="Z150" s="163">
        <f t="shared" si="69"/>
        <v>1.4994414691730434E-2</v>
      </c>
    </row>
    <row r="151" spans="1:26" x14ac:dyDescent="0.25">
      <c r="A151" s="164" t="s">
        <v>106</v>
      </c>
      <c r="B151" s="165" t="s">
        <v>106</v>
      </c>
      <c r="C151" s="166">
        <v>3239</v>
      </c>
      <c r="D151" s="166">
        <v>4159</v>
      </c>
      <c r="E151" s="166">
        <v>6621</v>
      </c>
      <c r="F151" s="166">
        <v>5838</v>
      </c>
      <c r="G151" s="166">
        <v>5597</v>
      </c>
      <c r="H151" s="167">
        <f>IFERROR(G151/F151-1,"-")</f>
        <v>-4.1281260705721134E-2</v>
      </c>
      <c r="I151" s="181">
        <f t="shared" si="63"/>
        <v>0.72800246989811668</v>
      </c>
      <c r="J151" s="167">
        <f>G151/G$9</f>
        <v>7.3659274856879651E-3</v>
      </c>
      <c r="K151" s="166">
        <v>11144</v>
      </c>
      <c r="L151" s="166">
        <v>28141</v>
      </c>
      <c r="M151" s="166">
        <v>34603</v>
      </c>
      <c r="N151" s="166">
        <v>36787</v>
      </c>
      <c r="O151" s="166">
        <v>31192</v>
      </c>
      <c r="P151" s="167">
        <f>IFERROR(O151/N151-1,"-")</f>
        <v>-0.15209177154973219</v>
      </c>
      <c r="Q151" s="181">
        <f t="shared" ref="Q151:Q161" si="70">IFERROR(O151/K151-1,"-")</f>
        <v>1.7989949748743719</v>
      </c>
      <c r="R151" s="167">
        <f>O151/O$9</f>
        <v>8.8545843452243235E-3</v>
      </c>
      <c r="S151" s="166">
        <v>14383</v>
      </c>
      <c r="T151" s="166">
        <v>32300</v>
      </c>
      <c r="U151" s="166">
        <v>41224</v>
      </c>
      <c r="V151" s="166">
        <v>42625</v>
      </c>
      <c r="W151" s="166">
        <v>36789</v>
      </c>
      <c r="X151" s="167">
        <f>IFERROR(W151/V151-1,"-")</f>
        <v>-0.1369149560117302</v>
      </c>
      <c r="Y151" s="181">
        <f t="shared" ref="Y151:Y161" si="71">IFERROR(W151/S151-1,"-")</f>
        <v>1.5578113050128626</v>
      </c>
      <c r="Z151" s="167">
        <f t="shared" si="69"/>
        <v>1.0914849400549079E-2</v>
      </c>
    </row>
    <row r="152" spans="1:26" x14ac:dyDescent="0.25">
      <c r="A152" s="164" t="s">
        <v>103</v>
      </c>
      <c r="B152" s="165" t="s">
        <v>103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1.6995459630190168E-2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9.1236964880581485E-4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149</v>
      </c>
      <c r="B153" s="161" t="s">
        <v>110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2.2747910771862868E-2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1.331707684031686E-2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113</v>
      </c>
      <c r="B154" s="165" t="s">
        <v>113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1.8806343357241561E-3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5.212486462779207E-3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116</v>
      </c>
      <c r="B155" s="165" t="s">
        <v>116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3.898137790353359E-3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2.0268572783053882E-3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119</v>
      </c>
      <c r="B156" s="165" t="s">
        <v>119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3.7954859511745739E-3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2.5094423445685761E-3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126</v>
      </c>
      <c r="B157" s="165" t="s">
        <v>126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1.1818121997762717E-3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2.75073487770017E-4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122</v>
      </c>
      <c r="B158" s="165" t="s">
        <v>122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1.0159899980259261E-3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7.2103886371088039E-4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131</v>
      </c>
      <c r="B159" s="165" t="s">
        <v>131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1.4476541422649207E-4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7.4942622054989145E-5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134</v>
      </c>
      <c r="B160" s="165" t="s">
        <v>134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1.6582220175034547E-4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1.2944634718589035E-4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148</v>
      </c>
      <c r="B161" s="170" t="s">
        <v>148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1.0665262880831743E-2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2.367789433941911E-3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E8800-E937-4E26-A5CA-7D12ABADB54F}">
  <sheetPr>
    <tabColor theme="8" tint="0.59999389629810485"/>
  </sheetPr>
  <dimension ref="A4:L7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230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2" x14ac:dyDescent="0.25">
      <c r="B7" s="296" t="s">
        <v>53</v>
      </c>
      <c r="C7" s="286" t="s">
        <v>8</v>
      </c>
      <c r="D7" s="15" t="s">
        <v>33</v>
      </c>
      <c r="E7" s="16">
        <v>13338</v>
      </c>
      <c r="F7" s="16">
        <v>17905</v>
      </c>
      <c r="G7" s="16">
        <v>20333</v>
      </c>
      <c r="H7" s="16">
        <v>18315</v>
      </c>
      <c r="I7" s="16">
        <v>21025</v>
      </c>
      <c r="J7" s="17">
        <f>I7/H7-1</f>
        <v>0.14796614796614804</v>
      </c>
      <c r="K7" s="16">
        <f>I7-H7</f>
        <v>2710</v>
      </c>
      <c r="L7" s="18">
        <f>I7/$I$7</f>
        <v>1</v>
      </c>
    </row>
    <row r="8" spans="2:12" x14ac:dyDescent="0.25">
      <c r="B8" s="284"/>
      <c r="C8" s="287"/>
      <c r="D8" s="19" t="s">
        <v>34</v>
      </c>
      <c r="E8" s="20">
        <v>11136</v>
      </c>
      <c r="F8" s="20">
        <v>15138</v>
      </c>
      <c r="G8" s="20">
        <v>17513</v>
      </c>
      <c r="H8" s="20">
        <v>15560</v>
      </c>
      <c r="I8" s="20">
        <v>18388</v>
      </c>
      <c r="J8" s="21">
        <f t="shared" ref="J8:J20" si="0">I8/H8-1</f>
        <v>0.18174807197943443</v>
      </c>
      <c r="K8" s="20">
        <f t="shared" ref="K8:K17" si="1">I8-H8</f>
        <v>2828</v>
      </c>
      <c r="L8" s="22">
        <f>I8/$I$7</f>
        <v>0.87457788347205712</v>
      </c>
    </row>
    <row r="9" spans="2:12" x14ac:dyDescent="0.25">
      <c r="B9" s="284"/>
      <c r="C9" s="288"/>
      <c r="D9" s="23" t="s">
        <v>35</v>
      </c>
      <c r="E9" s="24">
        <v>2202</v>
      </c>
      <c r="F9" s="24">
        <v>2767</v>
      </c>
      <c r="G9" s="24">
        <v>2820</v>
      </c>
      <c r="H9" s="24">
        <v>2755</v>
      </c>
      <c r="I9" s="24">
        <v>2637</v>
      </c>
      <c r="J9" s="25">
        <f>IFERROR(I9/H9-1,"-")</f>
        <v>-4.2831215970961845E-2</v>
      </c>
      <c r="K9" s="24">
        <f>IFERROR(I9-H9,"-")</f>
        <v>-118</v>
      </c>
      <c r="L9" s="25">
        <f>IFERROR(I9/$I$7,"-")</f>
        <v>0.12542211652794291</v>
      </c>
    </row>
    <row r="10" spans="2:12" x14ac:dyDescent="0.25">
      <c r="B10" s="284"/>
      <c r="C10" s="289" t="s">
        <v>36</v>
      </c>
      <c r="D10" s="26" t="s">
        <v>33</v>
      </c>
      <c r="E10" s="27">
        <v>15768</v>
      </c>
      <c r="F10" s="27">
        <v>20517</v>
      </c>
      <c r="G10" s="27">
        <v>23002</v>
      </c>
      <c r="H10" s="27">
        <v>20336</v>
      </c>
      <c r="I10" s="27">
        <v>23286</v>
      </c>
      <c r="J10" s="28">
        <f t="shared" si="0"/>
        <v>0.14506294256490948</v>
      </c>
      <c r="K10" s="27">
        <f t="shared" si="1"/>
        <v>2950</v>
      </c>
      <c r="L10" s="18">
        <f>I10/$I$10</f>
        <v>1</v>
      </c>
    </row>
    <row r="11" spans="2:12" x14ac:dyDescent="0.25">
      <c r="B11" s="284"/>
      <c r="C11" s="290"/>
      <c r="D11" s="4" t="s">
        <v>34</v>
      </c>
      <c r="E11" s="29">
        <v>13286</v>
      </c>
      <c r="F11" s="29">
        <v>17262</v>
      </c>
      <c r="G11" s="29">
        <v>19794</v>
      </c>
      <c r="H11" s="29">
        <v>16979</v>
      </c>
      <c r="I11" s="29">
        <v>20079</v>
      </c>
      <c r="J11" s="30">
        <f t="shared" si="0"/>
        <v>0.18257847929795634</v>
      </c>
      <c r="K11" s="29">
        <f t="shared" si="1"/>
        <v>3100</v>
      </c>
      <c r="L11" s="31">
        <f>I11/$I$10</f>
        <v>0.86227776346302498</v>
      </c>
    </row>
    <row r="12" spans="2:12" x14ac:dyDescent="0.25">
      <c r="B12" s="284"/>
      <c r="C12" s="291"/>
      <c r="D12" s="32" t="s">
        <v>35</v>
      </c>
      <c r="E12" s="33">
        <v>2482</v>
      </c>
      <c r="F12" s="33">
        <v>3255</v>
      </c>
      <c r="G12" s="33">
        <v>3208</v>
      </c>
      <c r="H12" s="33">
        <v>3357</v>
      </c>
      <c r="I12" s="33">
        <v>3207</v>
      </c>
      <c r="J12" s="34">
        <f>IFERROR(I12/H12-1,"-")</f>
        <v>-4.4682752457551378E-2</v>
      </c>
      <c r="K12" s="33">
        <f>IFERROR(I12-H12,"-")</f>
        <v>-150</v>
      </c>
      <c r="L12" s="34">
        <f>IFERROR(I12/$I$10,"-")</f>
        <v>0.13772223653697502</v>
      </c>
    </row>
    <row r="13" spans="2:12" x14ac:dyDescent="0.25">
      <c r="B13" s="284"/>
      <c r="C13" s="286" t="s">
        <v>22</v>
      </c>
      <c r="D13" s="15" t="s">
        <v>33</v>
      </c>
      <c r="E13" s="16">
        <v>96818</v>
      </c>
      <c r="F13" s="16">
        <v>108987</v>
      </c>
      <c r="G13" s="16">
        <v>119696</v>
      </c>
      <c r="H13" s="16">
        <v>97837</v>
      </c>
      <c r="I13" s="16">
        <v>108317</v>
      </c>
      <c r="J13" s="17">
        <f t="shared" si="0"/>
        <v>0.10711693939920486</v>
      </c>
      <c r="K13" s="16">
        <f t="shared" si="1"/>
        <v>10480</v>
      </c>
      <c r="L13" s="18">
        <f>I13/$I$13</f>
        <v>1</v>
      </c>
    </row>
    <row r="14" spans="2:12" x14ac:dyDescent="0.25">
      <c r="B14" s="284"/>
      <c r="C14" s="287"/>
      <c r="D14" s="19" t="s">
        <v>34</v>
      </c>
      <c r="E14" s="20">
        <v>83769</v>
      </c>
      <c r="F14" s="20">
        <v>90601</v>
      </c>
      <c r="G14" s="20">
        <v>98445</v>
      </c>
      <c r="H14" s="20">
        <v>74638</v>
      </c>
      <c r="I14" s="20">
        <v>87416</v>
      </c>
      <c r="J14" s="21">
        <f t="shared" si="0"/>
        <v>0.17119965701117401</v>
      </c>
      <c r="K14" s="20">
        <f t="shared" si="1"/>
        <v>12778</v>
      </c>
      <c r="L14" s="22">
        <f>I14/$I$13</f>
        <v>0.80703859966579572</v>
      </c>
    </row>
    <row r="15" spans="2:12" x14ac:dyDescent="0.25">
      <c r="B15" s="284"/>
      <c r="C15" s="288"/>
      <c r="D15" s="23" t="s">
        <v>35</v>
      </c>
      <c r="E15" s="24">
        <v>13049</v>
      </c>
      <c r="F15" s="24">
        <v>18386</v>
      </c>
      <c r="G15" s="24">
        <v>21251</v>
      </c>
      <c r="H15" s="24">
        <v>23199</v>
      </c>
      <c r="I15" s="24">
        <v>20901</v>
      </c>
      <c r="J15" s="25">
        <f>IFERROR(I15/H15-1,"-")</f>
        <v>-9.9055993792835917E-2</v>
      </c>
      <c r="K15" s="24">
        <f>IFERROR(I15-H15,"-")</f>
        <v>-2298</v>
      </c>
      <c r="L15" s="25">
        <f>IFERROR(I15/$I$13,"-")</f>
        <v>0.19296140033420422</v>
      </c>
    </row>
    <row r="16" spans="2:12" x14ac:dyDescent="0.25">
      <c r="B16" s="284"/>
      <c r="C16" s="289" t="s">
        <v>23</v>
      </c>
      <c r="D16" s="26" t="s">
        <v>33</v>
      </c>
      <c r="E16" s="35">
        <v>7.2588094167041533</v>
      </c>
      <c r="F16" s="35">
        <v>6.0869589500139627</v>
      </c>
      <c r="G16" s="35">
        <v>5.886785029262775</v>
      </c>
      <c r="H16" s="35">
        <v>5.3419055419055423</v>
      </c>
      <c r="I16" s="35">
        <v>5.1518192627824018</v>
      </c>
      <c r="J16" s="36">
        <f t="shared" si="0"/>
        <v>-3.5583983586376489E-2</v>
      </c>
      <c r="K16" s="37">
        <f t="shared" si="1"/>
        <v>-0.19008627912314058</v>
      </c>
      <c r="L16" s="38"/>
    </row>
    <row r="17" spans="2:12" x14ac:dyDescent="0.25">
      <c r="B17" s="284"/>
      <c r="C17" s="290"/>
      <c r="D17" s="4" t="s">
        <v>34</v>
      </c>
      <c r="E17" s="39">
        <f>E14/E8</f>
        <v>7.5223599137931032</v>
      </c>
      <c r="F17" s="39">
        <f t="shared" ref="F17:I17" si="2">F14/F8</f>
        <v>5.985004624124719</v>
      </c>
      <c r="G17" s="39">
        <f t="shared" si="2"/>
        <v>5.6212527836464341</v>
      </c>
      <c r="H17" s="39">
        <f t="shared" si="2"/>
        <v>4.7967866323907451</v>
      </c>
      <c r="I17" s="39">
        <f t="shared" si="2"/>
        <v>4.7539699804220144</v>
      </c>
      <c r="J17" s="40">
        <f t="shared" si="0"/>
        <v>-8.9261114262634278E-3</v>
      </c>
      <c r="K17" s="41">
        <f t="shared" si="1"/>
        <v>-4.2816651968730746E-2</v>
      </c>
      <c r="L17" s="42"/>
    </row>
    <row r="18" spans="2:12" x14ac:dyDescent="0.25">
      <c r="B18" s="284"/>
      <c r="C18" s="291"/>
      <c r="D18" s="32" t="s">
        <v>35</v>
      </c>
      <c r="E18" s="43">
        <f>IFERROR(E15/E9,"-")</f>
        <v>5.9259763851044509</v>
      </c>
      <c r="F18" s="43">
        <f t="shared" ref="F18:I18" si="3">IFERROR(F15/F9,"-")</f>
        <v>6.6447415973979043</v>
      </c>
      <c r="G18" s="43">
        <f t="shared" si="3"/>
        <v>7.5358156028368795</v>
      </c>
      <c r="H18" s="43">
        <f t="shared" si="3"/>
        <v>8.4206896551724135</v>
      </c>
      <c r="I18" s="43">
        <f t="shared" si="3"/>
        <v>7.9260523321956766</v>
      </c>
      <c r="J18" s="34"/>
      <c r="K18" s="44">
        <f>IFERROR(I18-H18,"-")</f>
        <v>-0.4946373229767369</v>
      </c>
      <c r="L18" s="34"/>
    </row>
    <row r="19" spans="2:12" x14ac:dyDescent="0.25">
      <c r="B19" s="284"/>
      <c r="C19" s="292" t="s">
        <v>37</v>
      </c>
      <c r="D19" s="15" t="s">
        <v>33</v>
      </c>
      <c r="E19" s="18">
        <v>0.74909999999999999</v>
      </c>
      <c r="F19" s="18">
        <v>0.53679999999999994</v>
      </c>
      <c r="G19" s="18">
        <v>0.80489999999999995</v>
      </c>
      <c r="H19" s="18">
        <v>0.65790000000000004</v>
      </c>
      <c r="I19" s="18">
        <v>0.75390000000000001</v>
      </c>
      <c r="J19" s="17">
        <f t="shared" si="0"/>
        <v>0.1459188326493388</v>
      </c>
      <c r="K19" s="45">
        <f>(I19-H19)*100</f>
        <v>9.5999999999999979</v>
      </c>
      <c r="L19" s="18"/>
    </row>
    <row r="20" spans="2:12" x14ac:dyDescent="0.25">
      <c r="B20" s="284"/>
      <c r="C20" s="293"/>
      <c r="D20" s="19" t="s">
        <v>34</v>
      </c>
      <c r="E20" s="22">
        <v>0.81269999999999998</v>
      </c>
      <c r="F20" s="22">
        <v>0.74650000000000005</v>
      </c>
      <c r="G20" s="22">
        <v>0.81110000000000004</v>
      </c>
      <c r="H20" s="22">
        <v>0.61499999999999999</v>
      </c>
      <c r="I20" s="22">
        <v>0.75139999999999996</v>
      </c>
      <c r="J20" s="21">
        <f t="shared" si="0"/>
        <v>0.22178861788617876</v>
      </c>
      <c r="K20" s="46">
        <f>(I20-H20)*100</f>
        <v>13.639999999999997</v>
      </c>
      <c r="L20" s="22"/>
    </row>
    <row r="21" spans="2:12" x14ac:dyDescent="0.25">
      <c r="B21" s="284"/>
      <c r="C21" s="294"/>
      <c r="D21" s="23" t="s">
        <v>35</v>
      </c>
      <c r="E21" s="25">
        <v>0.49869999999999998</v>
      </c>
      <c r="F21" s="25">
        <v>0.22519999999999998</v>
      </c>
      <c r="G21" s="25">
        <v>0.7772</v>
      </c>
      <c r="H21" s="25">
        <v>0.84849999999999992</v>
      </c>
      <c r="I21" s="25">
        <v>0.76439999999999997</v>
      </c>
      <c r="J21" s="25">
        <f>IFERROR(I21/H21-1,"-")</f>
        <v>-9.9116087212728243E-2</v>
      </c>
      <c r="K21" s="47">
        <f>IFERROR(I21-H21,"-")</f>
        <v>-8.4099999999999953E-2</v>
      </c>
      <c r="L21" s="48"/>
    </row>
    <row r="22" spans="2:12" x14ac:dyDescent="0.25">
      <c r="B22" s="284"/>
      <c r="C22" s="295" t="s">
        <v>38</v>
      </c>
      <c r="D22" s="26" t="s">
        <v>33</v>
      </c>
      <c r="E22" s="27">
        <v>4169</v>
      </c>
      <c r="F22" s="27">
        <v>6549</v>
      </c>
      <c r="G22" s="27">
        <v>4797</v>
      </c>
      <c r="H22" s="27">
        <v>4797</v>
      </c>
      <c r="I22" s="27">
        <v>4635</v>
      </c>
      <c r="J22" s="36">
        <f>I22/H22-1</f>
        <v>-3.3771106941838602E-2</v>
      </c>
      <c r="K22" s="27">
        <f>I22-H22</f>
        <v>-162</v>
      </c>
      <c r="L22" s="38">
        <f>I22/$I$22</f>
        <v>1</v>
      </c>
    </row>
    <row r="23" spans="2:12" x14ac:dyDescent="0.25">
      <c r="B23" s="284"/>
      <c r="C23" s="297"/>
      <c r="D23" s="4" t="s">
        <v>34</v>
      </c>
      <c r="E23" s="29">
        <v>3324.9999999999995</v>
      </c>
      <c r="F23" s="29">
        <v>3915.0000000000005</v>
      </c>
      <c r="G23" s="29">
        <v>3915.0000000000005</v>
      </c>
      <c r="H23" s="29">
        <v>3915.0000000000005</v>
      </c>
      <c r="I23" s="29">
        <v>3752.9999999999995</v>
      </c>
      <c r="J23" s="40">
        <f>I23/H23-1</f>
        <v>-4.137931034482778E-2</v>
      </c>
      <c r="K23" s="29">
        <f>I23-H23</f>
        <v>-162.00000000000091</v>
      </c>
      <c r="L23" s="42">
        <f>I23/$I$22</f>
        <v>0.8097087378640776</v>
      </c>
    </row>
    <row r="24" spans="2:12" x14ac:dyDescent="0.25">
      <c r="B24" s="285"/>
      <c r="C24" s="298"/>
      <c r="D24" s="32" t="s">
        <v>35</v>
      </c>
      <c r="E24" s="33">
        <v>844</v>
      </c>
      <c r="F24" s="33">
        <v>2634</v>
      </c>
      <c r="G24" s="33">
        <v>882</v>
      </c>
      <c r="H24" s="33">
        <v>882</v>
      </c>
      <c r="I24" s="33">
        <v>882</v>
      </c>
      <c r="J24" s="34">
        <f>IFERROR(I24/H24-1,"-")</f>
        <v>0</v>
      </c>
      <c r="K24" s="33">
        <f>IFERROR(I24-H24,"-")</f>
        <v>0</v>
      </c>
      <c r="L24" s="34">
        <f>IFERROR(I24/$I$22,"-")</f>
        <v>0.19029126213592232</v>
      </c>
    </row>
    <row r="25" spans="2:12" ht="7.5" customHeight="1" x14ac:dyDescent="0.25">
      <c r="B25" s="280" t="s">
        <v>12</v>
      </c>
      <c r="C25" s="280"/>
      <c r="D25" s="280"/>
      <c r="E25" s="280"/>
      <c r="F25" s="280"/>
      <c r="G25" s="280"/>
      <c r="H25" s="280"/>
      <c r="I25" s="280"/>
      <c r="J25" s="280"/>
      <c r="K25" s="280"/>
      <c r="L25" s="49"/>
    </row>
    <row r="26" spans="2:12" ht="24.75" customHeight="1" x14ac:dyDescent="0.25">
      <c r="B26" s="281" t="s">
        <v>39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230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236</v>
      </c>
      <c r="F31" s="13" t="s">
        <v>237</v>
      </c>
      <c r="G31" s="13" t="s">
        <v>238</v>
      </c>
      <c r="H31" s="13" t="s">
        <v>239</v>
      </c>
      <c r="I31" s="13" t="s">
        <v>240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diciembre 2025</v>
      </c>
    </row>
    <row r="32" spans="2:12" ht="15" customHeight="1" x14ac:dyDescent="0.25">
      <c r="B32" s="296" t="s">
        <v>53</v>
      </c>
      <c r="C32" s="286" t="s">
        <v>8</v>
      </c>
      <c r="D32" s="15" t="s">
        <v>33</v>
      </c>
      <c r="E32" s="51">
        <v>107459</v>
      </c>
      <c r="F32" s="51">
        <v>198873</v>
      </c>
      <c r="G32" s="51">
        <v>252588</v>
      </c>
      <c r="H32" s="51">
        <v>239146</v>
      </c>
      <c r="I32" s="51">
        <v>250668</v>
      </c>
      <c r="J32" s="17">
        <f>I32/H32-1</f>
        <v>4.8179773025682993E-2</v>
      </c>
      <c r="K32" s="16">
        <f>I32-H32</f>
        <v>11522</v>
      </c>
      <c r="L32" s="18">
        <f>I32/$I$32</f>
        <v>1</v>
      </c>
    </row>
    <row r="33" spans="1:12" x14ac:dyDescent="0.25">
      <c r="B33" s="284"/>
      <c r="C33" s="287"/>
      <c r="D33" s="19" t="s">
        <v>34</v>
      </c>
      <c r="E33" s="52">
        <v>94072</v>
      </c>
      <c r="F33" s="52">
        <v>169794</v>
      </c>
      <c r="G33" s="52">
        <v>220761</v>
      </c>
      <c r="H33" s="52">
        <v>207278</v>
      </c>
      <c r="I33" s="52">
        <v>217984</v>
      </c>
      <c r="J33" s="21">
        <f t="shared" ref="J33:J45" si="4">I33/H33-1</f>
        <v>5.1650440471251224E-2</v>
      </c>
      <c r="K33" s="20">
        <f t="shared" ref="K33:K42" si="5">I33-H33</f>
        <v>10706</v>
      </c>
      <c r="L33" s="22">
        <f>I33/$I$32</f>
        <v>0.86961239567874637</v>
      </c>
    </row>
    <row r="34" spans="1:12" x14ac:dyDescent="0.25">
      <c r="B34" s="284"/>
      <c r="C34" s="288"/>
      <c r="D34" s="23" t="s">
        <v>35</v>
      </c>
      <c r="E34" s="24">
        <v>11462</v>
      </c>
      <c r="F34" s="24">
        <v>29079</v>
      </c>
      <c r="G34" s="24">
        <v>31827</v>
      </c>
      <c r="H34" s="24">
        <v>31868</v>
      </c>
      <c r="I34" s="24">
        <v>32684</v>
      </c>
      <c r="J34" s="25">
        <f>IFERROR(I34/H34-1,"-")</f>
        <v>2.560562319568227E-2</v>
      </c>
      <c r="K34" s="24">
        <f>IFERROR(I34-H34,"-")</f>
        <v>816</v>
      </c>
      <c r="L34" s="25">
        <f>IFERROR(I34/I32,"-")</f>
        <v>0.1303876043212536</v>
      </c>
    </row>
    <row r="35" spans="1:12" x14ac:dyDescent="0.25">
      <c r="B35" s="284"/>
      <c r="C35" s="289" t="s">
        <v>36</v>
      </c>
      <c r="D35" s="26" t="s">
        <v>33</v>
      </c>
      <c r="E35" s="53">
        <v>108554</v>
      </c>
      <c r="F35" s="53">
        <v>202302</v>
      </c>
      <c r="G35" s="53">
        <v>255835</v>
      </c>
      <c r="H35" s="53">
        <v>243005</v>
      </c>
      <c r="I35" s="53">
        <v>254126</v>
      </c>
      <c r="J35" s="28">
        <f t="shared" si="4"/>
        <v>4.5764490442583572E-2</v>
      </c>
      <c r="K35" s="27">
        <f t="shared" si="5"/>
        <v>11121</v>
      </c>
      <c r="L35" s="18">
        <f>I35/$I$35</f>
        <v>1</v>
      </c>
    </row>
    <row r="36" spans="1:12" x14ac:dyDescent="0.25">
      <c r="B36" s="284"/>
      <c r="C36" s="290"/>
      <c r="D36" s="4" t="s">
        <v>34</v>
      </c>
      <c r="E36" s="54">
        <v>95167</v>
      </c>
      <c r="F36" s="54">
        <v>172827</v>
      </c>
      <c r="G36" s="54">
        <v>223408</v>
      </c>
      <c r="H36" s="54">
        <v>210452</v>
      </c>
      <c r="I36" s="54">
        <v>220690</v>
      </c>
      <c r="J36" s="30">
        <f t="shared" si="4"/>
        <v>4.8647672628437943E-2</v>
      </c>
      <c r="K36" s="29">
        <f t="shared" si="5"/>
        <v>10238</v>
      </c>
      <c r="L36" s="31">
        <f>I36/$I$35</f>
        <v>0.86842747298584166</v>
      </c>
    </row>
    <row r="37" spans="1:12" x14ac:dyDescent="0.25">
      <c r="B37" s="284"/>
      <c r="C37" s="291"/>
      <c r="D37" s="32" t="s">
        <v>35</v>
      </c>
      <c r="E37" s="33">
        <v>11462</v>
      </c>
      <c r="F37" s="33">
        <v>29475</v>
      </c>
      <c r="G37" s="33">
        <v>32427</v>
      </c>
      <c r="H37" s="33">
        <v>32553</v>
      </c>
      <c r="I37" s="33">
        <v>33436</v>
      </c>
      <c r="J37" s="34">
        <f>IFERROR(I37/H37-1,"-")</f>
        <v>2.7124996160108106E-2</v>
      </c>
      <c r="K37" s="33">
        <f>IFERROR(I37-H37,"-")</f>
        <v>883</v>
      </c>
      <c r="L37" s="34">
        <f>IFERROR(I37/I35,"-")</f>
        <v>0.13157252701415834</v>
      </c>
    </row>
    <row r="38" spans="1:12" x14ac:dyDescent="0.25">
      <c r="B38" s="284"/>
      <c r="C38" s="286" t="s">
        <v>22</v>
      </c>
      <c r="D38" s="15" t="s">
        <v>33</v>
      </c>
      <c r="E38" s="51">
        <v>749212</v>
      </c>
      <c r="F38" s="51">
        <v>1316064</v>
      </c>
      <c r="G38" s="51">
        <v>1447168</v>
      </c>
      <c r="H38" s="51">
        <v>1453294</v>
      </c>
      <c r="I38" s="51">
        <v>1411233</v>
      </c>
      <c r="J38" s="17">
        <f t="shared" si="4"/>
        <v>-2.8941838334156755E-2</v>
      </c>
      <c r="K38" s="16">
        <f t="shared" si="5"/>
        <v>-42061</v>
      </c>
      <c r="L38" s="18">
        <f>I38/$I$38</f>
        <v>1</v>
      </c>
    </row>
    <row r="39" spans="1:12" x14ac:dyDescent="0.25">
      <c r="B39" s="284"/>
      <c r="C39" s="287"/>
      <c r="D39" s="19" t="s">
        <v>34</v>
      </c>
      <c r="E39" s="52">
        <v>679970</v>
      </c>
      <c r="F39" s="52">
        <v>1133520</v>
      </c>
      <c r="G39" s="52">
        <v>1226035</v>
      </c>
      <c r="H39" s="52">
        <v>1188641</v>
      </c>
      <c r="I39" s="52">
        <v>1134897</v>
      </c>
      <c r="J39" s="21">
        <f t="shared" si="4"/>
        <v>-4.5214661112985333E-2</v>
      </c>
      <c r="K39" s="20">
        <f t="shared" si="5"/>
        <v>-53744</v>
      </c>
      <c r="L39" s="22">
        <f>I39/$I$38</f>
        <v>0.80418825240056035</v>
      </c>
    </row>
    <row r="40" spans="1:12" x14ac:dyDescent="0.25">
      <c r="B40" s="284"/>
      <c r="C40" s="288"/>
      <c r="D40" s="23" t="s">
        <v>35</v>
      </c>
      <c r="E40" s="24">
        <v>59604</v>
      </c>
      <c r="F40" s="24">
        <v>182544</v>
      </c>
      <c r="G40" s="24">
        <v>221133</v>
      </c>
      <c r="H40" s="24">
        <v>264653</v>
      </c>
      <c r="I40" s="24">
        <v>276336</v>
      </c>
      <c r="J40" s="25">
        <f>IFERROR(I40/H40-1,"-")</f>
        <v>4.4144596887244703E-2</v>
      </c>
      <c r="K40" s="24">
        <f>IFERROR(I40-H40,"-")</f>
        <v>11683</v>
      </c>
      <c r="L40" s="25">
        <f>IFERROR(I40/I38,"-")</f>
        <v>0.19581174759943965</v>
      </c>
    </row>
    <row r="41" spans="1:12" x14ac:dyDescent="0.25">
      <c r="B41" s="284"/>
      <c r="C41" s="289" t="s">
        <v>23</v>
      </c>
      <c r="D41" s="26" t="s">
        <v>33</v>
      </c>
      <c r="E41" s="55">
        <v>6.9720730697289195</v>
      </c>
      <c r="F41" s="55">
        <v>6.6176102336667117</v>
      </c>
      <c r="G41" s="55">
        <v>5.729361648217651</v>
      </c>
      <c r="H41" s="55">
        <v>6.0770157142498729</v>
      </c>
      <c r="I41" s="55">
        <v>5.6298889367609748</v>
      </c>
      <c r="J41" s="36">
        <f t="shared" si="4"/>
        <v>-7.3576702531875871E-2</v>
      </c>
      <c r="K41" s="37">
        <f t="shared" si="5"/>
        <v>-0.44712677748889806</v>
      </c>
      <c r="L41" s="38"/>
    </row>
    <row r="42" spans="1:12" x14ac:dyDescent="0.25">
      <c r="B42" s="284"/>
      <c r="C42" s="290"/>
      <c r="D42" s="4" t="s">
        <v>34</v>
      </c>
      <c r="E42" s="56">
        <f t="shared" ref="E42:I42" si="6">E39/E33</f>
        <v>7.2281869206565181</v>
      </c>
      <c r="F42" s="56">
        <f t="shared" si="6"/>
        <v>6.6758542704689212</v>
      </c>
      <c r="G42" s="56">
        <f t="shared" si="6"/>
        <v>5.5536756945293781</v>
      </c>
      <c r="H42" s="56">
        <f t="shared" si="6"/>
        <v>5.7345256129449336</v>
      </c>
      <c r="I42" s="56">
        <f t="shared" si="6"/>
        <v>5.2063316573693479</v>
      </c>
      <c r="J42" s="40">
        <f t="shared" si="4"/>
        <v>-9.2107698391521331E-2</v>
      </c>
      <c r="K42" s="41">
        <f t="shared" si="5"/>
        <v>-0.52819395557558568</v>
      </c>
      <c r="L42" s="42"/>
    </row>
    <row r="43" spans="1:12" x14ac:dyDescent="0.25">
      <c r="B43" s="284"/>
      <c r="C43" s="291"/>
      <c r="D43" s="32" t="s">
        <v>35</v>
      </c>
      <c r="E43" s="43">
        <f>IFERROR(E40/E34,"-")</f>
        <v>5.2001395916942945</v>
      </c>
      <c r="F43" s="43">
        <f t="shared" ref="F43:I43" si="7">IFERROR(F40/F34,"-")</f>
        <v>6.2775198596925614</v>
      </c>
      <c r="G43" s="43">
        <f t="shared" si="7"/>
        <v>6.9479687058158168</v>
      </c>
      <c r="H43" s="43">
        <f t="shared" si="7"/>
        <v>8.3046629848123512</v>
      </c>
      <c r="I43" s="43">
        <f t="shared" si="7"/>
        <v>8.4547790968057761</v>
      </c>
      <c r="J43" s="34">
        <f>IFERROR(I43/H43-1,"-")</f>
        <v>1.8076123289766155E-2</v>
      </c>
      <c r="K43" s="44">
        <f>IFERROR(I43-H43,"-")</f>
        <v>0.15011611199342489</v>
      </c>
      <c r="L43" s="57"/>
    </row>
    <row r="44" spans="1:12" x14ac:dyDescent="0.25">
      <c r="A44" s="58"/>
      <c r="B44" s="284"/>
      <c r="C44" s="292" t="s">
        <v>37</v>
      </c>
      <c r="D44" s="15" t="s">
        <v>33</v>
      </c>
      <c r="E44" s="59">
        <v>0.70336128458075009</v>
      </c>
      <c r="F44" s="59">
        <v>0.77576111963529215</v>
      </c>
      <c r="G44" s="59">
        <v>0.82779844332469787</v>
      </c>
      <c r="H44" s="59">
        <v>0.77423661488907958</v>
      </c>
      <c r="I44" s="59">
        <v>0.81840355885878524</v>
      </c>
      <c r="J44" s="59">
        <f t="shared" si="4"/>
        <v>5.7045795975475988E-2</v>
      </c>
      <c r="K44" s="45">
        <f>(I44-H44)*100</f>
        <v>4.4166943969705663</v>
      </c>
      <c r="L44" s="18"/>
    </row>
    <row r="45" spans="1:12" x14ac:dyDescent="0.25">
      <c r="B45" s="284"/>
      <c r="C45" s="293"/>
      <c r="D45" s="19" t="s">
        <v>34</v>
      </c>
      <c r="E45" s="60">
        <v>0.75844983859921522</v>
      </c>
      <c r="F45" s="60">
        <v>0.85289463645208108</v>
      </c>
      <c r="G45" s="60">
        <v>0.85798212005108543</v>
      </c>
      <c r="H45" s="60">
        <v>0.82954099756436284</v>
      </c>
      <c r="I45" s="60">
        <v>0.80922861036063509</v>
      </c>
      <c r="J45" s="60">
        <f t="shared" si="4"/>
        <v>-2.4486296956229392E-2</v>
      </c>
      <c r="K45" s="46">
        <f>(I45-H45)*100</f>
        <v>-2.0312387203727744</v>
      </c>
      <c r="L45" s="22"/>
    </row>
    <row r="46" spans="1:12" x14ac:dyDescent="0.25">
      <c r="B46" s="284"/>
      <c r="C46" s="294"/>
      <c r="D46" s="23" t="s">
        <v>35</v>
      </c>
      <c r="E46" s="61">
        <v>0.4474304502529764</v>
      </c>
      <c r="F46" s="61">
        <v>0.49678054940210203</v>
      </c>
      <c r="G46" s="61">
        <v>0.69269009328463405</v>
      </c>
      <c r="H46" s="61">
        <v>0.81983631339603236</v>
      </c>
      <c r="I46" s="61">
        <v>0.8583729382163825</v>
      </c>
      <c r="J46" s="25">
        <f>IFERROR(I46/H46-1,"-")</f>
        <v>4.7005267015703067E-2</v>
      </c>
      <c r="K46" s="47">
        <f>IFERROR(I46-H46,"-")</f>
        <v>3.853662482035014E-2</v>
      </c>
      <c r="L46" s="48"/>
    </row>
    <row r="47" spans="1:12" x14ac:dyDescent="0.25">
      <c r="B47" s="284"/>
      <c r="C47" s="295" t="s">
        <v>40</v>
      </c>
      <c r="D47" s="26" t="s">
        <v>33</v>
      </c>
      <c r="E47" s="53">
        <v>2907.75</v>
      </c>
      <c r="F47" s="53">
        <v>4643.333333333333</v>
      </c>
      <c r="G47" s="53">
        <v>4789.666666666667</v>
      </c>
      <c r="H47" s="53">
        <v>5123.25</v>
      </c>
      <c r="I47" s="53">
        <v>4725</v>
      </c>
      <c r="J47" s="36">
        <f>I47/H47-1</f>
        <v>-7.7733860342556027E-2</v>
      </c>
      <c r="K47" s="27">
        <f>I47-H47</f>
        <v>-398.25</v>
      </c>
      <c r="L47" s="38">
        <f>I47/$I$22</f>
        <v>1.0194174757281553</v>
      </c>
    </row>
    <row r="48" spans="1:12" x14ac:dyDescent="0.25">
      <c r="B48" s="284"/>
      <c r="C48" s="290"/>
      <c r="D48" s="4" t="s">
        <v>34</v>
      </c>
      <c r="E48" s="54">
        <v>2439.25</v>
      </c>
      <c r="F48" s="54">
        <v>3639.5</v>
      </c>
      <c r="G48" s="54">
        <v>3915.0000000000005</v>
      </c>
      <c r="H48" s="54">
        <v>3915.0000000000005</v>
      </c>
      <c r="I48" s="54">
        <v>3842.9999999999995</v>
      </c>
      <c r="J48" s="40">
        <f>I48/H48-1</f>
        <v>-1.8390804597701371E-2</v>
      </c>
      <c r="K48" s="29">
        <f>I48-H48</f>
        <v>-72.000000000000909</v>
      </c>
      <c r="L48" s="42">
        <f>I48/$I$22</f>
        <v>0.82912621359223293</v>
      </c>
    </row>
    <row r="49" spans="2:12" x14ac:dyDescent="0.25">
      <c r="B49" s="285"/>
      <c r="C49" s="291"/>
      <c r="D49" s="32" t="s">
        <v>35</v>
      </c>
      <c r="E49" s="33">
        <v>363</v>
      </c>
      <c r="F49" s="33">
        <v>1003.8333333333334</v>
      </c>
      <c r="G49" s="33">
        <v>874.66666666666663</v>
      </c>
      <c r="H49" s="33">
        <v>882</v>
      </c>
      <c r="I49" s="33">
        <v>882</v>
      </c>
      <c r="J49" s="34">
        <f>IFERROR(I49/H49-1,"-")</f>
        <v>0</v>
      </c>
      <c r="K49" s="33">
        <f>IFERROR(I49-H49,"-")</f>
        <v>0</v>
      </c>
      <c r="L49" s="34">
        <f>IFERROR(I49/I47,"-")</f>
        <v>0.18666666666666668</v>
      </c>
    </row>
    <row r="50" spans="2:12" ht="6" customHeight="1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9"/>
    </row>
    <row r="51" spans="2:12" ht="28.5" customHeight="1" x14ac:dyDescent="0.25">
      <c r="B51" s="281" t="s">
        <v>41</v>
      </c>
      <c r="C51" s="282"/>
      <c r="D51" s="282"/>
      <c r="E51" s="282"/>
      <c r="F51" s="282"/>
      <c r="G51" s="282"/>
      <c r="H51" s="282"/>
      <c r="I51" s="282"/>
      <c r="J51" s="282"/>
      <c r="K51" s="282"/>
    </row>
    <row r="52" spans="2:12" x14ac:dyDescent="0.25">
      <c r="B52" s="62"/>
    </row>
    <row r="54" spans="2:12" ht="21.75" thickBot="1" x14ac:dyDescent="0.3">
      <c r="B54" s="283" t="s">
        <v>230</v>
      </c>
      <c r="C54" s="283"/>
      <c r="D54" s="283"/>
      <c r="E54" s="283"/>
      <c r="F54" s="283"/>
      <c r="G54" s="283"/>
      <c r="H54" s="283"/>
      <c r="I54" s="283"/>
      <c r="J54" s="283"/>
      <c r="K54" s="28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2021</v>
      </c>
      <c r="F56" s="14">
        <v>2022</v>
      </c>
      <c r="G56" s="14">
        <v>2023</v>
      </c>
      <c r="H56" s="14">
        <v>2024</v>
      </c>
      <c r="I56" s="14">
        <v>2025</v>
      </c>
      <c r="J56" s="14" t="str">
        <f>CONCATENATE("var. ",RIGHT(I56,2),"/",RIGHT(H56,2))</f>
        <v>var. 25/24</v>
      </c>
      <c r="K56" s="14" t="str">
        <f>CONCATENATE("dif. ",RIGHT(I56,2),"/",RIGHT(H56,2))</f>
        <v>dif. 25/24</v>
      </c>
      <c r="L56" s="14" t="str">
        <f>CONCATENATE("cuota ",I56)</f>
        <v>cuota 2025</v>
      </c>
    </row>
    <row r="57" spans="2:12" x14ac:dyDescent="0.25">
      <c r="B57" s="284"/>
      <c r="C57" s="286" t="s">
        <v>8</v>
      </c>
      <c r="D57" s="15" t="s">
        <v>33</v>
      </c>
      <c r="E57" s="51">
        <v>107459</v>
      </c>
      <c r="F57" s="51">
        <v>198873</v>
      </c>
      <c r="G57" s="51">
        <v>252588</v>
      </c>
      <c r="H57" s="51">
        <v>239146</v>
      </c>
      <c r="I57" s="51">
        <v>250668</v>
      </c>
      <c r="J57" s="17">
        <f>I57/H57-1</f>
        <v>4.8179773025682993E-2</v>
      </c>
      <c r="K57" s="16">
        <f>I57-H57</f>
        <v>11522</v>
      </c>
      <c r="L57" s="17">
        <f>I57/$I$57</f>
        <v>1</v>
      </c>
    </row>
    <row r="58" spans="2:12" x14ac:dyDescent="0.25">
      <c r="B58" s="284"/>
      <c r="C58" s="287"/>
      <c r="D58" s="19" t="s">
        <v>34</v>
      </c>
      <c r="E58" s="52">
        <v>95997</v>
      </c>
      <c r="F58" s="52">
        <v>169794</v>
      </c>
      <c r="G58" s="52">
        <v>220761</v>
      </c>
      <c r="H58" s="52">
        <v>207278</v>
      </c>
      <c r="I58" s="52">
        <v>217984</v>
      </c>
      <c r="J58" s="21">
        <f>I58/H58-1</f>
        <v>5.1650440471251224E-2</v>
      </c>
      <c r="K58" s="20">
        <f>I58-H58</f>
        <v>10706</v>
      </c>
      <c r="L58" s="21">
        <f>I58/$I$57</f>
        <v>0.86961239567874637</v>
      </c>
    </row>
    <row r="59" spans="2:12" x14ac:dyDescent="0.25">
      <c r="B59" s="284"/>
      <c r="C59" s="288"/>
      <c r="D59" s="23" t="s">
        <v>35</v>
      </c>
      <c r="E59" s="24">
        <v>11462</v>
      </c>
      <c r="F59" s="24">
        <v>29079</v>
      </c>
      <c r="G59" s="24">
        <v>31827</v>
      </c>
      <c r="H59" s="24">
        <v>31868</v>
      </c>
      <c r="I59" s="24">
        <v>32684</v>
      </c>
      <c r="J59" s="25">
        <f>IFERROR(I59/H59-1,"-")</f>
        <v>2.560562319568227E-2</v>
      </c>
      <c r="K59" s="24">
        <f>IFERROR(I59-H59,"-")</f>
        <v>816</v>
      </c>
      <c r="L59" s="25">
        <f>IFERROR(I59/I57,"-")</f>
        <v>0.1303876043212536</v>
      </c>
    </row>
    <row r="60" spans="2:12" x14ac:dyDescent="0.25">
      <c r="B60" s="284"/>
      <c r="C60" s="289" t="s">
        <v>36</v>
      </c>
      <c r="D60" s="26" t="s">
        <v>33</v>
      </c>
      <c r="E60" s="53">
        <v>108554</v>
      </c>
      <c r="F60" s="53">
        <v>202302</v>
      </c>
      <c r="G60" s="53">
        <v>255835</v>
      </c>
      <c r="H60" s="53">
        <v>243005</v>
      </c>
      <c r="I60" s="53">
        <v>254126</v>
      </c>
      <c r="J60" s="36">
        <f t="shared" ref="J60:J73" si="8">I60/H60-1</f>
        <v>4.5764490442583572E-2</v>
      </c>
      <c r="K60" s="53">
        <f t="shared" ref="K60:K73" si="9">I60-H60</f>
        <v>11121</v>
      </c>
      <c r="L60" s="36">
        <f>I60/$I$60</f>
        <v>1</v>
      </c>
    </row>
    <row r="61" spans="2:12" x14ac:dyDescent="0.25">
      <c r="B61" s="284"/>
      <c r="C61" s="290"/>
      <c r="D61" s="4" t="s">
        <v>34</v>
      </c>
      <c r="E61" s="54">
        <v>97092</v>
      </c>
      <c r="F61" s="54">
        <v>172827</v>
      </c>
      <c r="G61" s="54">
        <v>223408</v>
      </c>
      <c r="H61" s="54">
        <v>210452</v>
      </c>
      <c r="I61" s="54">
        <v>220690</v>
      </c>
      <c r="J61" s="40">
        <f t="shared" si="8"/>
        <v>4.8647672628437943E-2</v>
      </c>
      <c r="K61" s="54">
        <f t="shared" si="9"/>
        <v>10238</v>
      </c>
      <c r="L61" s="40">
        <f>I61/$I$60</f>
        <v>0.86842747298584166</v>
      </c>
    </row>
    <row r="62" spans="2:12" x14ac:dyDescent="0.25">
      <c r="B62" s="284"/>
      <c r="C62" s="291"/>
      <c r="D62" s="32" t="s">
        <v>35</v>
      </c>
      <c r="E62" s="33">
        <v>11462</v>
      </c>
      <c r="F62" s="33">
        <v>29475</v>
      </c>
      <c r="G62" s="33">
        <v>32427</v>
      </c>
      <c r="H62" s="33">
        <v>32553</v>
      </c>
      <c r="I62" s="33">
        <v>33436</v>
      </c>
      <c r="J62" s="34">
        <f>IFERROR(I62/H62-1,"-")</f>
        <v>2.7124996160108106E-2</v>
      </c>
      <c r="K62" s="33">
        <f>IFERROR(I62-H62,"-")</f>
        <v>883</v>
      </c>
      <c r="L62" s="63">
        <f>IFERROR(I62/I60,"-")</f>
        <v>0.13157252701415834</v>
      </c>
    </row>
    <row r="63" spans="2:12" x14ac:dyDescent="0.25">
      <c r="B63" s="284"/>
      <c r="C63" s="286" t="s">
        <v>22</v>
      </c>
      <c r="D63" s="15" t="s">
        <v>33</v>
      </c>
      <c r="E63" s="51">
        <v>749212</v>
      </c>
      <c r="F63" s="51">
        <v>1316064</v>
      </c>
      <c r="G63" s="51">
        <v>1447168</v>
      </c>
      <c r="H63" s="51">
        <v>1453294</v>
      </c>
      <c r="I63" s="51">
        <v>1411233</v>
      </c>
      <c r="J63" s="17">
        <f t="shared" si="8"/>
        <v>-2.8941838334156755E-2</v>
      </c>
      <c r="K63" s="16">
        <f t="shared" si="9"/>
        <v>-42061</v>
      </c>
      <c r="L63" s="17">
        <f>I63/$I$63</f>
        <v>1</v>
      </c>
    </row>
    <row r="64" spans="2:12" x14ac:dyDescent="0.25">
      <c r="B64" s="284"/>
      <c r="C64" s="287"/>
      <c r="D64" s="19" t="s">
        <v>34</v>
      </c>
      <c r="E64" s="52">
        <v>689608</v>
      </c>
      <c r="F64" s="52">
        <v>1133520</v>
      </c>
      <c r="G64" s="52">
        <v>1226035</v>
      </c>
      <c r="H64" s="52">
        <v>1188641</v>
      </c>
      <c r="I64" s="52">
        <v>1134897</v>
      </c>
      <c r="J64" s="21">
        <f t="shared" si="8"/>
        <v>-4.5214661112985333E-2</v>
      </c>
      <c r="K64" s="20">
        <f t="shared" si="9"/>
        <v>-53744</v>
      </c>
      <c r="L64" s="21">
        <f t="shared" ref="L64" si="10">I64/$I$63</f>
        <v>0.80418825240056035</v>
      </c>
    </row>
    <row r="65" spans="2:12" x14ac:dyDescent="0.25">
      <c r="B65" s="284"/>
      <c r="C65" s="288"/>
      <c r="D65" s="23" t="s">
        <v>35</v>
      </c>
      <c r="E65" s="24">
        <v>59604</v>
      </c>
      <c r="F65" s="24">
        <v>182544</v>
      </c>
      <c r="G65" s="24">
        <v>221133</v>
      </c>
      <c r="H65" s="24">
        <v>264653</v>
      </c>
      <c r="I65" s="24">
        <v>276336</v>
      </c>
      <c r="J65" s="25">
        <f>IFERROR(I65/H65-1,"-")</f>
        <v>4.4144596887244703E-2</v>
      </c>
      <c r="K65" s="24">
        <f>IFERROR(I65-H65,"-")</f>
        <v>11683</v>
      </c>
      <c r="L65" s="25">
        <f>IFERROR(I65/I63,"-")</f>
        <v>0.19581174759943965</v>
      </c>
    </row>
    <row r="66" spans="2:12" x14ac:dyDescent="0.25">
      <c r="B66" s="284"/>
      <c r="C66" s="289" t="s">
        <v>23</v>
      </c>
      <c r="D66" s="26" t="s">
        <v>33</v>
      </c>
      <c r="E66" s="55">
        <v>6.9720730697289195</v>
      </c>
      <c r="F66" s="55">
        <v>6.6176102336667117</v>
      </c>
      <c r="G66" s="55">
        <v>5.729361648217651</v>
      </c>
      <c r="H66" s="55">
        <v>6.0770157142498729</v>
      </c>
      <c r="I66" s="55">
        <v>5.6298889367609748</v>
      </c>
      <c r="J66" s="36">
        <f t="shared" si="8"/>
        <v>-7.3576702531875871E-2</v>
      </c>
      <c r="K66" s="37">
        <f t="shared" si="9"/>
        <v>-0.44712677748889806</v>
      </c>
      <c r="L66" s="36"/>
    </row>
    <row r="67" spans="2:12" x14ac:dyDescent="0.25">
      <c r="B67" s="284"/>
      <c r="C67" s="290"/>
      <c r="D67" s="4" t="s">
        <v>34</v>
      </c>
      <c r="E67" s="56">
        <f t="shared" ref="E67:I67" si="11">E64/E57</f>
        <v>6.4174057082236011</v>
      </c>
      <c r="F67" s="56">
        <f t="shared" si="11"/>
        <v>5.699717910425246</v>
      </c>
      <c r="G67" s="56">
        <f t="shared" si="11"/>
        <v>4.8538925047904096</v>
      </c>
      <c r="H67" s="56">
        <f t="shared" si="11"/>
        <v>4.9703570203975813</v>
      </c>
      <c r="I67" s="56">
        <f t="shared" si="11"/>
        <v>4.5274905452630572</v>
      </c>
      <c r="J67" s="40">
        <f t="shared" si="8"/>
        <v>-8.910154206570442E-2</v>
      </c>
      <c r="K67" s="41">
        <f t="shared" si="9"/>
        <v>-0.44286647513452415</v>
      </c>
      <c r="L67" s="40"/>
    </row>
    <row r="68" spans="2:12" x14ac:dyDescent="0.25">
      <c r="B68" s="284"/>
      <c r="C68" s="291"/>
      <c r="D68" s="32" t="s">
        <v>35</v>
      </c>
      <c r="E68" s="43">
        <f>IFERROR(E65/E59,"-")</f>
        <v>5.2001395916942945</v>
      </c>
      <c r="F68" s="43">
        <f t="shared" ref="F68:I68" si="12">IFERROR(F65/F59,"-")</f>
        <v>6.2775198596925614</v>
      </c>
      <c r="G68" s="43">
        <f t="shared" si="12"/>
        <v>6.9479687058158168</v>
      </c>
      <c r="H68" s="43">
        <f t="shared" si="12"/>
        <v>8.3046629848123512</v>
      </c>
      <c r="I68" s="43">
        <f t="shared" si="12"/>
        <v>8.4547790968057761</v>
      </c>
      <c r="J68" s="34">
        <f>IFERROR(I68/H68-1,"-")</f>
        <v>1.8076123289766155E-2</v>
      </c>
      <c r="K68" s="44">
        <f>IFERROR(I68-H68,"-")</f>
        <v>0.15011611199342489</v>
      </c>
      <c r="L68" s="63"/>
    </row>
    <row r="69" spans="2:12" x14ac:dyDescent="0.25">
      <c r="B69" s="284"/>
      <c r="C69" s="292" t="s">
        <v>37</v>
      </c>
      <c r="D69" s="15" t="s">
        <v>33</v>
      </c>
      <c r="E69" s="59">
        <v>0.70336128458075009</v>
      </c>
      <c r="F69" s="59">
        <v>0.77576111963529215</v>
      </c>
      <c r="G69" s="59">
        <v>0.82779844332469787</v>
      </c>
      <c r="H69" s="59">
        <v>0.77423661488907958</v>
      </c>
      <c r="I69" s="59">
        <v>0.81840355885878524</v>
      </c>
      <c r="J69" s="59">
        <f t="shared" si="8"/>
        <v>5.7045795975475988E-2</v>
      </c>
      <c r="K69" s="45">
        <f t="shared" si="9"/>
        <v>4.4166943969705663E-2</v>
      </c>
      <c r="L69" s="17"/>
    </row>
    <row r="70" spans="2:12" x14ac:dyDescent="0.25">
      <c r="B70" s="284"/>
      <c r="C70" s="293"/>
      <c r="D70" s="19" t="s">
        <v>34</v>
      </c>
      <c r="E70" s="60">
        <v>0.76920022397565713</v>
      </c>
      <c r="F70" s="60">
        <v>0.85289463645208108</v>
      </c>
      <c r="G70" s="60">
        <v>0.85798212005108543</v>
      </c>
      <c r="H70" s="60">
        <v>0.82954099756436284</v>
      </c>
      <c r="I70" s="60">
        <v>0.80922861036063509</v>
      </c>
      <c r="J70" s="60">
        <f t="shared" si="8"/>
        <v>-2.4486296956229392E-2</v>
      </c>
      <c r="K70" s="46">
        <f t="shared" si="9"/>
        <v>-2.0312387203727744E-2</v>
      </c>
      <c r="L70" s="21"/>
    </row>
    <row r="71" spans="2:12" x14ac:dyDescent="0.25">
      <c r="B71" s="284"/>
      <c r="C71" s="294"/>
      <c r="D71" s="23" t="s">
        <v>35</v>
      </c>
      <c r="E71" s="61">
        <v>0.4474304502529764</v>
      </c>
      <c r="F71" s="61">
        <v>0.49678054940210203</v>
      </c>
      <c r="G71" s="61">
        <v>0.69269009328463405</v>
      </c>
      <c r="H71" s="61">
        <v>0.81983631339603236</v>
      </c>
      <c r="I71" s="61">
        <v>0.8583729382163825</v>
      </c>
      <c r="J71" s="25">
        <f>IFERROR(I71/H71-1,"-")</f>
        <v>4.7005267015703067E-2</v>
      </c>
      <c r="K71" s="47">
        <f>IFERROR(I71-H71,"-")</f>
        <v>3.853662482035014E-2</v>
      </c>
      <c r="L71" s="25"/>
    </row>
    <row r="72" spans="2:12" x14ac:dyDescent="0.25">
      <c r="B72" s="284"/>
      <c r="C72" s="295" t="s">
        <v>42</v>
      </c>
      <c r="D72" s="26" t="s">
        <v>33</v>
      </c>
      <c r="E72" s="53">
        <v>2908</v>
      </c>
      <c r="F72" s="53">
        <v>4643</v>
      </c>
      <c r="G72" s="53">
        <v>4790.0000000000009</v>
      </c>
      <c r="H72" s="53">
        <v>5123</v>
      </c>
      <c r="I72" s="53">
        <v>4725</v>
      </c>
      <c r="J72" s="36">
        <f t="shared" si="8"/>
        <v>-7.7688854186999778E-2</v>
      </c>
      <c r="K72" s="27">
        <f t="shared" si="9"/>
        <v>-398</v>
      </c>
      <c r="L72" s="36">
        <f>I72/$I$72</f>
        <v>1</v>
      </c>
    </row>
    <row r="73" spans="2:12" x14ac:dyDescent="0.25">
      <c r="B73" s="284"/>
      <c r="C73" s="290"/>
      <c r="D73" s="4" t="s">
        <v>34</v>
      </c>
      <c r="E73" s="54">
        <v>2544.9999999999995</v>
      </c>
      <c r="F73" s="54">
        <v>3640</v>
      </c>
      <c r="G73" s="54">
        <v>3915.0000000000005</v>
      </c>
      <c r="H73" s="54">
        <v>4241</v>
      </c>
      <c r="I73" s="54">
        <v>3843.0000000000005</v>
      </c>
      <c r="J73" s="40">
        <f t="shared" si="8"/>
        <v>-9.3845791087007635E-2</v>
      </c>
      <c r="K73" s="29">
        <f t="shared" si="9"/>
        <v>-397.99999999999955</v>
      </c>
      <c r="L73" s="40">
        <f t="shared" ref="L73" si="13">I73/$I$72</f>
        <v>0.81333333333333346</v>
      </c>
    </row>
    <row r="74" spans="2:12" x14ac:dyDescent="0.25">
      <c r="B74" s="285"/>
      <c r="C74" s="291"/>
      <c r="D74" s="32" t="s">
        <v>35</v>
      </c>
      <c r="E74" s="33">
        <v>363</v>
      </c>
      <c r="F74" s="33">
        <v>1004</v>
      </c>
      <c r="G74" s="33">
        <v>875</v>
      </c>
      <c r="H74" s="33">
        <v>882</v>
      </c>
      <c r="I74" s="33">
        <v>882</v>
      </c>
      <c r="J74" s="34">
        <f>IFERROR(I74/H74-1,"-")</f>
        <v>0</v>
      </c>
      <c r="K74" s="33">
        <f>IFERROR(I74-H74,"-")</f>
        <v>0</v>
      </c>
      <c r="L74" s="63">
        <f>IFERROR(I74/I72,"-")</f>
        <v>0.18666666666666668</v>
      </c>
    </row>
    <row r="75" spans="2:12" x14ac:dyDescent="0.25"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49"/>
    </row>
    <row r="76" spans="2:12" ht="27" customHeight="1" x14ac:dyDescent="0.25">
      <c r="B76" s="281" t="s">
        <v>39</v>
      </c>
      <c r="C76" s="282"/>
      <c r="D76" s="282"/>
      <c r="E76" s="282"/>
      <c r="F76" s="282"/>
      <c r="G76" s="282"/>
      <c r="H76" s="282"/>
      <c r="I76" s="282"/>
      <c r="J76" s="282"/>
      <c r="K76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8B763-7240-4D0D-9B52-5A1C71B629CB}">
  <sheetPr>
    <tabColor rgb="FFFFC00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242A3-EAB8-402A-9637-0B6F987B2068}">
  <sheetPr>
    <tabColor rgb="FFFFC000"/>
  </sheetPr>
  <dimension ref="A1:V164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276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46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231</v>
      </c>
      <c r="D8" s="174" t="s">
        <v>232</v>
      </c>
      <c r="E8" s="174" t="s">
        <v>233</v>
      </c>
      <c r="F8" s="174" t="s">
        <v>234</v>
      </c>
      <c r="G8" s="174" t="s">
        <v>235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231</v>
      </c>
      <c r="M8" s="174" t="s">
        <v>232</v>
      </c>
      <c r="N8" s="174" t="s">
        <v>233</v>
      </c>
      <c r="O8" s="174" t="s">
        <v>234</v>
      </c>
      <c r="P8" s="174" t="s">
        <v>235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46</v>
      </c>
      <c r="C9" s="155"/>
      <c r="D9" s="155"/>
      <c r="E9" s="155"/>
      <c r="F9" s="155"/>
      <c r="G9" s="155"/>
      <c r="H9" s="156"/>
      <c r="I9" s="156"/>
      <c r="K9" s="157" t="s">
        <v>53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71</v>
      </c>
      <c r="C10" s="178">
        <v>370663</v>
      </c>
      <c r="D10" s="178">
        <v>494720</v>
      </c>
      <c r="E10" s="178">
        <v>510044</v>
      </c>
      <c r="F10" s="178">
        <v>517738</v>
      </c>
      <c r="G10" s="178">
        <v>513220</v>
      </c>
      <c r="H10" s="179">
        <f t="shared" ref="H10:H22" si="0">IFERROR(G10/F10-1,"-")</f>
        <v>-8.7264214718641986E-3</v>
      </c>
      <c r="I10" s="179">
        <f t="shared" ref="I10:I22" si="1">G10/G$10</f>
        <v>1</v>
      </c>
      <c r="K10" s="158" t="s">
        <v>71</v>
      </c>
      <c r="L10" s="178">
        <v>15768</v>
      </c>
      <c r="M10" s="178">
        <v>20517</v>
      </c>
      <c r="N10" s="178">
        <v>23002</v>
      </c>
      <c r="O10" s="178">
        <v>20336</v>
      </c>
      <c r="P10" s="178">
        <v>23286</v>
      </c>
      <c r="Q10" s="179">
        <f t="shared" ref="Q10:Q22" si="2">IFERROR(P10/O10-1,"-")</f>
        <v>0.14506294256490948</v>
      </c>
      <c r="R10" s="179">
        <f t="shared" ref="R10:R22" si="3">P10/P$10</f>
        <v>1</v>
      </c>
    </row>
    <row r="11" spans="1:18" x14ac:dyDescent="0.25">
      <c r="B11" s="161" t="s">
        <v>100</v>
      </c>
      <c r="C11" s="162">
        <v>63685</v>
      </c>
      <c r="D11" s="162">
        <v>74177</v>
      </c>
      <c r="E11" s="162">
        <v>71872</v>
      </c>
      <c r="F11" s="162">
        <v>73314</v>
      </c>
      <c r="G11" s="162">
        <v>73009</v>
      </c>
      <c r="H11" s="163">
        <f t="shared" si="0"/>
        <v>-4.1601876858444742E-3</v>
      </c>
      <c r="I11" s="163">
        <f t="shared" si="1"/>
        <v>0.14225673200576749</v>
      </c>
      <c r="J11" s="81"/>
      <c r="K11" s="161" t="s">
        <v>100</v>
      </c>
      <c r="L11" s="162">
        <v>3394</v>
      </c>
      <c r="M11" s="162">
        <v>3573</v>
      </c>
      <c r="N11" s="162">
        <v>3901</v>
      </c>
      <c r="O11" s="162">
        <v>3242</v>
      </c>
      <c r="P11" s="162">
        <v>2967</v>
      </c>
      <c r="Q11" s="163">
        <f t="shared" si="2"/>
        <v>-8.4824182603331244E-2</v>
      </c>
      <c r="R11" s="163">
        <f t="shared" si="3"/>
        <v>0.12741561453233702</v>
      </c>
    </row>
    <row r="12" spans="1:18" x14ac:dyDescent="0.25">
      <c r="B12" s="165" t="s">
        <v>106</v>
      </c>
      <c r="C12" s="166">
        <v>28042</v>
      </c>
      <c r="D12" s="166">
        <v>26909</v>
      </c>
      <c r="E12" s="166">
        <v>27496</v>
      </c>
      <c r="F12" s="166">
        <v>27000</v>
      </c>
      <c r="G12" s="166">
        <v>29092</v>
      </c>
      <c r="H12" s="167">
        <f t="shared" si="0"/>
        <v>7.7481481481481485E-2</v>
      </c>
      <c r="I12" s="167">
        <f t="shared" si="1"/>
        <v>5.6685242196329061E-2</v>
      </c>
      <c r="J12" s="81"/>
      <c r="K12" s="165" t="s">
        <v>106</v>
      </c>
      <c r="L12" s="166">
        <v>1391</v>
      </c>
      <c r="M12" s="166">
        <v>1018</v>
      </c>
      <c r="N12" s="166">
        <v>680</v>
      </c>
      <c r="O12" s="166">
        <v>747</v>
      </c>
      <c r="P12" s="166">
        <v>1485</v>
      </c>
      <c r="Q12" s="167">
        <f t="shared" si="2"/>
        <v>0.98795180722891573</v>
      </c>
      <c r="R12" s="167">
        <f t="shared" si="3"/>
        <v>6.3772223653697502E-2</v>
      </c>
    </row>
    <row r="13" spans="1:18" x14ac:dyDescent="0.25">
      <c r="B13" s="165" t="s">
        <v>103</v>
      </c>
      <c r="C13" s="166">
        <v>35643</v>
      </c>
      <c r="D13" s="166">
        <v>47268</v>
      </c>
      <c r="E13" s="166">
        <v>44376</v>
      </c>
      <c r="F13" s="166">
        <v>46314</v>
      </c>
      <c r="G13" s="166">
        <v>43917</v>
      </c>
      <c r="H13" s="167">
        <f t="shared" si="0"/>
        <v>-5.1755408731701036E-2</v>
      </c>
      <c r="I13" s="167">
        <f t="shared" si="1"/>
        <v>8.5571489809438447E-2</v>
      </c>
      <c r="J13" s="81"/>
      <c r="K13" s="165" t="s">
        <v>103</v>
      </c>
      <c r="L13" s="166">
        <v>2003</v>
      </c>
      <c r="M13" s="166">
        <v>2555</v>
      </c>
      <c r="N13" s="166">
        <v>3221</v>
      </c>
      <c r="O13" s="166">
        <v>2495</v>
      </c>
      <c r="P13" s="166">
        <v>1482</v>
      </c>
      <c r="Q13" s="167">
        <f t="shared" si="2"/>
        <v>-0.40601202404809622</v>
      </c>
      <c r="R13" s="167">
        <f>P13/P$10</f>
        <v>6.364339087863953E-2</v>
      </c>
    </row>
    <row r="14" spans="1:18" x14ac:dyDescent="0.25">
      <c r="B14" s="161" t="s">
        <v>110</v>
      </c>
      <c r="C14" s="162">
        <v>306978</v>
      </c>
      <c r="D14" s="162">
        <v>420543</v>
      </c>
      <c r="E14" s="162">
        <v>438172</v>
      </c>
      <c r="F14" s="162">
        <v>444424</v>
      </c>
      <c r="G14" s="162">
        <v>440211</v>
      </c>
      <c r="H14" s="163">
        <f t="shared" si="0"/>
        <v>-9.4796860655590454E-3</v>
      </c>
      <c r="I14" s="163">
        <f t="shared" si="1"/>
        <v>0.85774326799423251</v>
      </c>
      <c r="J14" s="81"/>
      <c r="K14" s="161" t="s">
        <v>110</v>
      </c>
      <c r="L14" s="162">
        <v>12374</v>
      </c>
      <c r="M14" s="162">
        <v>16944</v>
      </c>
      <c r="N14" s="162">
        <v>19101</v>
      </c>
      <c r="O14" s="162">
        <v>17094</v>
      </c>
      <c r="P14" s="162">
        <v>20319</v>
      </c>
      <c r="Q14" s="163">
        <f t="shared" si="2"/>
        <v>0.18866268866268876</v>
      </c>
      <c r="R14" s="163">
        <f t="shared" si="3"/>
        <v>0.87258438546766293</v>
      </c>
    </row>
    <row r="15" spans="1:18" x14ac:dyDescent="0.25">
      <c r="B15" s="165" t="s">
        <v>113</v>
      </c>
      <c r="C15" s="166">
        <v>98582</v>
      </c>
      <c r="D15" s="166">
        <v>176212</v>
      </c>
      <c r="E15" s="166">
        <v>183489</v>
      </c>
      <c r="F15" s="166">
        <v>188380</v>
      </c>
      <c r="G15" s="166">
        <v>179206</v>
      </c>
      <c r="H15" s="167">
        <f t="shared" si="0"/>
        <v>-4.869943730756976E-2</v>
      </c>
      <c r="I15" s="167">
        <f t="shared" si="1"/>
        <v>0.34917968902225166</v>
      </c>
      <c r="J15" s="81"/>
      <c r="K15" s="165" t="s">
        <v>113</v>
      </c>
      <c r="L15" s="166">
        <v>6174</v>
      </c>
      <c r="M15" s="166">
        <v>10334</v>
      </c>
      <c r="N15" s="166">
        <v>11424</v>
      </c>
      <c r="O15" s="166">
        <v>10129</v>
      </c>
      <c r="P15" s="166">
        <v>9512</v>
      </c>
      <c r="Q15" s="167">
        <f t="shared" si="2"/>
        <v>-6.0914206733142517E-2</v>
      </c>
      <c r="R15" s="167">
        <f t="shared" si="3"/>
        <v>0.40848578545048525</v>
      </c>
    </row>
    <row r="16" spans="1:18" x14ac:dyDescent="0.25">
      <c r="B16" s="165" t="s">
        <v>116</v>
      </c>
      <c r="C16" s="166">
        <v>44325</v>
      </c>
      <c r="D16" s="166">
        <v>49706</v>
      </c>
      <c r="E16" s="166">
        <v>53926</v>
      </c>
      <c r="F16" s="166">
        <v>53434</v>
      </c>
      <c r="G16" s="166">
        <v>53954</v>
      </c>
      <c r="H16" s="167">
        <f t="shared" si="0"/>
        <v>9.7316315454578639E-3</v>
      </c>
      <c r="I16" s="167">
        <f t="shared" si="1"/>
        <v>0.1051284049725264</v>
      </c>
      <c r="J16" s="81"/>
      <c r="K16" s="165" t="s">
        <v>116</v>
      </c>
      <c r="L16" s="166">
        <v>895</v>
      </c>
      <c r="M16" s="166">
        <v>940</v>
      </c>
      <c r="N16" s="166">
        <v>1248</v>
      </c>
      <c r="O16" s="166">
        <v>928</v>
      </c>
      <c r="P16" s="166">
        <v>1224</v>
      </c>
      <c r="Q16" s="167">
        <f t="shared" si="2"/>
        <v>0.31896551724137923</v>
      </c>
      <c r="R16" s="167">
        <f t="shared" si="3"/>
        <v>5.2563772223653694E-2</v>
      </c>
    </row>
    <row r="17" spans="2:22" x14ac:dyDescent="0.25">
      <c r="B17" s="165" t="s">
        <v>119</v>
      </c>
      <c r="C17" s="166">
        <v>17014</v>
      </c>
      <c r="D17" s="166">
        <v>21044</v>
      </c>
      <c r="E17" s="166">
        <v>18453</v>
      </c>
      <c r="F17" s="166">
        <v>18497</v>
      </c>
      <c r="G17" s="166">
        <v>19149</v>
      </c>
      <c r="H17" s="167">
        <f t="shared" si="0"/>
        <v>3.5248959290695714E-2</v>
      </c>
      <c r="I17" s="167">
        <f t="shared" si="1"/>
        <v>3.7311484353688473E-2</v>
      </c>
      <c r="J17" s="81"/>
      <c r="K17" s="165" t="s">
        <v>119</v>
      </c>
      <c r="L17" s="166">
        <v>790</v>
      </c>
      <c r="M17" s="166">
        <v>1062</v>
      </c>
      <c r="N17" s="166">
        <v>920</v>
      </c>
      <c r="O17" s="166">
        <v>1168</v>
      </c>
      <c r="P17" s="166">
        <v>1380</v>
      </c>
      <c r="Q17" s="167">
        <f t="shared" si="2"/>
        <v>0.18150684931506844</v>
      </c>
      <c r="R17" s="167">
        <f t="shared" si="3"/>
        <v>5.9263076526668387E-2</v>
      </c>
    </row>
    <row r="18" spans="2:22" x14ac:dyDescent="0.25">
      <c r="B18" s="165" t="s">
        <v>126</v>
      </c>
      <c r="C18" s="166">
        <v>16793</v>
      </c>
      <c r="D18" s="166">
        <v>14051</v>
      </c>
      <c r="E18" s="166">
        <v>16422</v>
      </c>
      <c r="F18" s="166">
        <v>15950</v>
      </c>
      <c r="G18" s="166">
        <v>15108</v>
      </c>
      <c r="H18" s="167">
        <f t="shared" si="0"/>
        <v>-5.2789968652037667E-2</v>
      </c>
      <c r="I18" s="167">
        <f t="shared" si="1"/>
        <v>2.9437668056583922E-2</v>
      </c>
      <c r="J18" s="81"/>
      <c r="K18" s="165" t="s">
        <v>126</v>
      </c>
      <c r="L18" s="166">
        <v>631</v>
      </c>
      <c r="M18" s="166">
        <v>648</v>
      </c>
      <c r="N18" s="166">
        <v>769</v>
      </c>
      <c r="O18" s="166">
        <v>565</v>
      </c>
      <c r="P18" s="166">
        <v>538</v>
      </c>
      <c r="Q18" s="167">
        <f t="shared" si="2"/>
        <v>-4.7787610619469012E-2</v>
      </c>
      <c r="R18" s="167">
        <f t="shared" si="3"/>
        <v>2.3104010993730138E-2</v>
      </c>
    </row>
    <row r="19" spans="2:22" x14ac:dyDescent="0.25">
      <c r="B19" s="165" t="s">
        <v>122</v>
      </c>
      <c r="C19" s="166">
        <v>18106</v>
      </c>
      <c r="D19" s="166">
        <v>16505</v>
      </c>
      <c r="E19" s="166">
        <v>17446</v>
      </c>
      <c r="F19" s="166">
        <v>17683</v>
      </c>
      <c r="G19" s="166">
        <v>17909</v>
      </c>
      <c r="H19" s="167">
        <f t="shared" si="0"/>
        <v>1.2780636769778919E-2</v>
      </c>
      <c r="I19" s="167">
        <f t="shared" si="1"/>
        <v>3.4895366509489108E-2</v>
      </c>
      <c r="J19" s="81"/>
      <c r="K19" s="165" t="s">
        <v>122</v>
      </c>
      <c r="L19" s="166">
        <v>679</v>
      </c>
      <c r="M19" s="166">
        <v>400</v>
      </c>
      <c r="N19" s="166">
        <v>553</v>
      </c>
      <c r="O19" s="166">
        <v>436</v>
      </c>
      <c r="P19" s="166">
        <v>406</v>
      </c>
      <c r="Q19" s="167">
        <f t="shared" si="2"/>
        <v>-6.8807339449541316E-2</v>
      </c>
      <c r="R19" s="167">
        <f t="shared" si="3"/>
        <v>1.7435368891179248E-2</v>
      </c>
    </row>
    <row r="20" spans="2:22" x14ac:dyDescent="0.25">
      <c r="B20" s="165" t="s">
        <v>131</v>
      </c>
      <c r="C20" s="166">
        <v>8711</v>
      </c>
      <c r="D20" s="166">
        <v>10052</v>
      </c>
      <c r="E20" s="166">
        <v>9909</v>
      </c>
      <c r="F20" s="166">
        <v>9178</v>
      </c>
      <c r="G20" s="166">
        <v>8931</v>
      </c>
      <c r="H20" s="167">
        <f t="shared" si="0"/>
        <v>-2.6912181303116123E-2</v>
      </c>
      <c r="I20" s="167">
        <f t="shared" si="1"/>
        <v>1.7401893924632712E-2</v>
      </c>
      <c r="J20" s="81"/>
      <c r="K20" s="165" t="s">
        <v>131</v>
      </c>
      <c r="L20" s="166">
        <v>134</v>
      </c>
      <c r="M20" s="166">
        <v>164</v>
      </c>
      <c r="N20" s="166">
        <v>249</v>
      </c>
      <c r="O20" s="166">
        <v>155</v>
      </c>
      <c r="P20" s="166">
        <v>177</v>
      </c>
      <c r="Q20" s="167">
        <f t="shared" si="2"/>
        <v>0.14193548387096766</v>
      </c>
      <c r="R20" s="167">
        <f t="shared" si="3"/>
        <v>7.60113372842051E-3</v>
      </c>
    </row>
    <row r="21" spans="2:22" x14ac:dyDescent="0.25">
      <c r="B21" s="165" t="s">
        <v>134</v>
      </c>
      <c r="C21" s="166">
        <v>9345</v>
      </c>
      <c r="D21" s="166">
        <v>13825</v>
      </c>
      <c r="E21" s="166">
        <v>15442</v>
      </c>
      <c r="F21" s="166">
        <v>13034</v>
      </c>
      <c r="G21" s="166">
        <v>12253</v>
      </c>
      <c r="H21" s="167">
        <f t="shared" si="0"/>
        <v>-5.9920208684977716E-2</v>
      </c>
      <c r="I21" s="167">
        <f t="shared" si="1"/>
        <v>2.3874751568528117E-2</v>
      </c>
      <c r="J21" s="81"/>
      <c r="K21" s="165" t="s">
        <v>134</v>
      </c>
      <c r="L21" s="166">
        <v>223</v>
      </c>
      <c r="M21" s="166">
        <v>149</v>
      </c>
      <c r="N21" s="166">
        <v>250</v>
      </c>
      <c r="O21" s="166">
        <v>220</v>
      </c>
      <c r="P21" s="166">
        <v>182</v>
      </c>
      <c r="Q21" s="167">
        <f t="shared" si="2"/>
        <v>-0.17272727272727273</v>
      </c>
      <c r="R21" s="167">
        <f t="shared" si="3"/>
        <v>7.8158550201838008E-3</v>
      </c>
    </row>
    <row r="22" spans="2:22" x14ac:dyDescent="0.25">
      <c r="B22" s="170" t="s">
        <v>148</v>
      </c>
      <c r="C22" s="171">
        <f>C14-SUM(C15:C21)</f>
        <v>94102</v>
      </c>
      <c r="D22" s="171">
        <f>D14-SUM(D15:D21)</f>
        <v>119148</v>
      </c>
      <c r="E22" s="171">
        <f>E14-SUM(E15:E21)</f>
        <v>123085</v>
      </c>
      <c r="F22" s="171">
        <f>F14-SUM(F15:F21)</f>
        <v>128268</v>
      </c>
      <c r="G22" s="171">
        <f>G14-SUM(G15:G21)</f>
        <v>133701</v>
      </c>
      <c r="H22" s="172">
        <f t="shared" si="0"/>
        <v>4.2356628309476951E-2</v>
      </c>
      <c r="I22" s="172">
        <f t="shared" si="1"/>
        <v>0.26051400958653209</v>
      </c>
      <c r="J22" s="81"/>
      <c r="K22" s="170" t="s">
        <v>148</v>
      </c>
      <c r="L22" s="171">
        <f>L14-SUM(L15:L21)</f>
        <v>2848</v>
      </c>
      <c r="M22" s="171">
        <f>M14-SUM(M15:M21)</f>
        <v>3247</v>
      </c>
      <c r="N22" s="171">
        <f>N14-SUM(N15:N21)</f>
        <v>3688</v>
      </c>
      <c r="O22" s="171">
        <f>O14-SUM(O15:O21)</f>
        <v>3493</v>
      </c>
      <c r="P22" s="171">
        <f>P14-SUM(P15:P21)</f>
        <v>6900</v>
      </c>
      <c r="Q22" s="172">
        <f t="shared" si="2"/>
        <v>0.975379330088749</v>
      </c>
      <c r="R22" s="172">
        <f t="shared" si="3"/>
        <v>0.29631538263334189</v>
      </c>
    </row>
    <row r="23" spans="2:22" x14ac:dyDescent="0.25">
      <c r="B23" s="157" t="s">
        <v>47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71</v>
      </c>
      <c r="C24" s="178">
        <v>138324</v>
      </c>
      <c r="D24" s="178">
        <v>183582</v>
      </c>
      <c r="E24" s="178">
        <v>191226</v>
      </c>
      <c r="F24" s="178">
        <v>188893</v>
      </c>
      <c r="G24" s="178">
        <v>184725</v>
      </c>
      <c r="H24" s="179">
        <f t="shared" ref="H24:H36" si="4">IFERROR(G24/F24-1,"-")</f>
        <v>-2.2065402105954202E-2</v>
      </c>
      <c r="I24" s="179">
        <f t="shared" ref="I24:I36" si="5">G24/G$10</f>
        <v>0.35993336191107128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12</v>
      </c>
      <c r="C25" s="162">
        <v>14724</v>
      </c>
      <c r="D25" s="162">
        <v>13898</v>
      </c>
      <c r="E25" s="162">
        <v>12676</v>
      </c>
      <c r="F25" s="162">
        <v>11833</v>
      </c>
      <c r="G25" s="162">
        <v>10691</v>
      </c>
      <c r="H25" s="163">
        <f t="shared" si="4"/>
        <v>-9.6509760838333514E-2</v>
      </c>
      <c r="I25" s="163">
        <f t="shared" si="5"/>
        <v>2.0831222477689881E-2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106</v>
      </c>
      <c r="C26" s="166">
        <v>5642</v>
      </c>
      <c r="D26" s="166">
        <v>4802</v>
      </c>
      <c r="E26" s="166">
        <v>4381</v>
      </c>
      <c r="F26" s="166">
        <v>3470</v>
      </c>
      <c r="G26" s="166">
        <v>3528</v>
      </c>
      <c r="H26" s="167">
        <f t="shared" si="4"/>
        <v>1.6714697406340129E-2</v>
      </c>
      <c r="I26" s="167">
        <f t="shared" si="5"/>
        <v>6.8742449631736873E-3</v>
      </c>
    </row>
    <row r="27" spans="2:22" x14ac:dyDescent="0.25">
      <c r="B27" s="165" t="s">
        <v>103</v>
      </c>
      <c r="C27" s="166">
        <v>9082</v>
      </c>
      <c r="D27" s="166">
        <v>9096</v>
      </c>
      <c r="E27" s="166">
        <v>8295</v>
      </c>
      <c r="F27" s="166">
        <v>8363</v>
      </c>
      <c r="G27" s="166">
        <v>7163</v>
      </c>
      <c r="H27" s="167">
        <f t="shared" si="4"/>
        <v>-0.14348917852445298</v>
      </c>
      <c r="I27" s="167">
        <f t="shared" si="5"/>
        <v>1.3956977514516192E-2</v>
      </c>
    </row>
    <row r="28" spans="2:22" x14ac:dyDescent="0.25">
      <c r="B28" s="161" t="s">
        <v>110</v>
      </c>
      <c r="C28" s="162">
        <v>123600</v>
      </c>
      <c r="D28" s="162">
        <v>169684</v>
      </c>
      <c r="E28" s="162">
        <v>178550</v>
      </c>
      <c r="F28" s="162">
        <v>177060</v>
      </c>
      <c r="G28" s="162">
        <v>174034</v>
      </c>
      <c r="H28" s="163">
        <f t="shared" si="4"/>
        <v>-1.7090251892013963E-2</v>
      </c>
      <c r="I28" s="163">
        <f t="shared" si="5"/>
        <v>0.33910213943338141</v>
      </c>
    </row>
    <row r="29" spans="2:22" x14ac:dyDescent="0.25">
      <c r="B29" s="165" t="s">
        <v>113</v>
      </c>
      <c r="C29" s="166">
        <v>46456</v>
      </c>
      <c r="D29" s="166">
        <v>81345</v>
      </c>
      <c r="E29" s="166">
        <v>84217</v>
      </c>
      <c r="F29" s="166">
        <v>87505</v>
      </c>
      <c r="G29" s="166">
        <v>83611</v>
      </c>
      <c r="H29" s="167">
        <f t="shared" si="4"/>
        <v>-4.4500314267756136E-2</v>
      </c>
      <c r="I29" s="167">
        <f t="shared" si="5"/>
        <v>0.16291453957367211</v>
      </c>
    </row>
    <row r="30" spans="2:22" x14ac:dyDescent="0.25">
      <c r="B30" s="165" t="s">
        <v>116</v>
      </c>
      <c r="C30" s="166">
        <v>17963</v>
      </c>
      <c r="D30" s="166">
        <v>19026</v>
      </c>
      <c r="E30" s="166">
        <v>20673</v>
      </c>
      <c r="F30" s="166">
        <v>19549</v>
      </c>
      <c r="G30" s="166">
        <v>19046</v>
      </c>
      <c r="H30" s="167">
        <f t="shared" si="4"/>
        <v>-2.5730216379354465E-2</v>
      </c>
      <c r="I30" s="167">
        <f t="shared" si="5"/>
        <v>3.7110790694049337E-2</v>
      </c>
    </row>
    <row r="31" spans="2:22" x14ac:dyDescent="0.25">
      <c r="B31" s="165" t="s">
        <v>119</v>
      </c>
      <c r="C31" s="166">
        <v>6058</v>
      </c>
      <c r="D31" s="166">
        <v>6680</v>
      </c>
      <c r="E31" s="166">
        <v>5621</v>
      </c>
      <c r="F31" s="166">
        <v>4990</v>
      </c>
      <c r="G31" s="166">
        <v>4852</v>
      </c>
      <c r="H31" s="167">
        <f t="shared" si="4"/>
        <v>-2.765531062124249E-2</v>
      </c>
      <c r="I31" s="167">
        <f t="shared" si="5"/>
        <v>9.4540353064962394E-3</v>
      </c>
    </row>
    <row r="32" spans="2:22" x14ac:dyDescent="0.25">
      <c r="B32" s="165" t="s">
        <v>126</v>
      </c>
      <c r="C32" s="166">
        <v>6762</v>
      </c>
      <c r="D32" s="166">
        <v>5674</v>
      </c>
      <c r="E32" s="166">
        <v>6281</v>
      </c>
      <c r="F32" s="166">
        <v>6190</v>
      </c>
      <c r="G32" s="166">
        <v>6269</v>
      </c>
      <c r="H32" s="167">
        <f t="shared" si="4"/>
        <v>1.2762520193861038E-2</v>
      </c>
      <c r="I32" s="167">
        <f t="shared" si="5"/>
        <v>1.2215034488133743E-2</v>
      </c>
    </row>
    <row r="33" spans="2:9" x14ac:dyDescent="0.25">
      <c r="B33" s="165" t="s">
        <v>122</v>
      </c>
      <c r="C33" s="166">
        <v>10255</v>
      </c>
      <c r="D33" s="166">
        <v>8814</v>
      </c>
      <c r="E33" s="166">
        <v>9304</v>
      </c>
      <c r="F33" s="166">
        <v>9184</v>
      </c>
      <c r="G33" s="166">
        <v>9856</v>
      </c>
      <c r="H33" s="167">
        <f t="shared" si="4"/>
        <v>7.3170731707317138E-2</v>
      </c>
      <c r="I33" s="167">
        <f t="shared" si="5"/>
        <v>1.9204239897120143E-2</v>
      </c>
    </row>
    <row r="34" spans="2:9" x14ac:dyDescent="0.25">
      <c r="B34" s="165" t="s">
        <v>131</v>
      </c>
      <c r="C34" s="166">
        <v>2682</v>
      </c>
      <c r="D34" s="166">
        <v>3144</v>
      </c>
      <c r="E34" s="166">
        <v>3168</v>
      </c>
      <c r="F34" s="166">
        <v>2938</v>
      </c>
      <c r="G34" s="166">
        <v>3360</v>
      </c>
      <c r="H34" s="167">
        <f t="shared" si="4"/>
        <v>0.14363512593601091</v>
      </c>
      <c r="I34" s="167">
        <f t="shared" si="5"/>
        <v>6.5468999649273213E-3</v>
      </c>
    </row>
    <row r="35" spans="2:9" x14ac:dyDescent="0.25">
      <c r="B35" s="165" t="s">
        <v>134</v>
      </c>
      <c r="C35" s="166">
        <v>2364</v>
      </c>
      <c r="D35" s="166">
        <v>4911</v>
      </c>
      <c r="E35" s="166">
        <v>5778</v>
      </c>
      <c r="F35" s="166">
        <v>4099</v>
      </c>
      <c r="G35" s="166">
        <v>4509</v>
      </c>
      <c r="H35" s="167">
        <f t="shared" si="4"/>
        <v>0.10002439619419379</v>
      </c>
      <c r="I35" s="167">
        <f t="shared" si="5"/>
        <v>8.7857059350765748E-3</v>
      </c>
    </row>
    <row r="36" spans="2:9" x14ac:dyDescent="0.25">
      <c r="B36" s="170" t="s">
        <v>148</v>
      </c>
      <c r="C36" s="171">
        <f>C28-SUM(C29:C35)</f>
        <v>31060</v>
      </c>
      <c r="D36" s="171">
        <f>D28-SUM(D29:D35)</f>
        <v>40090</v>
      </c>
      <c r="E36" s="171">
        <f>E28-SUM(E29:E35)</f>
        <v>43508</v>
      </c>
      <c r="F36" s="171">
        <f>F28-SUM(F29:F35)</f>
        <v>42605</v>
      </c>
      <c r="G36" s="171">
        <f>G28-SUM(G29:G35)</f>
        <v>42531</v>
      </c>
      <c r="H36" s="172">
        <f t="shared" si="4"/>
        <v>-1.7368853420960395E-3</v>
      </c>
      <c r="I36" s="172">
        <f t="shared" si="5"/>
        <v>8.2870893573905924E-2</v>
      </c>
    </row>
    <row r="37" spans="2:9" x14ac:dyDescent="0.25">
      <c r="B37" s="157" t="s">
        <v>48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71</v>
      </c>
      <c r="C38" s="178">
        <v>95019</v>
      </c>
      <c r="D38" s="178">
        <v>129320</v>
      </c>
      <c r="E38" s="178">
        <v>133580</v>
      </c>
      <c r="F38" s="178">
        <v>136620</v>
      </c>
      <c r="G38" s="178">
        <v>131894</v>
      </c>
      <c r="H38" s="179">
        <f t="shared" ref="H38:H50" si="6">IFERROR(G38/F38-1,"-")</f>
        <v>-3.459229980969114E-2</v>
      </c>
      <c r="I38" s="179">
        <f t="shared" ref="I38:I50" si="7">G38/G$10</f>
        <v>0.25699310237325124</v>
      </c>
    </row>
    <row r="39" spans="2:9" x14ac:dyDescent="0.25">
      <c r="B39" s="161" t="s">
        <v>100</v>
      </c>
      <c r="C39" s="162">
        <v>8040</v>
      </c>
      <c r="D39" s="162">
        <v>8569</v>
      </c>
      <c r="E39" s="162">
        <v>8464</v>
      </c>
      <c r="F39" s="162">
        <v>8382</v>
      </c>
      <c r="G39" s="162">
        <v>8427</v>
      </c>
      <c r="H39" s="163">
        <f t="shared" si="6"/>
        <v>5.3686471009306569E-3</v>
      </c>
      <c r="I39" s="163">
        <f t="shared" si="7"/>
        <v>1.6419858929893612E-2</v>
      </c>
    </row>
    <row r="40" spans="2:9" x14ac:dyDescent="0.25">
      <c r="B40" s="165" t="s">
        <v>106</v>
      </c>
      <c r="C40" s="166">
        <v>2767</v>
      </c>
      <c r="D40" s="166">
        <v>2051</v>
      </c>
      <c r="E40" s="166">
        <v>3093</v>
      </c>
      <c r="F40" s="166">
        <v>3103</v>
      </c>
      <c r="G40" s="166">
        <v>3602</v>
      </c>
      <c r="H40" s="167">
        <f t="shared" si="6"/>
        <v>0.160812117305833</v>
      </c>
      <c r="I40" s="167">
        <f t="shared" si="7"/>
        <v>7.0184326409726827E-3</v>
      </c>
    </row>
    <row r="41" spans="2:9" x14ac:dyDescent="0.25">
      <c r="B41" s="165" t="s">
        <v>103</v>
      </c>
      <c r="C41" s="166">
        <v>5273</v>
      </c>
      <c r="D41" s="166">
        <v>6518</v>
      </c>
      <c r="E41" s="166">
        <v>5371</v>
      </c>
      <c r="F41" s="166">
        <v>5279</v>
      </c>
      <c r="G41" s="166">
        <v>4825</v>
      </c>
      <c r="H41" s="167">
        <f t="shared" si="6"/>
        <v>-8.6001136578897519E-2</v>
      </c>
      <c r="I41" s="167">
        <f t="shared" si="7"/>
        <v>9.4014262889209298E-3</v>
      </c>
    </row>
    <row r="42" spans="2:9" x14ac:dyDescent="0.25">
      <c r="B42" s="161" t="s">
        <v>110</v>
      </c>
      <c r="C42" s="162">
        <v>86979</v>
      </c>
      <c r="D42" s="162">
        <v>120751</v>
      </c>
      <c r="E42" s="162">
        <v>125116</v>
      </c>
      <c r="F42" s="162">
        <v>128238</v>
      </c>
      <c r="G42" s="162">
        <v>123467</v>
      </c>
      <c r="H42" s="163">
        <f t="shared" si="6"/>
        <v>-3.7204260827523816E-2</v>
      </c>
      <c r="I42" s="163">
        <f t="shared" si="7"/>
        <v>0.24057324344335762</v>
      </c>
    </row>
    <row r="43" spans="2:9" x14ac:dyDescent="0.25">
      <c r="B43" s="165" t="s">
        <v>113</v>
      </c>
      <c r="C43" s="166">
        <v>30640</v>
      </c>
      <c r="D43" s="166">
        <v>56865</v>
      </c>
      <c r="E43" s="166">
        <v>58084</v>
      </c>
      <c r="F43" s="166">
        <v>59353</v>
      </c>
      <c r="G43" s="166">
        <v>55486</v>
      </c>
      <c r="H43" s="167">
        <f t="shared" si="6"/>
        <v>-6.5152561791316344E-2</v>
      </c>
      <c r="I43" s="167">
        <f t="shared" si="7"/>
        <v>0.10811347959939208</v>
      </c>
    </row>
    <row r="44" spans="2:9" x14ac:dyDescent="0.25">
      <c r="B44" s="165" t="s">
        <v>116</v>
      </c>
      <c r="C44" s="166">
        <v>4886</v>
      </c>
      <c r="D44" s="166">
        <v>5775</v>
      </c>
      <c r="E44" s="166">
        <v>6051</v>
      </c>
      <c r="F44" s="166">
        <v>6345</v>
      </c>
      <c r="G44" s="166">
        <v>6862</v>
      </c>
      <c r="H44" s="167">
        <f t="shared" si="6"/>
        <v>8.1481481481481488E-2</v>
      </c>
      <c r="I44" s="167">
        <f t="shared" si="7"/>
        <v>1.337048439265812E-2</v>
      </c>
    </row>
    <row r="45" spans="2:9" x14ac:dyDescent="0.25">
      <c r="B45" s="165" t="s">
        <v>119</v>
      </c>
      <c r="C45" s="166">
        <v>2691</v>
      </c>
      <c r="D45" s="166">
        <v>3147</v>
      </c>
      <c r="E45" s="166">
        <v>2579</v>
      </c>
      <c r="F45" s="166">
        <v>2748</v>
      </c>
      <c r="G45" s="166">
        <v>3318</v>
      </c>
      <c r="H45" s="167">
        <f t="shared" si="6"/>
        <v>0.2074235807860263</v>
      </c>
      <c r="I45" s="167">
        <f t="shared" si="7"/>
        <v>6.4650637153657303E-3</v>
      </c>
    </row>
    <row r="46" spans="2:9" x14ac:dyDescent="0.25">
      <c r="B46" s="165" t="s">
        <v>126</v>
      </c>
      <c r="C46" s="166">
        <v>5438</v>
      </c>
      <c r="D46" s="166">
        <v>4711</v>
      </c>
      <c r="E46" s="166">
        <v>5766</v>
      </c>
      <c r="F46" s="166">
        <v>5340</v>
      </c>
      <c r="G46" s="166">
        <v>4898</v>
      </c>
      <c r="H46" s="167">
        <f t="shared" si="6"/>
        <v>-8.2771535580524302E-2</v>
      </c>
      <c r="I46" s="167">
        <f t="shared" si="7"/>
        <v>9.5436654845875071E-3</v>
      </c>
    </row>
    <row r="47" spans="2:9" x14ac:dyDescent="0.25">
      <c r="B47" s="165" t="s">
        <v>122</v>
      </c>
      <c r="C47" s="166">
        <v>4793</v>
      </c>
      <c r="D47" s="166">
        <v>5091</v>
      </c>
      <c r="E47" s="166">
        <v>5487</v>
      </c>
      <c r="F47" s="166">
        <v>5338</v>
      </c>
      <c r="G47" s="166">
        <v>4709</v>
      </c>
      <c r="H47" s="167">
        <f t="shared" si="6"/>
        <v>-0.11783439490445857</v>
      </c>
      <c r="I47" s="167">
        <f t="shared" si="7"/>
        <v>9.1754023615603451E-3</v>
      </c>
    </row>
    <row r="48" spans="2:9" x14ac:dyDescent="0.25">
      <c r="B48" s="165" t="s">
        <v>131</v>
      </c>
      <c r="C48" s="166">
        <v>3427</v>
      </c>
      <c r="D48" s="166">
        <v>3447</v>
      </c>
      <c r="E48" s="166">
        <v>3646</v>
      </c>
      <c r="F48" s="166">
        <v>3640</v>
      </c>
      <c r="G48" s="166">
        <v>3175</v>
      </c>
      <c r="H48" s="167">
        <f t="shared" si="6"/>
        <v>-0.12774725274725274</v>
      </c>
      <c r="I48" s="167">
        <f t="shared" si="7"/>
        <v>6.1864307704298351E-3</v>
      </c>
    </row>
    <row r="49" spans="2:9" x14ac:dyDescent="0.25">
      <c r="B49" s="165" t="s">
        <v>134</v>
      </c>
      <c r="C49" s="166">
        <v>4433</v>
      </c>
      <c r="D49" s="166">
        <v>5080</v>
      </c>
      <c r="E49" s="166">
        <v>5831</v>
      </c>
      <c r="F49" s="166">
        <v>4809</v>
      </c>
      <c r="G49" s="166">
        <v>4146</v>
      </c>
      <c r="H49" s="167">
        <f t="shared" si="6"/>
        <v>-0.13786650031191516</v>
      </c>
      <c r="I49" s="167">
        <f t="shared" si="7"/>
        <v>8.0784069210085348E-3</v>
      </c>
    </row>
    <row r="50" spans="2:9" x14ac:dyDescent="0.25">
      <c r="B50" s="170" t="s">
        <v>148</v>
      </c>
      <c r="C50" s="171">
        <f>C42-SUM(C43:C49)</f>
        <v>30671</v>
      </c>
      <c r="D50" s="171">
        <f>D42-SUM(D43:D49)</f>
        <v>36635</v>
      </c>
      <c r="E50" s="171">
        <f>E42-SUM(E43:E49)</f>
        <v>37672</v>
      </c>
      <c r="F50" s="171">
        <f>F42-SUM(F43:F49)</f>
        <v>40665</v>
      </c>
      <c r="G50" s="171">
        <f>G42-SUM(G43:G49)</f>
        <v>40873</v>
      </c>
      <c r="H50" s="172">
        <f t="shared" si="6"/>
        <v>5.1149637280216709E-3</v>
      </c>
      <c r="I50" s="172">
        <f t="shared" si="7"/>
        <v>7.9640310198355477E-2</v>
      </c>
    </row>
    <row r="51" spans="2:9" x14ac:dyDescent="0.25">
      <c r="B51" s="157" t="s">
        <v>49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71</v>
      </c>
      <c r="C52" s="178">
        <v>2907</v>
      </c>
      <c r="D52" s="178">
        <v>5119</v>
      </c>
      <c r="E52" s="178">
        <v>5933</v>
      </c>
      <c r="F52" s="178">
        <v>4890</v>
      </c>
      <c r="G52" s="178">
        <v>3918</v>
      </c>
      <c r="H52" s="179">
        <f t="shared" ref="H52:H64" si="8">IFERROR(G52/F52-1,"-")</f>
        <v>-0.19877300613496929</v>
      </c>
      <c r="I52" s="179">
        <f t="shared" ref="I52:I64" si="9">G52/G$10</f>
        <v>7.6341529948170377E-3</v>
      </c>
    </row>
    <row r="53" spans="2:9" x14ac:dyDescent="0.25">
      <c r="B53" s="161" t="s">
        <v>100</v>
      </c>
      <c r="C53" s="162">
        <v>224</v>
      </c>
      <c r="D53" s="162">
        <v>1277</v>
      </c>
      <c r="E53" s="162">
        <v>2069</v>
      </c>
      <c r="F53" s="162">
        <v>1022</v>
      </c>
      <c r="G53" s="162">
        <v>673</v>
      </c>
      <c r="H53" s="163">
        <f t="shared" si="8"/>
        <v>-0.34148727984344418</v>
      </c>
      <c r="I53" s="163">
        <f t="shared" si="9"/>
        <v>1.3113284751178832E-3</v>
      </c>
    </row>
    <row r="54" spans="2:9" x14ac:dyDescent="0.25">
      <c r="B54" s="165" t="s">
        <v>106</v>
      </c>
      <c r="C54" s="166">
        <v>67</v>
      </c>
      <c r="D54" s="166">
        <v>779</v>
      </c>
      <c r="E54" s="166">
        <v>1543</v>
      </c>
      <c r="F54" s="166">
        <v>559</v>
      </c>
      <c r="G54" s="166">
        <v>415</v>
      </c>
      <c r="H54" s="167">
        <f t="shared" si="8"/>
        <v>-0.25760286225402507</v>
      </c>
      <c r="I54" s="167">
        <f t="shared" si="9"/>
        <v>8.0862008495382102E-4</v>
      </c>
    </row>
    <row r="55" spans="2:9" x14ac:dyDescent="0.25">
      <c r="B55" s="165" t="s">
        <v>103</v>
      </c>
      <c r="C55" s="166">
        <v>157</v>
      </c>
      <c r="D55" s="166">
        <v>498</v>
      </c>
      <c r="E55" s="166">
        <v>526</v>
      </c>
      <c r="F55" s="166">
        <v>463</v>
      </c>
      <c r="G55" s="166">
        <v>258</v>
      </c>
      <c r="H55" s="167">
        <f t="shared" si="8"/>
        <v>-0.44276457883369336</v>
      </c>
      <c r="I55" s="167">
        <f t="shared" si="9"/>
        <v>5.0270839016406223E-4</v>
      </c>
    </row>
    <row r="56" spans="2:9" x14ac:dyDescent="0.25">
      <c r="B56" s="161" t="s">
        <v>110</v>
      </c>
      <c r="C56" s="162">
        <v>2683</v>
      </c>
      <c r="D56" s="162">
        <v>3842</v>
      </c>
      <c r="E56" s="162">
        <v>3864</v>
      </c>
      <c r="F56" s="162">
        <v>3868</v>
      </c>
      <c r="G56" s="162">
        <v>3245</v>
      </c>
      <c r="H56" s="163">
        <f t="shared" si="8"/>
        <v>-0.16106514994829368</v>
      </c>
      <c r="I56" s="163">
        <f t="shared" si="9"/>
        <v>6.3228245196991547E-3</v>
      </c>
    </row>
    <row r="57" spans="2:9" x14ac:dyDescent="0.25">
      <c r="B57" s="165" t="s">
        <v>113</v>
      </c>
      <c r="C57" s="166">
        <v>607</v>
      </c>
      <c r="D57" s="166">
        <v>1055</v>
      </c>
      <c r="E57" s="166">
        <v>993</v>
      </c>
      <c r="F57" s="166">
        <v>1063</v>
      </c>
      <c r="G57" s="166">
        <v>957</v>
      </c>
      <c r="H57" s="167">
        <f t="shared" si="8"/>
        <v>-9.9717779868297218E-2</v>
      </c>
      <c r="I57" s="167">
        <f t="shared" si="9"/>
        <v>1.8646974007248353E-3</v>
      </c>
    </row>
    <row r="58" spans="2:9" x14ac:dyDescent="0.25">
      <c r="B58" s="165" t="s">
        <v>116</v>
      </c>
      <c r="C58" s="166">
        <v>1096</v>
      </c>
      <c r="D58" s="166">
        <v>910</v>
      </c>
      <c r="E58" s="166">
        <v>1013</v>
      </c>
      <c r="F58" s="166">
        <v>884</v>
      </c>
      <c r="G58" s="166">
        <v>832</v>
      </c>
      <c r="H58" s="167">
        <f t="shared" si="8"/>
        <v>-5.8823529411764719E-2</v>
      </c>
      <c r="I58" s="167">
        <f t="shared" si="9"/>
        <v>1.6211371341724797E-3</v>
      </c>
    </row>
    <row r="59" spans="2:9" x14ac:dyDescent="0.25">
      <c r="B59" s="165" t="s">
        <v>119</v>
      </c>
      <c r="C59" s="166">
        <v>110</v>
      </c>
      <c r="D59" s="166">
        <v>374</v>
      </c>
      <c r="E59" s="166">
        <v>313</v>
      </c>
      <c r="F59" s="166">
        <v>170</v>
      </c>
      <c r="G59" s="166">
        <v>221</v>
      </c>
      <c r="H59" s="167">
        <f t="shared" si="8"/>
        <v>0.30000000000000004</v>
      </c>
      <c r="I59" s="167">
        <f t="shared" si="9"/>
        <v>4.3061455126456493E-4</v>
      </c>
    </row>
    <row r="60" spans="2:9" x14ac:dyDescent="0.25">
      <c r="B60" s="165" t="s">
        <v>126</v>
      </c>
      <c r="C60" s="166">
        <v>73</v>
      </c>
      <c r="D60" s="166">
        <v>69</v>
      </c>
      <c r="E60" s="166">
        <v>95</v>
      </c>
      <c r="F60" s="166">
        <v>123</v>
      </c>
      <c r="G60" s="166">
        <v>132</v>
      </c>
      <c r="H60" s="167">
        <f t="shared" si="8"/>
        <v>7.3170731707317138E-2</v>
      </c>
      <c r="I60" s="167">
        <f t="shared" si="9"/>
        <v>2.5719964147928766E-4</v>
      </c>
    </row>
    <row r="61" spans="2:9" x14ac:dyDescent="0.25">
      <c r="B61" s="165" t="s">
        <v>122</v>
      </c>
      <c r="C61" s="166">
        <v>62</v>
      </c>
      <c r="D61" s="166">
        <v>75</v>
      </c>
      <c r="E61" s="166">
        <v>92</v>
      </c>
      <c r="F61" s="166">
        <v>127</v>
      </c>
      <c r="G61" s="166">
        <v>131</v>
      </c>
      <c r="H61" s="167">
        <f t="shared" si="8"/>
        <v>3.1496062992125928E-2</v>
      </c>
      <c r="I61" s="167">
        <f t="shared" si="9"/>
        <v>2.5525115934686878E-4</v>
      </c>
    </row>
    <row r="62" spans="2:9" x14ac:dyDescent="0.25">
      <c r="B62" s="165" t="s">
        <v>131</v>
      </c>
      <c r="C62" s="166">
        <v>23</v>
      </c>
      <c r="D62" s="166">
        <v>47</v>
      </c>
      <c r="E62" s="166">
        <v>46</v>
      </c>
      <c r="F62" s="166">
        <v>36</v>
      </c>
      <c r="G62" s="166">
        <v>18</v>
      </c>
      <c r="H62" s="167">
        <f t="shared" si="8"/>
        <v>-0.5</v>
      </c>
      <c r="I62" s="167">
        <f t="shared" si="9"/>
        <v>3.5072678383539223E-5</v>
      </c>
    </row>
    <row r="63" spans="2:9" x14ac:dyDescent="0.25">
      <c r="B63" s="165" t="s">
        <v>134</v>
      </c>
      <c r="C63" s="166">
        <v>28</v>
      </c>
      <c r="D63" s="166">
        <v>43</v>
      </c>
      <c r="E63" s="166">
        <v>28</v>
      </c>
      <c r="F63" s="166">
        <v>45</v>
      </c>
      <c r="G63" s="166">
        <v>23</v>
      </c>
      <c r="H63" s="167">
        <f t="shared" si="8"/>
        <v>-0.48888888888888893</v>
      </c>
      <c r="I63" s="167">
        <f t="shared" si="9"/>
        <v>4.4815089045633453E-5</v>
      </c>
    </row>
    <row r="64" spans="2:9" x14ac:dyDescent="0.25">
      <c r="B64" s="170" t="s">
        <v>148</v>
      </c>
      <c r="C64" s="171">
        <f>C56-SUM(C57:C63)</f>
        <v>684</v>
      </c>
      <c r="D64" s="171">
        <f>D56-SUM(D57:D63)</f>
        <v>1269</v>
      </c>
      <c r="E64" s="171">
        <f>E56-SUM(E57:E63)</f>
        <v>1284</v>
      </c>
      <c r="F64" s="171">
        <f>F56-SUM(F57:F63)</f>
        <v>1420</v>
      </c>
      <c r="G64" s="171">
        <f>G56-SUM(G57:G63)</f>
        <v>931</v>
      </c>
      <c r="H64" s="172">
        <f t="shared" si="8"/>
        <v>-0.34436619718309858</v>
      </c>
      <c r="I64" s="172">
        <f t="shared" si="9"/>
        <v>1.8140368652819453E-3</v>
      </c>
    </row>
    <row r="65" spans="2:9" x14ac:dyDescent="0.25">
      <c r="B65" s="157" t="s">
        <v>50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71</v>
      </c>
      <c r="C66" s="178">
        <v>10801</v>
      </c>
      <c r="D66" s="178">
        <v>15987</v>
      </c>
      <c r="E66" s="178">
        <v>14525</v>
      </c>
      <c r="F66" s="178">
        <v>17482</v>
      </c>
      <c r="G66" s="178">
        <v>17177</v>
      </c>
      <c r="H66" s="179">
        <f t="shared" ref="H66:H78" si="10">IFERROR(G66/F66-1,"-")</f>
        <v>-1.7446516416885993E-2</v>
      </c>
      <c r="I66" s="179">
        <f t="shared" ref="I66:I78" si="11">G66/G$10</f>
        <v>3.3469077588558514E-2</v>
      </c>
    </row>
    <row r="67" spans="2:9" x14ac:dyDescent="0.25">
      <c r="B67" s="161" t="s">
        <v>100</v>
      </c>
      <c r="C67" s="162">
        <v>901</v>
      </c>
      <c r="D67" s="162">
        <v>913</v>
      </c>
      <c r="E67" s="162">
        <v>3913</v>
      </c>
      <c r="F67" s="162">
        <v>4285</v>
      </c>
      <c r="G67" s="162">
        <v>3188</v>
      </c>
      <c r="H67" s="163">
        <f t="shared" si="10"/>
        <v>-0.25600933488914823</v>
      </c>
      <c r="I67" s="163">
        <f t="shared" si="11"/>
        <v>6.2117610381512804E-3</v>
      </c>
    </row>
    <row r="68" spans="2:9" x14ac:dyDescent="0.25">
      <c r="B68" s="165" t="s">
        <v>106</v>
      </c>
      <c r="C68" s="166">
        <v>186</v>
      </c>
      <c r="D68" s="166">
        <v>154</v>
      </c>
      <c r="E68" s="166">
        <v>1878</v>
      </c>
      <c r="F68" s="166">
        <v>1587</v>
      </c>
      <c r="G68" s="166">
        <v>1321</v>
      </c>
      <c r="H68" s="167">
        <f t="shared" si="10"/>
        <v>-0.16761184625078762</v>
      </c>
      <c r="I68" s="167">
        <f t="shared" si="11"/>
        <v>2.5739448969252952E-3</v>
      </c>
    </row>
    <row r="69" spans="2:9" x14ac:dyDescent="0.25">
      <c r="B69" s="165" t="s">
        <v>103</v>
      </c>
      <c r="C69" s="166">
        <v>715</v>
      </c>
      <c r="D69" s="166">
        <v>759</v>
      </c>
      <c r="E69" s="166">
        <v>2035</v>
      </c>
      <c r="F69" s="166">
        <v>2698</v>
      </c>
      <c r="G69" s="166">
        <v>1867</v>
      </c>
      <c r="H69" s="167">
        <f t="shared" si="10"/>
        <v>-0.30800593031875467</v>
      </c>
      <c r="I69" s="167">
        <f t="shared" si="11"/>
        <v>3.6378161412259848E-3</v>
      </c>
    </row>
    <row r="70" spans="2:9" x14ac:dyDescent="0.25">
      <c r="B70" s="161" t="s">
        <v>110</v>
      </c>
      <c r="C70" s="162">
        <v>9900</v>
      </c>
      <c r="D70" s="162">
        <v>15074</v>
      </c>
      <c r="E70" s="162">
        <v>10612</v>
      </c>
      <c r="F70" s="162">
        <v>13197</v>
      </c>
      <c r="G70" s="162">
        <v>13989</v>
      </c>
      <c r="H70" s="163">
        <f t="shared" si="10"/>
        <v>6.0013639463514457E-2</v>
      </c>
      <c r="I70" s="163">
        <f t="shared" si="11"/>
        <v>2.7257316550407234E-2</v>
      </c>
    </row>
    <row r="71" spans="2:9" x14ac:dyDescent="0.25">
      <c r="B71" s="165" t="s">
        <v>113</v>
      </c>
      <c r="C71" s="166">
        <v>2011</v>
      </c>
      <c r="D71" s="166">
        <v>5041</v>
      </c>
      <c r="E71" s="166">
        <v>4805</v>
      </c>
      <c r="F71" s="166">
        <v>5370</v>
      </c>
      <c r="G71" s="166">
        <v>6087</v>
      </c>
      <c r="H71" s="167">
        <f t="shared" si="10"/>
        <v>0.13351955307262564</v>
      </c>
      <c r="I71" s="167">
        <f t="shared" si="11"/>
        <v>1.1860410740033514E-2</v>
      </c>
    </row>
    <row r="72" spans="2:9" x14ac:dyDescent="0.25">
      <c r="B72" s="165" t="s">
        <v>116</v>
      </c>
      <c r="C72" s="166">
        <v>466</v>
      </c>
      <c r="D72" s="166">
        <v>667</v>
      </c>
      <c r="E72" s="166">
        <v>1561</v>
      </c>
      <c r="F72" s="166">
        <v>1331</v>
      </c>
      <c r="G72" s="166">
        <v>1126</v>
      </c>
      <c r="H72" s="167">
        <f t="shared" si="10"/>
        <v>-0.15401953418482339</v>
      </c>
      <c r="I72" s="167">
        <f t="shared" si="11"/>
        <v>2.1939908811036204E-3</v>
      </c>
    </row>
    <row r="73" spans="2:9" x14ac:dyDescent="0.25">
      <c r="B73" s="165" t="s">
        <v>119</v>
      </c>
      <c r="C73" s="166">
        <v>1207</v>
      </c>
      <c r="D73" s="166">
        <v>2185</v>
      </c>
      <c r="E73" s="166">
        <v>582</v>
      </c>
      <c r="F73" s="166">
        <v>764</v>
      </c>
      <c r="G73" s="166">
        <v>733</v>
      </c>
      <c r="H73" s="167">
        <f t="shared" si="10"/>
        <v>-4.0575916230366493E-2</v>
      </c>
      <c r="I73" s="167">
        <f t="shared" si="11"/>
        <v>1.4282374030630139E-3</v>
      </c>
    </row>
    <row r="74" spans="2:9" x14ac:dyDescent="0.25">
      <c r="B74" s="165" t="s">
        <v>126</v>
      </c>
      <c r="C74" s="166">
        <v>1120</v>
      </c>
      <c r="D74" s="166">
        <v>379</v>
      </c>
      <c r="E74" s="166">
        <v>391</v>
      </c>
      <c r="F74" s="166">
        <v>532</v>
      </c>
      <c r="G74" s="166">
        <v>529</v>
      </c>
      <c r="H74" s="167">
        <f t="shared" si="10"/>
        <v>-5.6390977443608881E-3</v>
      </c>
      <c r="I74" s="167">
        <f t="shared" si="11"/>
        <v>1.0307470480495694E-3</v>
      </c>
    </row>
    <row r="75" spans="2:9" x14ac:dyDescent="0.25">
      <c r="B75" s="165" t="s">
        <v>122</v>
      </c>
      <c r="C75" s="166">
        <v>350</v>
      </c>
      <c r="D75" s="166">
        <v>267</v>
      </c>
      <c r="E75" s="166">
        <v>122</v>
      </c>
      <c r="F75" s="166">
        <v>318</v>
      </c>
      <c r="G75" s="166">
        <v>455</v>
      </c>
      <c r="H75" s="167">
        <f t="shared" si="10"/>
        <v>0.4308176100628931</v>
      </c>
      <c r="I75" s="167">
        <f t="shared" si="11"/>
        <v>8.8655937025057475E-4</v>
      </c>
    </row>
    <row r="76" spans="2:9" x14ac:dyDescent="0.25">
      <c r="B76" s="165" t="s">
        <v>131</v>
      </c>
      <c r="C76" s="166">
        <v>714</v>
      </c>
      <c r="D76" s="166">
        <v>896</v>
      </c>
      <c r="E76" s="166">
        <v>180</v>
      </c>
      <c r="F76" s="166">
        <v>384</v>
      </c>
      <c r="G76" s="166">
        <v>322</v>
      </c>
      <c r="H76" s="167">
        <f t="shared" si="10"/>
        <v>-0.16145833333333337</v>
      </c>
      <c r="I76" s="167">
        <f t="shared" si="11"/>
        <v>6.2741124663886832E-4</v>
      </c>
    </row>
    <row r="77" spans="2:9" x14ac:dyDescent="0.25">
      <c r="B77" s="165" t="s">
        <v>134</v>
      </c>
      <c r="C77" s="166">
        <v>175</v>
      </c>
      <c r="D77" s="166">
        <v>367</v>
      </c>
      <c r="E77" s="166">
        <v>50</v>
      </c>
      <c r="F77" s="166">
        <v>869</v>
      </c>
      <c r="G77" s="166">
        <v>616</v>
      </c>
      <c r="H77" s="167">
        <f t="shared" si="10"/>
        <v>-0.29113924050632911</v>
      </c>
      <c r="I77" s="167">
        <f t="shared" si="11"/>
        <v>1.200264993570009E-3</v>
      </c>
    </row>
    <row r="78" spans="2:9" x14ac:dyDescent="0.25">
      <c r="B78" s="170" t="s">
        <v>148</v>
      </c>
      <c r="C78" s="171">
        <f>C70-SUM(C71:C77)</f>
        <v>3857</v>
      </c>
      <c r="D78" s="171">
        <f>D70-SUM(D71:D77)</f>
        <v>5272</v>
      </c>
      <c r="E78" s="171">
        <f>E70-SUM(E71:E77)</f>
        <v>2921</v>
      </c>
      <c r="F78" s="171">
        <f>F70-SUM(F71:F77)</f>
        <v>3629</v>
      </c>
      <c r="G78" s="171">
        <f>G70-SUM(G71:G77)</f>
        <v>4121</v>
      </c>
      <c r="H78" s="172">
        <f t="shared" si="10"/>
        <v>0.13557453844034173</v>
      </c>
      <c r="I78" s="172">
        <f t="shared" si="11"/>
        <v>8.0296948676980631E-3</v>
      </c>
    </row>
    <row r="79" spans="2:9" x14ac:dyDescent="0.25">
      <c r="B79" s="157" t="s">
        <v>51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71</v>
      </c>
      <c r="C80" s="178">
        <v>51089</v>
      </c>
      <c r="D80" s="178">
        <v>71326</v>
      </c>
      <c r="E80" s="178">
        <v>74452</v>
      </c>
      <c r="F80" s="178">
        <v>79840</v>
      </c>
      <c r="G80" s="178">
        <v>81833</v>
      </c>
      <c r="H80" s="179">
        <f t="shared" ref="H80:H92" si="12">IFERROR(G80/F80-1,"-")</f>
        <v>2.4962424849699349E-2</v>
      </c>
      <c r="I80" s="179">
        <f t="shared" ref="I80:I92" si="13">G80/G$10</f>
        <v>0.1594501383422314</v>
      </c>
    </row>
    <row r="81" spans="2:9" x14ac:dyDescent="0.25">
      <c r="B81" s="161" t="s">
        <v>100</v>
      </c>
      <c r="C81" s="162">
        <v>17161</v>
      </c>
      <c r="D81" s="162">
        <v>24742</v>
      </c>
      <c r="E81" s="162">
        <v>20881</v>
      </c>
      <c r="F81" s="162">
        <v>22516</v>
      </c>
      <c r="G81" s="162">
        <v>25263</v>
      </c>
      <c r="H81" s="163">
        <f t="shared" si="12"/>
        <v>0.12200213181737429</v>
      </c>
      <c r="I81" s="163">
        <f t="shared" si="13"/>
        <v>4.92245041112973E-2</v>
      </c>
    </row>
    <row r="82" spans="2:9" x14ac:dyDescent="0.25">
      <c r="B82" s="165" t="s">
        <v>106</v>
      </c>
      <c r="C82" s="166">
        <v>6495</v>
      </c>
      <c r="D82" s="166">
        <v>5994</v>
      </c>
      <c r="E82" s="166">
        <v>5109</v>
      </c>
      <c r="F82" s="166">
        <v>5683</v>
      </c>
      <c r="G82" s="166">
        <v>7202</v>
      </c>
      <c r="H82" s="167">
        <f t="shared" si="12"/>
        <v>0.26728840401196541</v>
      </c>
      <c r="I82" s="167">
        <f t="shared" si="13"/>
        <v>1.4032968317680528E-2</v>
      </c>
    </row>
    <row r="83" spans="2:9" x14ac:dyDescent="0.25">
      <c r="B83" s="165" t="s">
        <v>103</v>
      </c>
      <c r="C83" s="166">
        <v>10666</v>
      </c>
      <c r="D83" s="166">
        <v>18748</v>
      </c>
      <c r="E83" s="166">
        <v>15772</v>
      </c>
      <c r="F83" s="166">
        <v>16833</v>
      </c>
      <c r="G83" s="166">
        <v>18061</v>
      </c>
      <c r="H83" s="167">
        <f t="shared" si="12"/>
        <v>7.2951939642369235E-2</v>
      </c>
      <c r="I83" s="167">
        <f t="shared" si="13"/>
        <v>3.5191535793616772E-2</v>
      </c>
    </row>
    <row r="84" spans="2:9" x14ac:dyDescent="0.25">
      <c r="B84" s="161" t="s">
        <v>110</v>
      </c>
      <c r="C84" s="162">
        <v>33928</v>
      </c>
      <c r="D84" s="162">
        <v>46584</v>
      </c>
      <c r="E84" s="162">
        <v>53571</v>
      </c>
      <c r="F84" s="162">
        <v>57324</v>
      </c>
      <c r="G84" s="162">
        <v>56570</v>
      </c>
      <c r="H84" s="163">
        <f t="shared" si="12"/>
        <v>-1.3153304026236823E-2</v>
      </c>
      <c r="I84" s="163">
        <f t="shared" si="13"/>
        <v>0.11022563423093411</v>
      </c>
    </row>
    <row r="85" spans="2:9" x14ac:dyDescent="0.25">
      <c r="B85" s="165" t="s">
        <v>113</v>
      </c>
      <c r="C85" s="166">
        <v>3274</v>
      </c>
      <c r="D85" s="166">
        <v>7693</v>
      </c>
      <c r="E85" s="166">
        <v>10029</v>
      </c>
      <c r="F85" s="166">
        <v>10687</v>
      </c>
      <c r="G85" s="166">
        <v>9967</v>
      </c>
      <c r="H85" s="167">
        <f t="shared" si="12"/>
        <v>-6.7371572939084912E-2</v>
      </c>
      <c r="I85" s="167">
        <f t="shared" si="13"/>
        <v>1.9420521413818635E-2</v>
      </c>
    </row>
    <row r="86" spans="2:9" x14ac:dyDescent="0.25">
      <c r="B86" s="165" t="s">
        <v>116</v>
      </c>
      <c r="C86" s="166">
        <v>13019</v>
      </c>
      <c r="D86" s="166">
        <v>16107</v>
      </c>
      <c r="E86" s="166">
        <v>16817</v>
      </c>
      <c r="F86" s="166">
        <v>18023</v>
      </c>
      <c r="G86" s="166">
        <v>17501</v>
      </c>
      <c r="H86" s="167">
        <f t="shared" si="12"/>
        <v>-2.8962991732785937E-2</v>
      </c>
      <c r="I86" s="167">
        <f t="shared" si="13"/>
        <v>3.4100385799462216E-2</v>
      </c>
    </row>
    <row r="87" spans="2:9" x14ac:dyDescent="0.25">
      <c r="B87" s="165" t="s">
        <v>119</v>
      </c>
      <c r="C87" s="166">
        <v>2303</v>
      </c>
      <c r="D87" s="166">
        <v>3074</v>
      </c>
      <c r="E87" s="166">
        <v>4120</v>
      </c>
      <c r="F87" s="166">
        <v>4353</v>
      </c>
      <c r="G87" s="166">
        <v>4254</v>
      </c>
      <c r="H87" s="167">
        <f t="shared" si="12"/>
        <v>-2.2742935906271522E-2</v>
      </c>
      <c r="I87" s="167">
        <f t="shared" si="13"/>
        <v>8.2888429913097698E-3</v>
      </c>
    </row>
    <row r="88" spans="2:9" x14ac:dyDescent="0.25">
      <c r="B88" s="165" t="s">
        <v>126</v>
      </c>
      <c r="C88" s="166">
        <v>1264</v>
      </c>
      <c r="D88" s="166">
        <v>1183</v>
      </c>
      <c r="E88" s="166">
        <v>1526</v>
      </c>
      <c r="F88" s="166">
        <v>2010</v>
      </c>
      <c r="G88" s="166">
        <v>1482</v>
      </c>
      <c r="H88" s="167">
        <f t="shared" si="12"/>
        <v>-0.26268656716417915</v>
      </c>
      <c r="I88" s="167">
        <f t="shared" si="13"/>
        <v>2.8876505202447295E-3</v>
      </c>
    </row>
    <row r="89" spans="2:9" x14ac:dyDescent="0.25">
      <c r="B89" s="165" t="s">
        <v>122</v>
      </c>
      <c r="C89" s="166">
        <v>754</v>
      </c>
      <c r="D89" s="166">
        <v>761</v>
      </c>
      <c r="E89" s="166">
        <v>700</v>
      </c>
      <c r="F89" s="166">
        <v>943</v>
      </c>
      <c r="G89" s="166">
        <v>1083</v>
      </c>
      <c r="H89" s="167">
        <f t="shared" si="12"/>
        <v>0.1484623541887593</v>
      </c>
      <c r="I89" s="167">
        <f t="shared" si="13"/>
        <v>2.11020614940961E-3</v>
      </c>
    </row>
    <row r="90" spans="2:9" x14ac:dyDescent="0.25">
      <c r="B90" s="165" t="s">
        <v>131</v>
      </c>
      <c r="C90" s="166">
        <v>839</v>
      </c>
      <c r="D90" s="166">
        <v>1387</v>
      </c>
      <c r="E90" s="166">
        <v>1516</v>
      </c>
      <c r="F90" s="166">
        <v>1023</v>
      </c>
      <c r="G90" s="166">
        <v>1070</v>
      </c>
      <c r="H90" s="167">
        <f t="shared" si="12"/>
        <v>4.5943304007820096E-2</v>
      </c>
      <c r="I90" s="167">
        <f t="shared" si="13"/>
        <v>2.0848758816881651E-3</v>
      </c>
    </row>
    <row r="91" spans="2:9" x14ac:dyDescent="0.25">
      <c r="B91" s="165" t="s">
        <v>134</v>
      </c>
      <c r="C91" s="166">
        <v>1182</v>
      </c>
      <c r="D91" s="166">
        <v>2067</v>
      </c>
      <c r="E91" s="166">
        <v>2178</v>
      </c>
      <c r="F91" s="166">
        <v>1721</v>
      </c>
      <c r="G91" s="166">
        <v>1696</v>
      </c>
      <c r="H91" s="167">
        <f t="shared" si="12"/>
        <v>-1.4526438117373641E-2</v>
      </c>
      <c r="I91" s="167">
        <f t="shared" si="13"/>
        <v>3.3046256965823624E-3</v>
      </c>
    </row>
    <row r="92" spans="2:9" x14ac:dyDescent="0.25">
      <c r="B92" s="170" t="s">
        <v>148</v>
      </c>
      <c r="C92" s="171">
        <f>C84-SUM(C85:C91)</f>
        <v>11293</v>
      </c>
      <c r="D92" s="171">
        <f>D84-SUM(D85:D91)</f>
        <v>14312</v>
      </c>
      <c r="E92" s="171">
        <f>E84-SUM(E85:E91)</f>
        <v>16685</v>
      </c>
      <c r="F92" s="171">
        <f>F84-SUM(F85:F91)</f>
        <v>18564</v>
      </c>
      <c r="G92" s="171">
        <f>G84-SUM(G85:G91)</f>
        <v>19517</v>
      </c>
      <c r="H92" s="172">
        <f t="shared" si="12"/>
        <v>5.1335918982977846E-2</v>
      </c>
      <c r="I92" s="172">
        <f t="shared" si="13"/>
        <v>3.8028525778418615E-2</v>
      </c>
    </row>
    <row r="93" spans="2:9" x14ac:dyDescent="0.25">
      <c r="B93" s="157" t="s">
        <v>52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71</v>
      </c>
      <c r="C94" s="178">
        <v>4794</v>
      </c>
      <c r="D94" s="178">
        <v>5361</v>
      </c>
      <c r="E94" s="178">
        <v>4792</v>
      </c>
      <c r="F94" s="178">
        <v>5436</v>
      </c>
      <c r="G94" s="178">
        <v>5469</v>
      </c>
      <c r="H94" s="179">
        <f t="shared" ref="H94:H106" si="14">IFERROR(G94/F94-1,"-")</f>
        <v>6.070640176600417E-3</v>
      </c>
      <c r="I94" s="179">
        <f t="shared" ref="I94:I106" si="15">G94/G$10</f>
        <v>1.0656248782198667E-2</v>
      </c>
    </row>
    <row r="95" spans="2:9" x14ac:dyDescent="0.25">
      <c r="B95" s="161" t="s">
        <v>100</v>
      </c>
      <c r="C95" s="162">
        <v>3022</v>
      </c>
      <c r="D95" s="162">
        <v>3424</v>
      </c>
      <c r="E95" s="162">
        <v>2617</v>
      </c>
      <c r="F95" s="162">
        <v>3274</v>
      </c>
      <c r="G95" s="162">
        <v>3366</v>
      </c>
      <c r="H95" s="163">
        <f t="shared" si="14"/>
        <v>2.8100183262064649E-2</v>
      </c>
      <c r="I95" s="163">
        <f t="shared" si="15"/>
        <v>6.558590857721835E-3</v>
      </c>
    </row>
    <row r="96" spans="2:9" x14ac:dyDescent="0.25">
      <c r="B96" s="165" t="s">
        <v>106</v>
      </c>
      <c r="C96" s="166">
        <v>1498</v>
      </c>
      <c r="D96" s="166">
        <v>1825</v>
      </c>
      <c r="E96" s="166">
        <v>1173</v>
      </c>
      <c r="F96" s="166">
        <v>1487</v>
      </c>
      <c r="G96" s="166">
        <v>1803</v>
      </c>
      <c r="H96" s="167">
        <f t="shared" si="14"/>
        <v>0.21250840618695355</v>
      </c>
      <c r="I96" s="167">
        <f t="shared" si="15"/>
        <v>3.5131132847511788E-3</v>
      </c>
    </row>
    <row r="97" spans="2:9" x14ac:dyDescent="0.25">
      <c r="B97" s="165" t="s">
        <v>103</v>
      </c>
      <c r="C97" s="166">
        <v>1524</v>
      </c>
      <c r="D97" s="166">
        <v>1599</v>
      </c>
      <c r="E97" s="166">
        <v>1444</v>
      </c>
      <c r="F97" s="166">
        <v>1787</v>
      </c>
      <c r="G97" s="166">
        <v>1563</v>
      </c>
      <c r="H97" s="167">
        <f t="shared" si="14"/>
        <v>-0.12534974818130951</v>
      </c>
      <c r="I97" s="167">
        <f t="shared" si="15"/>
        <v>3.0454775729706557E-3</v>
      </c>
    </row>
    <row r="98" spans="2:9" x14ac:dyDescent="0.25">
      <c r="B98" s="161" t="s">
        <v>110</v>
      </c>
      <c r="C98" s="162">
        <v>1772</v>
      </c>
      <c r="D98" s="162">
        <v>1937</v>
      </c>
      <c r="E98" s="162">
        <v>2175</v>
      </c>
      <c r="F98" s="162">
        <v>2162</v>
      </c>
      <c r="G98" s="162">
        <v>2103</v>
      </c>
      <c r="H98" s="163">
        <f t="shared" si="14"/>
        <v>-2.7289546716003699E-2</v>
      </c>
      <c r="I98" s="163">
        <f t="shared" si="15"/>
        <v>4.097657924476833E-3</v>
      </c>
    </row>
    <row r="99" spans="2:9" x14ac:dyDescent="0.25">
      <c r="B99" s="165" t="s">
        <v>113</v>
      </c>
      <c r="C99" s="166">
        <v>197</v>
      </c>
      <c r="D99" s="166">
        <v>318</v>
      </c>
      <c r="E99" s="166">
        <v>352</v>
      </c>
      <c r="F99" s="166">
        <v>296</v>
      </c>
      <c r="G99" s="166">
        <v>288</v>
      </c>
      <c r="H99" s="167">
        <f t="shared" si="14"/>
        <v>-2.7027027027026973E-2</v>
      </c>
      <c r="I99" s="167">
        <f t="shared" si="15"/>
        <v>5.6116285413662756E-4</v>
      </c>
    </row>
    <row r="100" spans="2:9" x14ac:dyDescent="0.25">
      <c r="B100" s="165" t="s">
        <v>116</v>
      </c>
      <c r="C100" s="166">
        <v>406</v>
      </c>
      <c r="D100" s="166">
        <v>412</v>
      </c>
      <c r="E100" s="166">
        <v>481</v>
      </c>
      <c r="F100" s="166">
        <v>512</v>
      </c>
      <c r="G100" s="166">
        <v>464</v>
      </c>
      <c r="H100" s="167">
        <f t="shared" si="14"/>
        <v>-9.375E-2</v>
      </c>
      <c r="I100" s="167">
        <f t="shared" si="15"/>
        <v>9.0409570944234444E-4</v>
      </c>
    </row>
    <row r="101" spans="2:9" x14ac:dyDescent="0.25">
      <c r="B101" s="165" t="s">
        <v>119</v>
      </c>
      <c r="C101" s="166">
        <v>371</v>
      </c>
      <c r="D101" s="166">
        <v>358</v>
      </c>
      <c r="E101" s="166">
        <v>313</v>
      </c>
      <c r="F101" s="166">
        <v>299</v>
      </c>
      <c r="G101" s="166">
        <v>355</v>
      </c>
      <c r="H101" s="167">
        <f t="shared" si="14"/>
        <v>0.18729096989966565</v>
      </c>
      <c r="I101" s="167">
        <f t="shared" si="15"/>
        <v>6.9171115700869025E-4</v>
      </c>
    </row>
    <row r="102" spans="2:9" x14ac:dyDescent="0.25">
      <c r="B102" s="165" t="s">
        <v>126</v>
      </c>
      <c r="C102" s="166">
        <v>111</v>
      </c>
      <c r="D102" s="166">
        <v>126</v>
      </c>
      <c r="E102" s="166">
        <v>117</v>
      </c>
      <c r="F102" s="166">
        <v>83</v>
      </c>
      <c r="G102" s="166">
        <v>92</v>
      </c>
      <c r="H102" s="167">
        <f t="shared" si="14"/>
        <v>0.10843373493975905</v>
      </c>
      <c r="I102" s="167">
        <f t="shared" si="15"/>
        <v>1.7926035618253381E-4</v>
      </c>
    </row>
    <row r="103" spans="2:9" x14ac:dyDescent="0.25">
      <c r="B103" s="165" t="s">
        <v>122</v>
      </c>
      <c r="C103" s="166">
        <v>75</v>
      </c>
      <c r="D103" s="166">
        <v>53</v>
      </c>
      <c r="E103" s="166">
        <v>82</v>
      </c>
      <c r="F103" s="166">
        <v>143</v>
      </c>
      <c r="G103" s="166">
        <v>99</v>
      </c>
      <c r="H103" s="167">
        <f t="shared" si="14"/>
        <v>-0.30769230769230771</v>
      </c>
      <c r="I103" s="167">
        <f t="shared" si="15"/>
        <v>1.9289973110946573E-4</v>
      </c>
    </row>
    <row r="104" spans="2:9" x14ac:dyDescent="0.25">
      <c r="B104" s="165" t="s">
        <v>131</v>
      </c>
      <c r="C104" s="166">
        <v>33</v>
      </c>
      <c r="D104" s="166">
        <v>24</v>
      </c>
      <c r="E104" s="166">
        <v>18</v>
      </c>
      <c r="F104" s="166">
        <v>4</v>
      </c>
      <c r="G104" s="166">
        <v>10</v>
      </c>
      <c r="H104" s="167">
        <f t="shared" si="14"/>
        <v>1.5</v>
      </c>
      <c r="I104" s="167">
        <f t="shared" si="15"/>
        <v>1.9484821324188458E-5</v>
      </c>
    </row>
    <row r="105" spans="2:9" x14ac:dyDescent="0.25">
      <c r="B105" s="165" t="s">
        <v>134</v>
      </c>
      <c r="C105" s="166">
        <v>17</v>
      </c>
      <c r="D105" s="166">
        <v>35</v>
      </c>
      <c r="E105" s="166">
        <v>36</v>
      </c>
      <c r="F105" s="166">
        <v>42</v>
      </c>
      <c r="G105" s="166">
        <v>8</v>
      </c>
      <c r="H105" s="167">
        <f t="shared" si="14"/>
        <v>-0.80952380952380953</v>
      </c>
      <c r="I105" s="167">
        <f t="shared" si="15"/>
        <v>1.5587857059350764E-5</v>
      </c>
    </row>
    <row r="106" spans="2:9" x14ac:dyDescent="0.25">
      <c r="B106" s="170" t="s">
        <v>148</v>
      </c>
      <c r="C106" s="171">
        <f>C98-SUM(C99:C105)</f>
        <v>562</v>
      </c>
      <c r="D106" s="171">
        <f>D98-SUM(D99:D105)</f>
        <v>611</v>
      </c>
      <c r="E106" s="171">
        <f>E98-SUM(E99:E105)</f>
        <v>776</v>
      </c>
      <c r="F106" s="171">
        <f>F98-SUM(F99:F105)</f>
        <v>783</v>
      </c>
      <c r="G106" s="171">
        <f>G98-SUM(G99:G105)</f>
        <v>787</v>
      </c>
      <c r="H106" s="172">
        <f t="shared" si="14"/>
        <v>5.1085568326947328E-3</v>
      </c>
      <c r="I106" s="172">
        <f t="shared" si="15"/>
        <v>1.5334554382136316E-3</v>
      </c>
    </row>
    <row r="107" spans="2:9" x14ac:dyDescent="0.25">
      <c r="B107" s="157" t="s">
        <v>53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71</v>
      </c>
      <c r="C108" s="178">
        <v>15768</v>
      </c>
      <c r="D108" s="178">
        <v>20517</v>
      </c>
      <c r="E108" s="178">
        <v>23002</v>
      </c>
      <c r="F108" s="178">
        <v>20336</v>
      </c>
      <c r="G108" s="178">
        <v>23286</v>
      </c>
      <c r="H108" s="179">
        <f t="shared" ref="H108:H120" si="16">IFERROR(G108/F108-1,"-")</f>
        <v>0.14506294256490948</v>
      </c>
      <c r="I108" s="179">
        <f t="shared" ref="I108:I120" si="17">G108/G$10</f>
        <v>4.5372354935505239E-2</v>
      </c>
    </row>
    <row r="109" spans="2:9" x14ac:dyDescent="0.25">
      <c r="B109" s="161" t="s">
        <v>100</v>
      </c>
      <c r="C109" s="162">
        <v>3394</v>
      </c>
      <c r="D109" s="162">
        <v>3573</v>
      </c>
      <c r="E109" s="162">
        <v>3901</v>
      </c>
      <c r="F109" s="162">
        <v>3242</v>
      </c>
      <c r="G109" s="162">
        <v>2967</v>
      </c>
      <c r="H109" s="163">
        <f t="shared" si="16"/>
        <v>-8.4824182603331244E-2</v>
      </c>
      <c r="I109" s="163">
        <f t="shared" si="17"/>
        <v>5.781146486886715E-3</v>
      </c>
    </row>
    <row r="110" spans="2:9" x14ac:dyDescent="0.25">
      <c r="B110" s="165" t="s">
        <v>106</v>
      </c>
      <c r="C110" s="166">
        <v>1391</v>
      </c>
      <c r="D110" s="166">
        <v>1018</v>
      </c>
      <c r="E110" s="166">
        <v>680</v>
      </c>
      <c r="F110" s="166">
        <v>747</v>
      </c>
      <c r="G110" s="166">
        <v>1485</v>
      </c>
      <c r="H110" s="167">
        <f t="shared" si="16"/>
        <v>0.98795180722891573</v>
      </c>
      <c r="I110" s="167">
        <f t="shared" si="17"/>
        <v>2.8934959666419859E-3</v>
      </c>
    </row>
    <row r="111" spans="2:9" x14ac:dyDescent="0.25">
      <c r="B111" s="165" t="s">
        <v>103</v>
      </c>
      <c r="C111" s="166">
        <v>2003</v>
      </c>
      <c r="D111" s="166">
        <v>2555</v>
      </c>
      <c r="E111" s="166">
        <v>3221</v>
      </c>
      <c r="F111" s="166">
        <v>2495</v>
      </c>
      <c r="G111" s="166">
        <v>1482</v>
      </c>
      <c r="H111" s="167">
        <f t="shared" si="16"/>
        <v>-0.40601202404809622</v>
      </c>
      <c r="I111" s="167">
        <f t="shared" si="17"/>
        <v>2.8876505202447295E-3</v>
      </c>
    </row>
    <row r="112" spans="2:9" x14ac:dyDescent="0.25">
      <c r="B112" s="161" t="s">
        <v>110</v>
      </c>
      <c r="C112" s="162">
        <v>12374</v>
      </c>
      <c r="D112" s="162">
        <v>16944</v>
      </c>
      <c r="E112" s="162">
        <v>19101</v>
      </c>
      <c r="F112" s="162">
        <v>17094</v>
      </c>
      <c r="G112" s="162">
        <v>20319</v>
      </c>
      <c r="H112" s="163">
        <f t="shared" si="16"/>
        <v>0.18866268866268876</v>
      </c>
      <c r="I112" s="163">
        <f t="shared" si="17"/>
        <v>3.9591208448618527E-2</v>
      </c>
    </row>
    <row r="113" spans="2:9" x14ac:dyDescent="0.25">
      <c r="B113" s="165" t="s">
        <v>113</v>
      </c>
      <c r="C113" s="166">
        <v>6174</v>
      </c>
      <c r="D113" s="166">
        <v>10334</v>
      </c>
      <c r="E113" s="166">
        <v>11424</v>
      </c>
      <c r="F113" s="166">
        <v>10129</v>
      </c>
      <c r="G113" s="166">
        <v>9512</v>
      </c>
      <c r="H113" s="167">
        <f t="shared" si="16"/>
        <v>-6.0914206733142517E-2</v>
      </c>
      <c r="I113" s="167">
        <f t="shared" si="17"/>
        <v>1.853396204356806E-2</v>
      </c>
    </row>
    <row r="114" spans="2:9" x14ac:dyDescent="0.25">
      <c r="B114" s="165" t="s">
        <v>116</v>
      </c>
      <c r="C114" s="166">
        <v>895</v>
      </c>
      <c r="D114" s="166">
        <v>940</v>
      </c>
      <c r="E114" s="166">
        <v>1248</v>
      </c>
      <c r="F114" s="166">
        <v>928</v>
      </c>
      <c r="G114" s="166">
        <v>1224</v>
      </c>
      <c r="H114" s="167">
        <f t="shared" si="16"/>
        <v>0.31896551724137923</v>
      </c>
      <c r="I114" s="167">
        <f t="shared" si="17"/>
        <v>2.3849421300806673E-3</v>
      </c>
    </row>
    <row r="115" spans="2:9" x14ac:dyDescent="0.25">
      <c r="B115" s="165" t="s">
        <v>119</v>
      </c>
      <c r="C115" s="166">
        <v>790</v>
      </c>
      <c r="D115" s="166">
        <v>1062</v>
      </c>
      <c r="E115" s="166">
        <v>920</v>
      </c>
      <c r="F115" s="166">
        <v>1168</v>
      </c>
      <c r="G115" s="166">
        <v>1380</v>
      </c>
      <c r="H115" s="167">
        <f t="shared" si="16"/>
        <v>0.18150684931506844</v>
      </c>
      <c r="I115" s="167">
        <f t="shared" si="17"/>
        <v>2.6889053427380069E-3</v>
      </c>
    </row>
    <row r="116" spans="2:9" x14ac:dyDescent="0.25">
      <c r="B116" s="165" t="s">
        <v>126</v>
      </c>
      <c r="C116" s="166">
        <v>631</v>
      </c>
      <c r="D116" s="166">
        <v>648</v>
      </c>
      <c r="E116" s="166">
        <v>769</v>
      </c>
      <c r="F116" s="166">
        <v>565</v>
      </c>
      <c r="G116" s="166">
        <v>538</v>
      </c>
      <c r="H116" s="167">
        <f t="shared" si="16"/>
        <v>-4.7787610619469012E-2</v>
      </c>
      <c r="I116" s="167">
        <f t="shared" si="17"/>
        <v>1.0482833872413389E-3</v>
      </c>
    </row>
    <row r="117" spans="2:9" x14ac:dyDescent="0.25">
      <c r="B117" s="165" t="s">
        <v>122</v>
      </c>
      <c r="C117" s="166">
        <v>679</v>
      </c>
      <c r="D117" s="166">
        <v>400</v>
      </c>
      <c r="E117" s="166">
        <v>553</v>
      </c>
      <c r="F117" s="166">
        <v>436</v>
      </c>
      <c r="G117" s="166">
        <v>406</v>
      </c>
      <c r="H117" s="167">
        <f t="shared" si="16"/>
        <v>-6.8807339449541316E-2</v>
      </c>
      <c r="I117" s="167">
        <f t="shared" si="17"/>
        <v>7.9108374576205133E-4</v>
      </c>
    </row>
    <row r="118" spans="2:9" x14ac:dyDescent="0.25">
      <c r="B118" s="165" t="s">
        <v>131</v>
      </c>
      <c r="C118" s="166">
        <v>134</v>
      </c>
      <c r="D118" s="166">
        <v>164</v>
      </c>
      <c r="E118" s="166">
        <v>249</v>
      </c>
      <c r="F118" s="166">
        <v>155</v>
      </c>
      <c r="G118" s="166">
        <v>177</v>
      </c>
      <c r="H118" s="167">
        <f t="shared" si="16"/>
        <v>0.14193548387096766</v>
      </c>
      <c r="I118" s="167">
        <f t="shared" si="17"/>
        <v>3.4488133743813571E-4</v>
      </c>
    </row>
    <row r="119" spans="2:9" x14ac:dyDescent="0.25">
      <c r="B119" s="165" t="s">
        <v>134</v>
      </c>
      <c r="C119" s="166">
        <v>223</v>
      </c>
      <c r="D119" s="166">
        <v>149</v>
      </c>
      <c r="E119" s="166">
        <v>250</v>
      </c>
      <c r="F119" s="166">
        <v>220</v>
      </c>
      <c r="G119" s="166">
        <v>182</v>
      </c>
      <c r="H119" s="167">
        <f t="shared" si="16"/>
        <v>-0.17272727272727273</v>
      </c>
      <c r="I119" s="167">
        <f t="shared" si="17"/>
        <v>3.5462374810022991E-4</v>
      </c>
    </row>
    <row r="120" spans="2:9" x14ac:dyDescent="0.25">
      <c r="B120" s="170" t="s">
        <v>148</v>
      </c>
      <c r="C120" s="171">
        <f>C112-SUM(C113:C119)</f>
        <v>2848</v>
      </c>
      <c r="D120" s="171">
        <f>D112-SUM(D113:D119)</f>
        <v>3247</v>
      </c>
      <c r="E120" s="171">
        <f>E112-SUM(E113:E119)</f>
        <v>3688</v>
      </c>
      <c r="F120" s="171">
        <f>F112-SUM(F113:F119)</f>
        <v>3493</v>
      </c>
      <c r="G120" s="171">
        <f>G112-SUM(G113:G119)</f>
        <v>6900</v>
      </c>
      <c r="H120" s="172">
        <f t="shared" si="16"/>
        <v>0.975379330088749</v>
      </c>
      <c r="I120" s="172">
        <f t="shared" si="17"/>
        <v>1.3444526713690036E-2</v>
      </c>
    </row>
    <row r="121" spans="2:9" x14ac:dyDescent="0.25">
      <c r="B121" s="157" t="s">
        <v>54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71</v>
      </c>
      <c r="C122" s="178">
        <v>19039</v>
      </c>
      <c r="D122" s="178">
        <v>24713</v>
      </c>
      <c r="E122" s="178">
        <v>21639</v>
      </c>
      <c r="F122" s="178">
        <v>25345</v>
      </c>
      <c r="G122" s="178">
        <v>26933</v>
      </c>
      <c r="H122" s="179">
        <f t="shared" ref="H122:H134" si="18">IFERROR(G122/F122-1,"-")</f>
        <v>6.2655356086013025E-2</v>
      </c>
      <c r="I122" s="179">
        <f t="shared" ref="I122:I134" si="19">G122/G$10</f>
        <v>5.2478469272436774E-2</v>
      </c>
    </row>
    <row r="123" spans="2:9" x14ac:dyDescent="0.25">
      <c r="B123" s="161" t="s">
        <v>100</v>
      </c>
      <c r="C123" s="162">
        <v>10127</v>
      </c>
      <c r="D123" s="162">
        <v>11037</v>
      </c>
      <c r="E123" s="162">
        <v>10903</v>
      </c>
      <c r="F123" s="162">
        <v>13443</v>
      </c>
      <c r="G123" s="162">
        <v>13750</v>
      </c>
      <c r="H123" s="163">
        <f t="shared" si="18"/>
        <v>2.283716432343974E-2</v>
      </c>
      <c r="I123" s="163">
        <f t="shared" si="19"/>
        <v>2.6791629320759128E-2</v>
      </c>
    </row>
    <row r="124" spans="2:9" x14ac:dyDescent="0.25">
      <c r="B124" s="165" t="s">
        <v>106</v>
      </c>
      <c r="C124" s="166">
        <v>5476</v>
      </c>
      <c r="D124" s="166">
        <v>5871</v>
      </c>
      <c r="E124" s="166">
        <v>5317</v>
      </c>
      <c r="F124" s="166">
        <v>7289</v>
      </c>
      <c r="G124" s="166">
        <v>7559</v>
      </c>
      <c r="H124" s="167">
        <f t="shared" si="18"/>
        <v>3.7042118260392387E-2</v>
      </c>
      <c r="I124" s="167">
        <f t="shared" si="19"/>
        <v>1.4728576438954056E-2</v>
      </c>
    </row>
    <row r="125" spans="2:9" x14ac:dyDescent="0.25">
      <c r="B125" s="165" t="s">
        <v>103</v>
      </c>
      <c r="C125" s="166">
        <v>4651</v>
      </c>
      <c r="D125" s="166">
        <v>5166</v>
      </c>
      <c r="E125" s="166">
        <v>5586</v>
      </c>
      <c r="F125" s="166">
        <v>6154</v>
      </c>
      <c r="G125" s="166">
        <v>6191</v>
      </c>
      <c r="H125" s="167">
        <f t="shared" si="18"/>
        <v>6.0123496912576346E-3</v>
      </c>
      <c r="I125" s="167">
        <f t="shared" si="19"/>
        <v>1.2063052881805075E-2</v>
      </c>
    </row>
    <row r="126" spans="2:9" x14ac:dyDescent="0.25">
      <c r="B126" s="161" t="s">
        <v>110</v>
      </c>
      <c r="C126" s="162">
        <v>8912</v>
      </c>
      <c r="D126" s="162">
        <v>13676</v>
      </c>
      <c r="E126" s="162">
        <v>10736</v>
      </c>
      <c r="F126" s="162">
        <v>11902</v>
      </c>
      <c r="G126" s="162">
        <v>13183</v>
      </c>
      <c r="H126" s="163">
        <f t="shared" si="18"/>
        <v>0.10762896992102178</v>
      </c>
      <c r="I126" s="163">
        <f t="shared" si="19"/>
        <v>2.5686839951677642E-2</v>
      </c>
    </row>
    <row r="127" spans="2:9" x14ac:dyDescent="0.25">
      <c r="B127" s="165" t="s">
        <v>113</v>
      </c>
      <c r="C127" s="166">
        <v>736</v>
      </c>
      <c r="D127" s="166">
        <v>1377</v>
      </c>
      <c r="E127" s="166">
        <v>1218</v>
      </c>
      <c r="F127" s="166">
        <v>1253</v>
      </c>
      <c r="G127" s="166">
        <v>1179</v>
      </c>
      <c r="H127" s="167">
        <f t="shared" si="18"/>
        <v>-5.9058260175578581E-2</v>
      </c>
      <c r="I127" s="167">
        <f t="shared" si="19"/>
        <v>2.297260434121819E-3</v>
      </c>
    </row>
    <row r="128" spans="2:9" x14ac:dyDescent="0.25">
      <c r="B128" s="165" t="s">
        <v>116</v>
      </c>
      <c r="C128" s="166">
        <v>1499</v>
      </c>
      <c r="D128" s="166">
        <v>2104</v>
      </c>
      <c r="E128" s="166">
        <v>1962</v>
      </c>
      <c r="F128" s="166">
        <v>1950</v>
      </c>
      <c r="G128" s="166">
        <v>2723</v>
      </c>
      <c r="H128" s="167">
        <f t="shared" si="18"/>
        <v>0.39641025641025651</v>
      </c>
      <c r="I128" s="167">
        <f t="shared" si="19"/>
        <v>5.3057168465765166E-3</v>
      </c>
    </row>
    <row r="129" spans="2:9" x14ac:dyDescent="0.25">
      <c r="B129" s="165" t="s">
        <v>119</v>
      </c>
      <c r="C129" s="166">
        <v>772</v>
      </c>
      <c r="D129" s="166">
        <v>1043</v>
      </c>
      <c r="E129" s="166">
        <v>765</v>
      </c>
      <c r="F129" s="166">
        <v>903</v>
      </c>
      <c r="G129" s="166">
        <v>1002</v>
      </c>
      <c r="H129" s="167">
        <f t="shared" si="18"/>
        <v>0.10963455149501655</v>
      </c>
      <c r="I129" s="167">
        <f t="shared" si="19"/>
        <v>1.9523790966836834E-3</v>
      </c>
    </row>
    <row r="130" spans="2:9" x14ac:dyDescent="0.25">
      <c r="B130" s="165" t="s">
        <v>126</v>
      </c>
      <c r="C130" s="166">
        <v>270</v>
      </c>
      <c r="D130" s="166">
        <v>311</v>
      </c>
      <c r="E130" s="166">
        <v>320</v>
      </c>
      <c r="F130" s="166">
        <v>252</v>
      </c>
      <c r="G130" s="166">
        <v>308</v>
      </c>
      <c r="H130" s="167">
        <f t="shared" si="18"/>
        <v>0.22222222222222232</v>
      </c>
      <c r="I130" s="167">
        <f t="shared" si="19"/>
        <v>6.0013249678500448E-4</v>
      </c>
    </row>
    <row r="131" spans="2:9" x14ac:dyDescent="0.25">
      <c r="B131" s="165" t="s">
        <v>122</v>
      </c>
      <c r="C131" s="166">
        <v>206</v>
      </c>
      <c r="D131" s="166">
        <v>295</v>
      </c>
      <c r="E131" s="166">
        <v>245</v>
      </c>
      <c r="F131" s="166">
        <v>320</v>
      </c>
      <c r="G131" s="166">
        <v>316</v>
      </c>
      <c r="H131" s="167">
        <f t="shared" si="18"/>
        <v>-1.2499999999999956E-2</v>
      </c>
      <c r="I131" s="167">
        <f t="shared" si="19"/>
        <v>6.1572035384435523E-4</v>
      </c>
    </row>
    <row r="132" spans="2:9" x14ac:dyDescent="0.25">
      <c r="B132" s="165" t="s">
        <v>131</v>
      </c>
      <c r="C132" s="166">
        <v>185</v>
      </c>
      <c r="D132" s="166">
        <v>174</v>
      </c>
      <c r="E132" s="166">
        <v>200</v>
      </c>
      <c r="F132" s="166">
        <v>161</v>
      </c>
      <c r="G132" s="166">
        <v>157</v>
      </c>
      <c r="H132" s="167">
        <f t="shared" si="18"/>
        <v>-2.4844720496894457E-2</v>
      </c>
      <c r="I132" s="167">
        <f t="shared" si="19"/>
        <v>3.0591169478975879E-4</v>
      </c>
    </row>
    <row r="133" spans="2:9" x14ac:dyDescent="0.25">
      <c r="B133" s="165" t="s">
        <v>134</v>
      </c>
      <c r="C133" s="166">
        <v>330</v>
      </c>
      <c r="D133" s="166">
        <v>359</v>
      </c>
      <c r="E133" s="166">
        <v>370</v>
      </c>
      <c r="F133" s="166">
        <v>471</v>
      </c>
      <c r="G133" s="166">
        <v>387</v>
      </c>
      <c r="H133" s="167">
        <f t="shared" si="18"/>
        <v>-0.17834394904458595</v>
      </c>
      <c r="I133" s="167">
        <f t="shared" si="19"/>
        <v>7.5406258524609335E-4</v>
      </c>
    </row>
    <row r="134" spans="2:9" x14ac:dyDescent="0.25">
      <c r="B134" s="170" t="s">
        <v>148</v>
      </c>
      <c r="C134" s="171">
        <f>C126-SUM(C127:C133)</f>
        <v>4914</v>
      </c>
      <c r="D134" s="171">
        <f>D126-SUM(D127:D133)</f>
        <v>8013</v>
      </c>
      <c r="E134" s="171">
        <f>E126-SUM(E127:E133)</f>
        <v>5656</v>
      </c>
      <c r="F134" s="171">
        <f>F126-SUM(F127:F133)</f>
        <v>6592</v>
      </c>
      <c r="G134" s="171">
        <f>G126-SUM(G127:G133)</f>
        <v>7111</v>
      </c>
      <c r="H134" s="172">
        <f t="shared" si="18"/>
        <v>7.8731796116504826E-2</v>
      </c>
      <c r="I134" s="172">
        <f t="shared" si="19"/>
        <v>1.3855656443630411E-2</v>
      </c>
    </row>
    <row r="135" spans="2:9" x14ac:dyDescent="0.25">
      <c r="B135" s="157" t="s">
        <v>55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71</v>
      </c>
      <c r="C136" s="178">
        <v>22793</v>
      </c>
      <c r="D136" s="178">
        <v>26785</v>
      </c>
      <c r="E136" s="178">
        <v>28220</v>
      </c>
      <c r="F136" s="178">
        <v>27164</v>
      </c>
      <c r="G136" s="178">
        <v>28492</v>
      </c>
      <c r="H136" s="179">
        <f t="shared" ref="H136:H148" si="20">IFERROR(G136/F136-1,"-")</f>
        <v>4.8888234427919341E-2</v>
      </c>
      <c r="I136" s="179">
        <f t="shared" ref="I136:I148" si="21">G136/G$10</f>
        <v>5.5516152916877753E-2</v>
      </c>
    </row>
    <row r="137" spans="2:9" x14ac:dyDescent="0.25">
      <c r="B137" s="161" t="s">
        <v>100</v>
      </c>
      <c r="C137" s="162">
        <v>2108</v>
      </c>
      <c r="D137" s="162">
        <v>1913</v>
      </c>
      <c r="E137" s="162">
        <v>2012</v>
      </c>
      <c r="F137" s="162">
        <v>1535</v>
      </c>
      <c r="G137" s="162">
        <v>2172</v>
      </c>
      <c r="H137" s="163">
        <f t="shared" si="20"/>
        <v>0.41498371335504891</v>
      </c>
      <c r="I137" s="163">
        <f t="shared" si="21"/>
        <v>4.2321031916137328E-3</v>
      </c>
    </row>
    <row r="138" spans="2:9" x14ac:dyDescent="0.25">
      <c r="B138" s="165" t="s">
        <v>106</v>
      </c>
      <c r="C138" s="166">
        <v>1361</v>
      </c>
      <c r="D138" s="166">
        <v>1032</v>
      </c>
      <c r="E138" s="166">
        <v>957</v>
      </c>
      <c r="F138" s="166">
        <v>458</v>
      </c>
      <c r="G138" s="166">
        <v>978</v>
      </c>
      <c r="H138" s="167">
        <f t="shared" si="20"/>
        <v>1.1353711790393013</v>
      </c>
      <c r="I138" s="167">
        <f t="shared" si="21"/>
        <v>1.905615525505631E-3</v>
      </c>
    </row>
    <row r="139" spans="2:9" x14ac:dyDescent="0.25">
      <c r="B139" s="165" t="s">
        <v>103</v>
      </c>
      <c r="C139" s="166">
        <v>747</v>
      </c>
      <c r="D139" s="166">
        <v>881</v>
      </c>
      <c r="E139" s="166">
        <v>1055</v>
      </c>
      <c r="F139" s="166">
        <v>1077</v>
      </c>
      <c r="G139" s="166">
        <v>1194</v>
      </c>
      <c r="H139" s="167">
        <f t="shared" si="20"/>
        <v>0.10863509749303613</v>
      </c>
      <c r="I139" s="167">
        <f t="shared" si="21"/>
        <v>2.3264876661081017E-3</v>
      </c>
    </row>
    <row r="140" spans="2:9" x14ac:dyDescent="0.25">
      <c r="B140" s="161" t="s">
        <v>110</v>
      </c>
      <c r="C140" s="162">
        <v>20685</v>
      </c>
      <c r="D140" s="162">
        <v>24872</v>
      </c>
      <c r="E140" s="162">
        <v>26208</v>
      </c>
      <c r="F140" s="162">
        <v>25629</v>
      </c>
      <c r="G140" s="162">
        <v>26320</v>
      </c>
      <c r="H140" s="163">
        <f t="shared" si="20"/>
        <v>2.6961645011510438E-2</v>
      </c>
      <c r="I140" s="163">
        <f t="shared" si="21"/>
        <v>5.1284049725264021E-2</v>
      </c>
    </row>
    <row r="141" spans="2:9" x14ac:dyDescent="0.25">
      <c r="B141" s="165" t="s">
        <v>113</v>
      </c>
      <c r="C141" s="166">
        <v>6882</v>
      </c>
      <c r="D141" s="166">
        <v>9569</v>
      </c>
      <c r="E141" s="166">
        <v>9971</v>
      </c>
      <c r="F141" s="166">
        <v>10775</v>
      </c>
      <c r="G141" s="166">
        <v>10273</v>
      </c>
      <c r="H141" s="167">
        <f t="shared" si="20"/>
        <v>-4.65893271461717E-2</v>
      </c>
      <c r="I141" s="167">
        <f t="shared" si="21"/>
        <v>2.0016756946338803E-2</v>
      </c>
    </row>
    <row r="142" spans="2:9" x14ac:dyDescent="0.25">
      <c r="B142" s="165" t="s">
        <v>116</v>
      </c>
      <c r="C142" s="166">
        <v>1985</v>
      </c>
      <c r="D142" s="166">
        <v>2131</v>
      </c>
      <c r="E142" s="166">
        <v>2342</v>
      </c>
      <c r="F142" s="166">
        <v>2175</v>
      </c>
      <c r="G142" s="166">
        <v>2470</v>
      </c>
      <c r="H142" s="167">
        <f t="shared" si="20"/>
        <v>0.13563218390804588</v>
      </c>
      <c r="I142" s="167">
        <f t="shared" si="21"/>
        <v>4.8127508670745486E-3</v>
      </c>
    </row>
    <row r="143" spans="2:9" x14ac:dyDescent="0.25">
      <c r="B143" s="165" t="s">
        <v>119</v>
      </c>
      <c r="C143" s="166">
        <v>2156</v>
      </c>
      <c r="D143" s="166">
        <v>2160</v>
      </c>
      <c r="E143" s="166">
        <v>2089</v>
      </c>
      <c r="F143" s="166">
        <v>1603</v>
      </c>
      <c r="G143" s="166">
        <v>1985</v>
      </c>
      <c r="H143" s="167">
        <f t="shared" si="20"/>
        <v>0.2383031815346226</v>
      </c>
      <c r="I143" s="167">
        <f t="shared" si="21"/>
        <v>3.8677370328514087E-3</v>
      </c>
    </row>
    <row r="144" spans="2:9" x14ac:dyDescent="0.25">
      <c r="B144" s="165" t="s">
        <v>126</v>
      </c>
      <c r="C144" s="166">
        <v>972</v>
      </c>
      <c r="D144" s="166">
        <v>719</v>
      </c>
      <c r="E144" s="166">
        <v>855</v>
      </c>
      <c r="F144" s="166">
        <v>591</v>
      </c>
      <c r="G144" s="166">
        <v>561</v>
      </c>
      <c r="H144" s="167">
        <f t="shared" si="20"/>
        <v>-5.0761421319796995E-2</v>
      </c>
      <c r="I144" s="167">
        <f t="shared" si="21"/>
        <v>1.0930984762869723E-3</v>
      </c>
    </row>
    <row r="145" spans="2:9" x14ac:dyDescent="0.25">
      <c r="B145" s="165" t="s">
        <v>122</v>
      </c>
      <c r="C145" s="166">
        <v>624</v>
      </c>
      <c r="D145" s="166">
        <v>523</v>
      </c>
      <c r="E145" s="166">
        <v>595</v>
      </c>
      <c r="F145" s="166">
        <v>571</v>
      </c>
      <c r="G145" s="166">
        <v>611</v>
      </c>
      <c r="H145" s="167">
        <f t="shared" si="20"/>
        <v>7.0052539404553471E-2</v>
      </c>
      <c r="I145" s="167">
        <f t="shared" si="21"/>
        <v>1.1905225829079147E-3</v>
      </c>
    </row>
    <row r="146" spans="2:9" x14ac:dyDescent="0.25">
      <c r="B146" s="165" t="s">
        <v>131</v>
      </c>
      <c r="C146" s="166">
        <v>611</v>
      </c>
      <c r="D146" s="166">
        <v>685</v>
      </c>
      <c r="E146" s="166">
        <v>741</v>
      </c>
      <c r="F146" s="166">
        <v>728</v>
      </c>
      <c r="G146" s="166">
        <v>584</v>
      </c>
      <c r="H146" s="167">
        <f t="shared" si="20"/>
        <v>-0.19780219780219777</v>
      </c>
      <c r="I146" s="167">
        <f t="shared" si="21"/>
        <v>1.137913565332606E-3</v>
      </c>
    </row>
    <row r="147" spans="2:9" x14ac:dyDescent="0.25">
      <c r="B147" s="165" t="s">
        <v>134</v>
      </c>
      <c r="C147" s="166">
        <v>434</v>
      </c>
      <c r="D147" s="166">
        <v>704</v>
      </c>
      <c r="E147" s="166">
        <v>710</v>
      </c>
      <c r="F147" s="166">
        <v>580</v>
      </c>
      <c r="G147" s="166">
        <v>563</v>
      </c>
      <c r="H147" s="167">
        <f t="shared" si="20"/>
        <v>-2.931034482758621E-2</v>
      </c>
      <c r="I147" s="167">
        <f t="shared" si="21"/>
        <v>1.0969954405518102E-3</v>
      </c>
    </row>
    <row r="148" spans="2:9" x14ac:dyDescent="0.25">
      <c r="B148" s="170" t="s">
        <v>148</v>
      </c>
      <c r="C148" s="171">
        <f>C140-SUM(C141:C147)</f>
        <v>7021</v>
      </c>
      <c r="D148" s="171">
        <f>D140-SUM(D141:D147)</f>
        <v>8381</v>
      </c>
      <c r="E148" s="171">
        <f>E140-SUM(E141:E147)</f>
        <v>8905</v>
      </c>
      <c r="F148" s="171">
        <f>F140-SUM(F141:F147)</f>
        <v>8606</v>
      </c>
      <c r="G148" s="171">
        <f>G140-SUM(G141:G147)</f>
        <v>9273</v>
      </c>
      <c r="H148" s="172">
        <f t="shared" si="20"/>
        <v>7.7504066930048854E-2</v>
      </c>
      <c r="I148" s="172">
        <f t="shared" si="21"/>
        <v>1.8068274813919958E-2</v>
      </c>
    </row>
    <row r="149" spans="2:9" x14ac:dyDescent="0.25">
      <c r="B149" s="157" t="s">
        <v>56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71</v>
      </c>
      <c r="C150" s="178">
        <v>10129</v>
      </c>
      <c r="D150" s="178">
        <v>12010</v>
      </c>
      <c r="E150" s="178">
        <v>12675</v>
      </c>
      <c r="F150" s="178">
        <v>11732</v>
      </c>
      <c r="G150" s="178">
        <v>9493</v>
      </c>
      <c r="H150" s="179">
        <f t="shared" ref="H150:H162" si="22">IFERROR(G150/F150-1,"-")</f>
        <v>-0.19084555063075348</v>
      </c>
      <c r="I150" s="179">
        <f t="shared" ref="I150:I162" si="23">G150/G$10</f>
        <v>1.8496940883052104E-2</v>
      </c>
    </row>
    <row r="151" spans="2:9" x14ac:dyDescent="0.25">
      <c r="B151" s="161" t="s">
        <v>100</v>
      </c>
      <c r="C151" s="162">
        <v>3984</v>
      </c>
      <c r="D151" s="162">
        <v>4831</v>
      </c>
      <c r="E151" s="162">
        <v>4436</v>
      </c>
      <c r="F151" s="162">
        <v>3782</v>
      </c>
      <c r="G151" s="162">
        <v>2512</v>
      </c>
      <c r="H151" s="163">
        <f t="shared" si="22"/>
        <v>-0.33580116340560551</v>
      </c>
      <c r="I151" s="163">
        <f t="shared" si="23"/>
        <v>4.8945871166361406E-3</v>
      </c>
    </row>
    <row r="152" spans="2:9" x14ac:dyDescent="0.25">
      <c r="B152" s="165" t="s">
        <v>106</v>
      </c>
      <c r="C152" s="166">
        <v>3159</v>
      </c>
      <c r="D152" s="166">
        <v>3383</v>
      </c>
      <c r="E152" s="166">
        <v>3365</v>
      </c>
      <c r="F152" s="166">
        <v>2617</v>
      </c>
      <c r="G152" s="166">
        <v>1199</v>
      </c>
      <c r="H152" s="167">
        <f t="shared" si="22"/>
        <v>-0.54184180359189904</v>
      </c>
      <c r="I152" s="167">
        <f t="shared" si="23"/>
        <v>2.336230076770196E-3</v>
      </c>
    </row>
    <row r="153" spans="2:9" x14ac:dyDescent="0.25">
      <c r="B153" s="165" t="s">
        <v>103</v>
      </c>
      <c r="C153" s="166">
        <v>825</v>
      </c>
      <c r="D153" s="166">
        <v>1448</v>
      </c>
      <c r="E153" s="166">
        <v>1071</v>
      </c>
      <c r="F153" s="166">
        <v>1165</v>
      </c>
      <c r="G153" s="166">
        <v>1313</v>
      </c>
      <c r="H153" s="167">
        <f t="shared" si="22"/>
        <v>0.1270386266094421</v>
      </c>
      <c r="I153" s="167">
        <f t="shared" si="23"/>
        <v>2.5583570398659446E-3</v>
      </c>
    </row>
    <row r="154" spans="2:9" x14ac:dyDescent="0.25">
      <c r="B154" s="161" t="s">
        <v>110</v>
      </c>
      <c r="C154" s="162">
        <v>6145</v>
      </c>
      <c r="D154" s="162">
        <v>7179</v>
      </c>
      <c r="E154" s="162">
        <v>8239</v>
      </c>
      <c r="F154" s="162">
        <v>7950</v>
      </c>
      <c r="G154" s="162">
        <v>6981</v>
      </c>
      <c r="H154" s="163">
        <f t="shared" si="22"/>
        <v>-0.12188679245283018</v>
      </c>
      <c r="I154" s="163">
        <f t="shared" si="23"/>
        <v>1.3602353766415961E-2</v>
      </c>
    </row>
    <row r="155" spans="2:9" x14ac:dyDescent="0.25">
      <c r="B155" s="165" t="s">
        <v>113</v>
      </c>
      <c r="C155" s="166">
        <v>1605</v>
      </c>
      <c r="D155" s="166">
        <v>2615</v>
      </c>
      <c r="E155" s="166">
        <v>2396</v>
      </c>
      <c r="F155" s="166">
        <v>1949</v>
      </c>
      <c r="G155" s="166">
        <v>1846</v>
      </c>
      <c r="H155" s="167">
        <f t="shared" si="22"/>
        <v>-5.2847614161108281E-2</v>
      </c>
      <c r="I155" s="167">
        <f t="shared" si="23"/>
        <v>3.5968980164451892E-3</v>
      </c>
    </row>
    <row r="156" spans="2:9" x14ac:dyDescent="0.25">
      <c r="B156" s="165" t="s">
        <v>116</v>
      </c>
      <c r="C156" s="166">
        <v>2110</v>
      </c>
      <c r="D156" s="166">
        <v>1634</v>
      </c>
      <c r="E156" s="166">
        <v>1778</v>
      </c>
      <c r="F156" s="166">
        <v>1737</v>
      </c>
      <c r="G156" s="166">
        <v>1706</v>
      </c>
      <c r="H156" s="167">
        <f t="shared" si="22"/>
        <v>-1.784686240644795E-2</v>
      </c>
      <c r="I156" s="167">
        <f t="shared" si="23"/>
        <v>3.3241105179065509E-3</v>
      </c>
    </row>
    <row r="157" spans="2:9" x14ac:dyDescent="0.25">
      <c r="B157" s="165" t="s">
        <v>119</v>
      </c>
      <c r="C157" s="166">
        <v>556</v>
      </c>
      <c r="D157" s="166">
        <v>961</v>
      </c>
      <c r="E157" s="166">
        <v>1151</v>
      </c>
      <c r="F157" s="166">
        <v>1499</v>
      </c>
      <c r="G157" s="166">
        <v>1049</v>
      </c>
      <c r="H157" s="167">
        <f t="shared" si="22"/>
        <v>-0.30020013342228147</v>
      </c>
      <c r="I157" s="167">
        <f t="shared" si="23"/>
        <v>2.0439577569073691E-3</v>
      </c>
    </row>
    <row r="158" spans="2:9" x14ac:dyDescent="0.25">
      <c r="B158" s="165" t="s">
        <v>126</v>
      </c>
      <c r="C158" s="166">
        <v>152</v>
      </c>
      <c r="D158" s="166">
        <v>231</v>
      </c>
      <c r="E158" s="166">
        <v>302</v>
      </c>
      <c r="F158" s="166">
        <v>264</v>
      </c>
      <c r="G158" s="166">
        <v>299</v>
      </c>
      <c r="H158" s="167">
        <f t="shared" si="22"/>
        <v>0.13257575757575757</v>
      </c>
      <c r="I158" s="167">
        <f t="shared" si="23"/>
        <v>5.8259615759323491E-4</v>
      </c>
    </row>
    <row r="159" spans="2:9" x14ac:dyDescent="0.25">
      <c r="B159" s="165" t="s">
        <v>122</v>
      </c>
      <c r="C159" s="166">
        <v>308</v>
      </c>
      <c r="D159" s="166">
        <v>226</v>
      </c>
      <c r="E159" s="166">
        <v>266</v>
      </c>
      <c r="F159" s="166">
        <v>303</v>
      </c>
      <c r="G159" s="166">
        <v>243</v>
      </c>
      <c r="H159" s="167">
        <f t="shared" si="22"/>
        <v>-0.19801980198019797</v>
      </c>
      <c r="I159" s="167">
        <f t="shared" si="23"/>
        <v>4.7348115817777951E-4</v>
      </c>
    </row>
    <row r="160" spans="2:9" x14ac:dyDescent="0.25">
      <c r="B160" s="165" t="s">
        <v>131</v>
      </c>
      <c r="C160" s="166">
        <v>63</v>
      </c>
      <c r="D160" s="166">
        <v>84</v>
      </c>
      <c r="E160" s="166">
        <v>145</v>
      </c>
      <c r="F160" s="166">
        <v>109</v>
      </c>
      <c r="G160" s="166">
        <v>58</v>
      </c>
      <c r="H160" s="167">
        <f t="shared" si="22"/>
        <v>-0.4678899082568807</v>
      </c>
      <c r="I160" s="167">
        <f t="shared" si="23"/>
        <v>1.1301196368029305E-4</v>
      </c>
    </row>
    <row r="161" spans="2:9" x14ac:dyDescent="0.25">
      <c r="B161" s="165" t="s">
        <v>134</v>
      </c>
      <c r="C161" s="166">
        <v>159</v>
      </c>
      <c r="D161" s="166">
        <v>110</v>
      </c>
      <c r="E161" s="166">
        <v>211</v>
      </c>
      <c r="F161" s="166">
        <v>178</v>
      </c>
      <c r="G161" s="166">
        <v>123</v>
      </c>
      <c r="H161" s="167">
        <f t="shared" si="22"/>
        <v>-0.3089887640449438</v>
      </c>
      <c r="I161" s="167">
        <f t="shared" si="23"/>
        <v>2.3966330228751803E-4</v>
      </c>
    </row>
    <row r="162" spans="2:9" x14ac:dyDescent="0.25">
      <c r="B162" s="170" t="s">
        <v>148</v>
      </c>
      <c r="C162" s="171">
        <f>C154-SUM(C155:C161)</f>
        <v>1192</v>
      </c>
      <c r="D162" s="171">
        <f>D154-SUM(D155:D161)</f>
        <v>1318</v>
      </c>
      <c r="E162" s="171">
        <f>E154-SUM(E155:E161)</f>
        <v>1990</v>
      </c>
      <c r="F162" s="171">
        <f>F154-SUM(F155:F161)</f>
        <v>1911</v>
      </c>
      <c r="G162" s="171">
        <f>G154-SUM(G155:G161)</f>
        <v>1657</v>
      </c>
      <c r="H162" s="172">
        <f t="shared" si="22"/>
        <v>-0.13291470434327579</v>
      </c>
      <c r="I162" s="172">
        <f t="shared" si="23"/>
        <v>3.2286348934180273E-3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91BAB-4199-4BCC-B492-C30EEE0BC261}">
  <sheetPr>
    <tabColor rgb="FFFFC000"/>
    <pageSetUpPr fitToPage="1"/>
  </sheetPr>
  <dimension ref="A1:X16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276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277</v>
      </c>
      <c r="D7" s="174" t="s">
        <v>268</v>
      </c>
      <c r="E7" s="174" t="s">
        <v>269</v>
      </c>
      <c r="F7" s="174" t="s">
        <v>270</v>
      </c>
      <c r="G7" s="174" t="s">
        <v>271</v>
      </c>
      <c r="H7" s="174" t="s">
        <v>272</v>
      </c>
      <c r="I7" s="174" t="s">
        <v>273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268</v>
      </c>
      <c r="Q7" s="174" t="s">
        <v>269</v>
      </c>
      <c r="R7" s="174" t="s">
        <v>270</v>
      </c>
      <c r="S7" s="174" t="s">
        <v>271</v>
      </c>
      <c r="T7" s="174" t="s">
        <v>272</v>
      </c>
      <c r="U7" s="174" t="s">
        <v>273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53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71</v>
      </c>
      <c r="C9" s="178">
        <v>4924849</v>
      </c>
      <c r="D9" s="178">
        <v>1663755</v>
      </c>
      <c r="E9" s="178">
        <v>2347681</v>
      </c>
      <c r="F9" s="178">
        <v>4832844</v>
      </c>
      <c r="G9" s="178">
        <v>5281667</v>
      </c>
      <c r="H9" s="178">
        <v>5579982</v>
      </c>
      <c r="I9" s="178">
        <v>5548336</v>
      </c>
      <c r="J9" s="179">
        <f>IFERROR(I9/H9-1,"-")</f>
        <v>-5.6713444595341E-3</v>
      </c>
      <c r="K9" s="178">
        <f t="shared" ref="K9:K21" si="0">I9-H9</f>
        <v>-31646</v>
      </c>
      <c r="L9" s="179">
        <f t="shared" ref="L9:L21" si="1">I9/I$9</f>
        <v>1</v>
      </c>
      <c r="O9" s="158" t="s">
        <v>71</v>
      </c>
      <c r="P9" s="178">
        <v>87584</v>
      </c>
      <c r="Q9" s="178">
        <v>126334</v>
      </c>
      <c r="R9" s="178">
        <v>233432</v>
      </c>
      <c r="S9" s="178">
        <v>288189</v>
      </c>
      <c r="T9" s="178">
        <v>277450</v>
      </c>
      <c r="U9" s="178">
        <v>287355</v>
      </c>
      <c r="V9" s="179">
        <f>IFERROR(U9/T9-1,"-")</f>
        <v>3.5700126148855649E-2</v>
      </c>
      <c r="W9" s="178">
        <f>U9-T9</f>
        <v>9905</v>
      </c>
      <c r="X9" s="179">
        <f t="shared" ref="X9:X21" si="2">U9/U$9</f>
        <v>1</v>
      </c>
    </row>
    <row r="10" spans="1:24" x14ac:dyDescent="0.25">
      <c r="A10" s="1" t="s">
        <v>99</v>
      </c>
      <c r="B10" s="161" t="s">
        <v>100</v>
      </c>
      <c r="C10" s="162">
        <v>1056713</v>
      </c>
      <c r="D10" s="162">
        <v>467554</v>
      </c>
      <c r="E10" s="162">
        <v>802516</v>
      </c>
      <c r="F10" s="162">
        <v>1024864</v>
      </c>
      <c r="G10" s="162">
        <v>1053374</v>
      </c>
      <c r="H10" s="162">
        <v>1068186</v>
      </c>
      <c r="I10" s="162">
        <v>1077039</v>
      </c>
      <c r="J10" s="180">
        <f>IFERROR(I10/H10-1,"-")</f>
        <v>8.2878824474388324E-3</v>
      </c>
      <c r="K10" s="161">
        <f t="shared" si="0"/>
        <v>8853</v>
      </c>
      <c r="L10" s="163">
        <f t="shared" si="1"/>
        <v>0.19411928188920066</v>
      </c>
      <c r="O10" s="161" t="s">
        <v>100</v>
      </c>
      <c r="P10" s="162">
        <v>33582</v>
      </c>
      <c r="Q10" s="162">
        <v>48812</v>
      </c>
      <c r="R10" s="162">
        <v>54117</v>
      </c>
      <c r="S10" s="162">
        <v>60573</v>
      </c>
      <c r="T10" s="162">
        <v>55180</v>
      </c>
      <c r="U10" s="162">
        <v>57466</v>
      </c>
      <c r="V10" s="180">
        <f>IFERROR(U10/T10-1,"-")</f>
        <v>4.1428053642624141E-2</v>
      </c>
      <c r="W10" s="161">
        <f t="shared" ref="W10:W20" si="3">U10-T10</f>
        <v>2286</v>
      </c>
      <c r="X10" s="163">
        <f t="shared" si="2"/>
        <v>0.19998259991995962</v>
      </c>
    </row>
    <row r="11" spans="1:24" x14ac:dyDescent="0.25">
      <c r="A11" s="164" t="s">
        <v>106</v>
      </c>
      <c r="B11" s="165" t="s">
        <v>106</v>
      </c>
      <c r="C11" s="166">
        <v>416975</v>
      </c>
      <c r="D11" s="166">
        <v>210583</v>
      </c>
      <c r="E11" s="166">
        <v>417269</v>
      </c>
      <c r="F11" s="166">
        <v>425397</v>
      </c>
      <c r="G11" s="166">
        <v>433319</v>
      </c>
      <c r="H11" s="166">
        <v>424259</v>
      </c>
      <c r="I11" s="166">
        <v>426179</v>
      </c>
      <c r="J11" s="181">
        <f>IFERROR(I11/H11-1,"-")</f>
        <v>4.5255374665003067E-3</v>
      </c>
      <c r="K11" s="165">
        <f t="shared" si="0"/>
        <v>1920</v>
      </c>
      <c r="L11" s="167">
        <f t="shared" si="1"/>
        <v>7.6812038780636208E-2</v>
      </c>
      <c r="O11" s="165" t="s">
        <v>106</v>
      </c>
      <c r="P11" s="166">
        <v>5428</v>
      </c>
      <c r="Q11" s="166">
        <v>26726</v>
      </c>
      <c r="R11" s="166">
        <v>18295</v>
      </c>
      <c r="S11" s="166">
        <v>20506</v>
      </c>
      <c r="T11" s="166">
        <v>17542</v>
      </c>
      <c r="U11" s="166">
        <v>22018</v>
      </c>
      <c r="V11" s="181">
        <f>IFERROR(U11/T11-1,"-")</f>
        <v>0.25515904685896706</v>
      </c>
      <c r="W11" s="165">
        <f t="shared" si="3"/>
        <v>4476</v>
      </c>
      <c r="X11" s="167">
        <f t="shared" si="2"/>
        <v>7.6622992465765344E-2</v>
      </c>
    </row>
    <row r="12" spans="1:24" x14ac:dyDescent="0.25">
      <c r="A12" s="164" t="s">
        <v>103</v>
      </c>
      <c r="B12" s="165" t="s">
        <v>103</v>
      </c>
      <c r="C12" s="166">
        <v>639738</v>
      </c>
      <c r="D12" s="166">
        <v>256971</v>
      </c>
      <c r="E12" s="166">
        <v>385247</v>
      </c>
      <c r="F12" s="166">
        <v>599467</v>
      </c>
      <c r="G12" s="166">
        <v>620055</v>
      </c>
      <c r="H12" s="166">
        <v>643927</v>
      </c>
      <c r="I12" s="166">
        <v>650860</v>
      </c>
      <c r="J12" s="181">
        <f>IFERROR(I12/H12-1,"-")</f>
        <v>1.076674840471048E-2</v>
      </c>
      <c r="K12" s="165">
        <f t="shared" si="0"/>
        <v>6933</v>
      </c>
      <c r="L12" s="167">
        <f t="shared" si="1"/>
        <v>0.11730724310856444</v>
      </c>
      <c r="O12" s="165" t="s">
        <v>103</v>
      </c>
      <c r="P12" s="166">
        <v>28154</v>
      </c>
      <c r="Q12" s="166">
        <v>22086</v>
      </c>
      <c r="R12" s="166">
        <v>35822</v>
      </c>
      <c r="S12" s="166">
        <v>40067</v>
      </c>
      <c r="T12" s="166">
        <v>37638</v>
      </c>
      <c r="U12" s="166">
        <v>35448</v>
      </c>
      <c r="V12" s="181">
        <f>IFERROR(U12/T12-1,"-")</f>
        <v>-5.8185875976406787E-2</v>
      </c>
      <c r="W12" s="165">
        <f t="shared" si="3"/>
        <v>-2190</v>
      </c>
      <c r="X12" s="167">
        <f t="shared" si="2"/>
        <v>0.12335960745419429</v>
      </c>
    </row>
    <row r="13" spans="1:24" x14ac:dyDescent="0.25">
      <c r="A13" s="1"/>
      <c r="B13" s="161" t="s">
        <v>110</v>
      </c>
      <c r="C13" s="162">
        <v>3868136</v>
      </c>
      <c r="D13" s="162">
        <v>1196201</v>
      </c>
      <c r="E13" s="162">
        <v>1545165</v>
      </c>
      <c r="F13" s="162">
        <v>3807980</v>
      </c>
      <c r="G13" s="162">
        <v>4228293</v>
      </c>
      <c r="H13" s="162">
        <v>4511796</v>
      </c>
      <c r="I13" s="162">
        <v>4471297</v>
      </c>
      <c r="J13" s="180">
        <f>IFERROR(I13/H13-1,"-")</f>
        <v>-8.9762480395833011E-3</v>
      </c>
      <c r="K13" s="161">
        <f t="shared" si="0"/>
        <v>-40499</v>
      </c>
      <c r="L13" s="163">
        <f t="shared" si="1"/>
        <v>0.80588071811079931</v>
      </c>
      <c r="O13" s="161" t="s">
        <v>110</v>
      </c>
      <c r="P13" s="162">
        <v>54002</v>
      </c>
      <c r="Q13" s="162">
        <v>77522</v>
      </c>
      <c r="R13" s="162">
        <v>179315</v>
      </c>
      <c r="S13" s="162">
        <v>227616</v>
      </c>
      <c r="T13" s="162">
        <v>222270</v>
      </c>
      <c r="U13" s="162">
        <v>229889</v>
      </c>
      <c r="V13" s="180">
        <f>IFERROR(U13/T13-1,"-")</f>
        <v>3.427813020200654E-2</v>
      </c>
      <c r="W13" s="161">
        <f t="shared" si="3"/>
        <v>7619</v>
      </c>
      <c r="X13" s="163">
        <f t="shared" si="2"/>
        <v>0.80001740008004041</v>
      </c>
    </row>
    <row r="14" spans="1:24" s="58" customFormat="1" x14ac:dyDescent="0.25">
      <c r="B14" s="165" t="s">
        <v>113</v>
      </c>
      <c r="C14" s="166">
        <v>1755890</v>
      </c>
      <c r="D14" s="166">
        <v>472688</v>
      </c>
      <c r="E14" s="166">
        <v>448402</v>
      </c>
      <c r="F14" s="166">
        <v>1743899</v>
      </c>
      <c r="G14" s="166">
        <v>1976052</v>
      </c>
      <c r="H14" s="166">
        <v>2113224</v>
      </c>
      <c r="I14" s="166">
        <v>2095622</v>
      </c>
      <c r="J14" s="181">
        <f t="shared" ref="J14:J21" si="4">IFERROR(I14/H14-1,"-")</f>
        <v>-8.3294530064016437E-3</v>
      </c>
      <c r="K14" s="165">
        <f t="shared" si="0"/>
        <v>-17602</v>
      </c>
      <c r="L14" s="167">
        <f t="shared" si="1"/>
        <v>0.37770279233269216</v>
      </c>
      <c r="O14" s="165" t="s">
        <v>113</v>
      </c>
      <c r="P14" s="166">
        <v>30159</v>
      </c>
      <c r="Q14" s="166">
        <v>33816</v>
      </c>
      <c r="R14" s="166">
        <v>108578</v>
      </c>
      <c r="S14" s="166">
        <v>147519</v>
      </c>
      <c r="T14" s="166">
        <v>137506</v>
      </c>
      <c r="U14" s="166">
        <v>136941</v>
      </c>
      <c r="V14" s="181">
        <f t="shared" ref="V14:V21" si="5">IFERROR(U14/T14-1,"-")</f>
        <v>-4.1089116111296953E-3</v>
      </c>
      <c r="W14" s="165">
        <f t="shared" si="3"/>
        <v>-565</v>
      </c>
      <c r="X14" s="167">
        <f t="shared" si="2"/>
        <v>0.47655687216161197</v>
      </c>
    </row>
    <row r="15" spans="1:24" s="58" customFormat="1" x14ac:dyDescent="0.25">
      <c r="B15" s="165" t="s">
        <v>116</v>
      </c>
      <c r="C15" s="166">
        <v>504382</v>
      </c>
      <c r="D15" s="166">
        <v>150375</v>
      </c>
      <c r="E15" s="166">
        <v>224169</v>
      </c>
      <c r="F15" s="166">
        <v>395500</v>
      </c>
      <c r="G15" s="166">
        <v>442794</v>
      </c>
      <c r="H15" s="166">
        <v>457911</v>
      </c>
      <c r="I15" s="166">
        <v>453520</v>
      </c>
      <c r="J15" s="181">
        <f t="shared" si="4"/>
        <v>-9.589199647966562E-3</v>
      </c>
      <c r="K15" s="165">
        <f t="shared" si="0"/>
        <v>-4391</v>
      </c>
      <c r="L15" s="167">
        <f t="shared" si="1"/>
        <v>8.1739822534179621E-2</v>
      </c>
      <c r="O15" s="165" t="s">
        <v>116</v>
      </c>
      <c r="P15" s="166">
        <v>3839</v>
      </c>
      <c r="Q15" s="166">
        <v>8580</v>
      </c>
      <c r="R15" s="166">
        <v>8051</v>
      </c>
      <c r="S15" s="166">
        <v>10383</v>
      </c>
      <c r="T15" s="166">
        <v>9929</v>
      </c>
      <c r="U15" s="166">
        <v>11527</v>
      </c>
      <c r="V15" s="181">
        <f t="shared" si="5"/>
        <v>0.16094269312116016</v>
      </c>
      <c r="W15" s="165">
        <f t="shared" si="3"/>
        <v>1598</v>
      </c>
      <c r="X15" s="167">
        <f t="shared" si="2"/>
        <v>4.0114144525064815E-2</v>
      </c>
    </row>
    <row r="16" spans="1:24" x14ac:dyDescent="0.25">
      <c r="A16" s="1"/>
      <c r="B16" s="165" t="s">
        <v>119</v>
      </c>
      <c r="C16" s="166">
        <v>169952</v>
      </c>
      <c r="D16" s="166">
        <v>61568</v>
      </c>
      <c r="E16" s="166">
        <v>129489</v>
      </c>
      <c r="F16" s="166">
        <v>199586</v>
      </c>
      <c r="G16" s="166">
        <v>218554</v>
      </c>
      <c r="H16" s="166">
        <v>235111</v>
      </c>
      <c r="I16" s="166">
        <v>226835</v>
      </c>
      <c r="J16" s="181">
        <f t="shared" si="4"/>
        <v>-3.5200394707180838E-2</v>
      </c>
      <c r="K16" s="165">
        <f t="shared" si="0"/>
        <v>-8276</v>
      </c>
      <c r="L16" s="167">
        <f t="shared" si="1"/>
        <v>4.0883428833437631E-2</v>
      </c>
      <c r="O16" s="165" t="s">
        <v>119</v>
      </c>
      <c r="P16" s="166">
        <v>2805</v>
      </c>
      <c r="Q16" s="166">
        <v>8497</v>
      </c>
      <c r="R16" s="166">
        <v>11562</v>
      </c>
      <c r="S16" s="166">
        <v>15039</v>
      </c>
      <c r="T16" s="166">
        <v>16207</v>
      </c>
      <c r="U16" s="166">
        <v>18051</v>
      </c>
      <c r="V16" s="181">
        <f t="shared" si="5"/>
        <v>0.11377799716172032</v>
      </c>
      <c r="W16" s="165">
        <f t="shared" si="3"/>
        <v>1844</v>
      </c>
      <c r="X16" s="167">
        <f t="shared" si="2"/>
        <v>6.2817768961737228E-2</v>
      </c>
    </row>
    <row r="17" spans="1:24" x14ac:dyDescent="0.25">
      <c r="A17" s="1"/>
      <c r="B17" s="165" t="s">
        <v>126</v>
      </c>
      <c r="C17" s="166">
        <v>140154</v>
      </c>
      <c r="D17" s="166">
        <v>41678</v>
      </c>
      <c r="E17" s="166">
        <v>93338</v>
      </c>
      <c r="F17" s="166">
        <v>173382</v>
      </c>
      <c r="G17" s="166">
        <v>167833</v>
      </c>
      <c r="H17" s="166">
        <v>177387</v>
      </c>
      <c r="I17" s="166">
        <v>163984</v>
      </c>
      <c r="J17" s="181">
        <f t="shared" si="4"/>
        <v>-7.5557960842677296E-2</v>
      </c>
      <c r="K17" s="165">
        <f t="shared" si="0"/>
        <v>-13403</v>
      </c>
      <c r="L17" s="167">
        <f t="shared" si="1"/>
        <v>2.9555527999746232E-2</v>
      </c>
      <c r="O17" s="165" t="s">
        <v>126</v>
      </c>
      <c r="P17" s="166">
        <v>1420</v>
      </c>
      <c r="Q17" s="166">
        <v>4192</v>
      </c>
      <c r="R17" s="166">
        <v>7338</v>
      </c>
      <c r="S17" s="166">
        <v>7797</v>
      </c>
      <c r="T17" s="166">
        <v>7534</v>
      </c>
      <c r="U17" s="166">
        <v>7546</v>
      </c>
      <c r="V17" s="181">
        <f t="shared" si="5"/>
        <v>1.5927794000532014E-3</v>
      </c>
      <c r="W17" s="165">
        <f t="shared" si="3"/>
        <v>12</v>
      </c>
      <c r="X17" s="167">
        <f t="shared" si="2"/>
        <v>2.6260200796923667E-2</v>
      </c>
    </row>
    <row r="18" spans="1:24" x14ac:dyDescent="0.25">
      <c r="A18" s="1"/>
      <c r="B18" s="165" t="s">
        <v>122</v>
      </c>
      <c r="C18" s="166">
        <v>136969</v>
      </c>
      <c r="D18" s="166">
        <v>58913</v>
      </c>
      <c r="E18" s="166">
        <v>94304</v>
      </c>
      <c r="F18" s="166">
        <v>150351</v>
      </c>
      <c r="G18" s="166">
        <v>154430</v>
      </c>
      <c r="H18" s="166">
        <v>161175</v>
      </c>
      <c r="I18" s="166">
        <v>151605</v>
      </c>
      <c r="J18" s="181"/>
      <c r="K18" s="165">
        <f t="shared" si="0"/>
        <v>-9570</v>
      </c>
      <c r="L18" s="167">
        <f t="shared" si="1"/>
        <v>2.7324408615483995E-2</v>
      </c>
      <c r="O18" s="165" t="s">
        <v>122</v>
      </c>
      <c r="P18" s="166">
        <v>3184</v>
      </c>
      <c r="Q18" s="166">
        <v>5497</v>
      </c>
      <c r="R18" s="166">
        <v>6258</v>
      </c>
      <c r="S18" s="166">
        <v>6372</v>
      </c>
      <c r="T18" s="166">
        <v>6048</v>
      </c>
      <c r="U18" s="166">
        <v>5802</v>
      </c>
      <c r="V18" s="181">
        <f t="shared" si="5"/>
        <v>-4.0674603174603141E-2</v>
      </c>
      <c r="W18" s="165">
        <f t="shared" si="3"/>
        <v>-246</v>
      </c>
      <c r="X18" s="167">
        <f t="shared" si="2"/>
        <v>2.0191052878843242E-2</v>
      </c>
    </row>
    <row r="19" spans="1:24" x14ac:dyDescent="0.25">
      <c r="A19" s="1"/>
      <c r="B19" s="165" t="s">
        <v>131</v>
      </c>
      <c r="C19" s="166">
        <v>76537</v>
      </c>
      <c r="D19" s="166">
        <v>31182</v>
      </c>
      <c r="E19" s="166">
        <v>25435</v>
      </c>
      <c r="F19" s="166">
        <v>64413</v>
      </c>
      <c r="G19" s="166">
        <v>68822</v>
      </c>
      <c r="H19" s="166">
        <v>65431</v>
      </c>
      <c r="I19" s="166">
        <v>64402</v>
      </c>
      <c r="J19" s="181">
        <f t="shared" si="4"/>
        <v>-1.5726490501444257E-2</v>
      </c>
      <c r="K19" s="165">
        <f t="shared" si="0"/>
        <v>-1029</v>
      </c>
      <c r="L19" s="167">
        <f t="shared" si="1"/>
        <v>1.1607444105764322E-2</v>
      </c>
      <c r="O19" s="165" t="s">
        <v>131</v>
      </c>
      <c r="P19" s="166">
        <v>462</v>
      </c>
      <c r="Q19" s="166">
        <v>396</v>
      </c>
      <c r="R19" s="166">
        <v>1446</v>
      </c>
      <c r="S19" s="166">
        <v>1691</v>
      </c>
      <c r="T19" s="166">
        <v>1513</v>
      </c>
      <c r="U19" s="166">
        <v>1546</v>
      </c>
      <c r="V19" s="181">
        <f t="shared" si="5"/>
        <v>2.1810971579643068E-2</v>
      </c>
      <c r="W19" s="165">
        <f t="shared" si="3"/>
        <v>33</v>
      </c>
      <c r="X19" s="167">
        <f t="shared" si="2"/>
        <v>5.3801047484818426E-3</v>
      </c>
    </row>
    <row r="20" spans="1:24" x14ac:dyDescent="0.25">
      <c r="A20" s="164" t="s">
        <v>147</v>
      </c>
      <c r="B20" s="165" t="s">
        <v>134</v>
      </c>
      <c r="C20" s="166">
        <v>110098</v>
      </c>
      <c r="D20" s="166">
        <v>47431</v>
      </c>
      <c r="E20" s="166">
        <v>22379</v>
      </c>
      <c r="F20" s="166">
        <v>58944</v>
      </c>
      <c r="G20" s="166">
        <v>72711</v>
      </c>
      <c r="H20" s="166">
        <v>71945</v>
      </c>
      <c r="I20" s="166">
        <v>61469</v>
      </c>
      <c r="J20" s="181">
        <f t="shared" si="4"/>
        <v>-0.14561123080130656</v>
      </c>
      <c r="K20" s="165">
        <f t="shared" si="0"/>
        <v>-10476</v>
      </c>
      <c r="L20" s="167">
        <f t="shared" si="1"/>
        <v>1.1078817144455563E-2</v>
      </c>
      <c r="O20" s="165" t="s">
        <v>134</v>
      </c>
      <c r="P20" s="166">
        <v>1183</v>
      </c>
      <c r="Q20" s="166">
        <v>609</v>
      </c>
      <c r="R20" s="166">
        <v>1183</v>
      </c>
      <c r="S20" s="166">
        <v>1158</v>
      </c>
      <c r="T20" s="166">
        <v>1829</v>
      </c>
      <c r="U20" s="166">
        <v>1213</v>
      </c>
      <c r="V20" s="181">
        <f t="shared" si="5"/>
        <v>-0.33679606342263535</v>
      </c>
      <c r="W20" s="165">
        <f t="shared" si="3"/>
        <v>-616</v>
      </c>
      <c r="X20" s="167">
        <f t="shared" si="2"/>
        <v>4.2212594177933223E-3</v>
      </c>
    </row>
    <row r="21" spans="1:24" x14ac:dyDescent="0.25">
      <c r="A21" s="169" t="s">
        <v>148</v>
      </c>
      <c r="B21" s="170" t="s">
        <v>148</v>
      </c>
      <c r="C21" s="171">
        <f t="shared" ref="C21" si="6">C13-SUM(C14:C20)</f>
        <v>974154</v>
      </c>
      <c r="D21" s="171">
        <f t="shared" ref="D21:I21" si="7">D13-SUM(D14:D20)</f>
        <v>332366</v>
      </c>
      <c r="E21" s="171">
        <f t="shared" si="7"/>
        <v>507649</v>
      </c>
      <c r="F21" s="171">
        <f t="shared" si="7"/>
        <v>1021905</v>
      </c>
      <c r="G21" s="171">
        <f t="shared" si="7"/>
        <v>1127097</v>
      </c>
      <c r="H21" s="171">
        <f t="shared" si="7"/>
        <v>1229612</v>
      </c>
      <c r="I21" s="171">
        <f t="shared" si="7"/>
        <v>1253860</v>
      </c>
      <c r="J21" s="182">
        <f t="shared" si="4"/>
        <v>1.9720041769273555E-2</v>
      </c>
      <c r="K21" s="170">
        <f t="shared" si="0"/>
        <v>24248</v>
      </c>
      <c r="L21" s="172">
        <f t="shared" si="1"/>
        <v>0.22598847654503981</v>
      </c>
      <c r="O21" s="170" t="s">
        <v>148</v>
      </c>
      <c r="P21" s="171">
        <f t="shared" ref="P21:U21" si="8">P13-SUM(P14:P20)</f>
        <v>10950</v>
      </c>
      <c r="Q21" s="171">
        <f t="shared" si="8"/>
        <v>15935</v>
      </c>
      <c r="R21" s="171">
        <f t="shared" si="8"/>
        <v>34899</v>
      </c>
      <c r="S21" s="171">
        <f t="shared" si="8"/>
        <v>37657</v>
      </c>
      <c r="T21" s="171">
        <f t="shared" si="8"/>
        <v>41704</v>
      </c>
      <c r="U21" s="171">
        <f t="shared" si="8"/>
        <v>47263</v>
      </c>
      <c r="V21" s="182">
        <f t="shared" si="5"/>
        <v>0.13329656627661612</v>
      </c>
      <c r="W21" s="170">
        <f>U21-T21</f>
        <v>5559</v>
      </c>
      <c r="X21" s="172">
        <f t="shared" si="2"/>
        <v>0.16447599658958431</v>
      </c>
    </row>
    <row r="22" spans="1:24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71</v>
      </c>
      <c r="C23" s="178">
        <v>1799528</v>
      </c>
      <c r="D23" s="178">
        <v>553767</v>
      </c>
      <c r="E23" s="178">
        <v>886032</v>
      </c>
      <c r="F23" s="178">
        <v>1785371</v>
      </c>
      <c r="G23" s="178">
        <v>1925435</v>
      </c>
      <c r="H23" s="178">
        <v>1977808</v>
      </c>
      <c r="I23" s="178">
        <v>1894928</v>
      </c>
      <c r="J23" s="179">
        <f>IFERROR(I23/H23-1,"-")</f>
        <v>-4.1904977631802454E-2</v>
      </c>
      <c r="K23" s="178">
        <f>I23-H23</f>
        <v>-82880</v>
      </c>
      <c r="L23" s="179">
        <f>I23/$I23</f>
        <v>1</v>
      </c>
    </row>
    <row r="24" spans="1:24" x14ac:dyDescent="0.25">
      <c r="A24" s="1" t="s">
        <v>99</v>
      </c>
      <c r="B24" s="161" t="s">
        <v>100</v>
      </c>
      <c r="C24" s="162">
        <v>225369</v>
      </c>
      <c r="D24" s="162">
        <v>104224</v>
      </c>
      <c r="E24" s="162">
        <v>248670</v>
      </c>
      <c r="F24" s="162">
        <v>209426</v>
      </c>
      <c r="G24" s="162">
        <v>184222</v>
      </c>
      <c r="H24" s="162">
        <v>164129</v>
      </c>
      <c r="I24" s="162">
        <v>149658</v>
      </c>
      <c r="J24" s="180">
        <f>IFERROR(I24/H24-1,"-")</f>
        <v>-8.8168452863296554E-2</v>
      </c>
      <c r="K24" s="161">
        <f t="shared" ref="K24:K34" si="9">I24-H24</f>
        <v>-14471</v>
      </c>
      <c r="L24" s="163">
        <f>I24/$I23</f>
        <v>7.8978198643959038E-2</v>
      </c>
    </row>
    <row r="25" spans="1:24" x14ac:dyDescent="0.25">
      <c r="A25" s="164" t="s">
        <v>106</v>
      </c>
      <c r="B25" s="165" t="s">
        <v>12</v>
      </c>
      <c r="C25" s="166">
        <v>113805</v>
      </c>
      <c r="D25" s="166">
        <v>59308</v>
      </c>
      <c r="E25" s="166">
        <v>127227</v>
      </c>
      <c r="F25" s="166">
        <v>87285</v>
      </c>
      <c r="G25" s="166">
        <v>76041</v>
      </c>
      <c r="H25" s="166">
        <v>61158</v>
      </c>
      <c r="I25" s="166">
        <v>67824</v>
      </c>
      <c r="J25" s="181">
        <f>IFERROR(I25/H25-1,"-")</f>
        <v>0.10899637005788287</v>
      </c>
      <c r="K25" s="165">
        <f t="shared" si="9"/>
        <v>6666</v>
      </c>
      <c r="L25" s="167">
        <f>I25/$I23</f>
        <v>3.5792388945648596E-2</v>
      </c>
    </row>
    <row r="26" spans="1:24" x14ac:dyDescent="0.25">
      <c r="A26" s="164" t="s">
        <v>103</v>
      </c>
      <c r="B26" s="165" t="s">
        <v>103</v>
      </c>
      <c r="C26" s="166">
        <v>111564</v>
      </c>
      <c r="D26" s="166">
        <v>44916</v>
      </c>
      <c r="E26" s="166">
        <v>121443</v>
      </c>
      <c r="F26" s="166">
        <v>122141</v>
      </c>
      <c r="G26" s="166">
        <v>108181</v>
      </c>
      <c r="H26" s="166">
        <v>102971</v>
      </c>
      <c r="I26" s="166">
        <v>81834</v>
      </c>
      <c r="J26" s="181">
        <f>IFERROR(I26/H26-1,"-")</f>
        <v>-0.20527138708956894</v>
      </c>
      <c r="K26" s="165">
        <f t="shared" si="9"/>
        <v>-21137</v>
      </c>
      <c r="L26" s="167">
        <f>I26/$I23</f>
        <v>4.3185809698310436E-2</v>
      </c>
    </row>
    <row r="27" spans="1:24" x14ac:dyDescent="0.25">
      <c r="A27" s="1"/>
      <c r="B27" s="161" t="s">
        <v>110</v>
      </c>
      <c r="C27" s="162">
        <v>1574159</v>
      </c>
      <c r="D27" s="162">
        <v>449543</v>
      </c>
      <c r="E27" s="162">
        <v>637362</v>
      </c>
      <c r="F27" s="162">
        <v>1575945</v>
      </c>
      <c r="G27" s="162">
        <v>1741213</v>
      </c>
      <c r="H27" s="162">
        <v>1813679</v>
      </c>
      <c r="I27" s="162">
        <v>1745270</v>
      </c>
      <c r="J27" s="180">
        <f>IFERROR(I27/H27-1,"-")</f>
        <v>-3.7718361407944823E-2</v>
      </c>
      <c r="K27" s="161">
        <f t="shared" si="9"/>
        <v>-68409</v>
      </c>
      <c r="L27" s="163">
        <f>I27/$I23</f>
        <v>0.92102180135604095</v>
      </c>
    </row>
    <row r="28" spans="1:24" s="58" customFormat="1" x14ac:dyDescent="0.25">
      <c r="B28" s="165" t="s">
        <v>113</v>
      </c>
      <c r="C28" s="166">
        <v>773712</v>
      </c>
      <c r="D28" s="166">
        <v>197220</v>
      </c>
      <c r="E28" s="166">
        <v>209063</v>
      </c>
      <c r="F28" s="166">
        <v>793035</v>
      </c>
      <c r="G28" s="166">
        <v>900777</v>
      </c>
      <c r="H28" s="166">
        <v>947879</v>
      </c>
      <c r="I28" s="166">
        <v>922178</v>
      </c>
      <c r="J28" s="181">
        <f t="shared" ref="J28:J35" si="10">IFERROR(I28/H28-1,"-")</f>
        <v>-2.7114220274950696E-2</v>
      </c>
      <c r="K28" s="165">
        <f t="shared" si="9"/>
        <v>-25701</v>
      </c>
      <c r="L28" s="167">
        <f>I28/$I23</f>
        <v>0.48665595737674466</v>
      </c>
    </row>
    <row r="29" spans="1:24" s="58" customFormat="1" x14ac:dyDescent="0.25">
      <c r="B29" s="165" t="s">
        <v>116</v>
      </c>
      <c r="C29" s="166">
        <v>205570</v>
      </c>
      <c r="D29" s="166">
        <v>56525</v>
      </c>
      <c r="E29" s="166">
        <v>104521</v>
      </c>
      <c r="F29" s="166">
        <v>172719</v>
      </c>
      <c r="G29" s="166">
        <v>185849</v>
      </c>
      <c r="H29" s="166">
        <v>186837</v>
      </c>
      <c r="I29" s="166">
        <v>175022</v>
      </c>
      <c r="J29" s="181">
        <f t="shared" si="10"/>
        <v>-6.323693915016837E-2</v>
      </c>
      <c r="K29" s="165">
        <f t="shared" si="9"/>
        <v>-11815</v>
      </c>
      <c r="L29" s="167">
        <f>I29/$I23</f>
        <v>9.2363403781040757E-2</v>
      </c>
    </row>
    <row r="30" spans="1:24" x14ac:dyDescent="0.25">
      <c r="A30" s="1"/>
      <c r="B30" s="165" t="s">
        <v>119</v>
      </c>
      <c r="C30" s="166">
        <v>53652</v>
      </c>
      <c r="D30" s="166">
        <v>21075</v>
      </c>
      <c r="E30" s="166">
        <v>43165</v>
      </c>
      <c r="F30" s="166">
        <v>63880</v>
      </c>
      <c r="G30" s="166">
        <v>66435</v>
      </c>
      <c r="H30" s="166">
        <v>59808</v>
      </c>
      <c r="I30" s="166">
        <v>52992</v>
      </c>
      <c r="J30" s="181">
        <f t="shared" si="10"/>
        <v>-0.1139646869983949</v>
      </c>
      <c r="K30" s="165">
        <f t="shared" si="9"/>
        <v>-6816</v>
      </c>
      <c r="L30" s="167">
        <f>I30/$I23</f>
        <v>2.7965178624201024E-2</v>
      </c>
    </row>
    <row r="31" spans="1:24" x14ac:dyDescent="0.25">
      <c r="A31" s="1"/>
      <c r="B31" s="165" t="s">
        <v>126</v>
      </c>
      <c r="C31" s="166">
        <v>62584</v>
      </c>
      <c r="D31" s="166">
        <v>17194</v>
      </c>
      <c r="E31" s="166">
        <v>41605</v>
      </c>
      <c r="F31" s="166">
        <v>77416</v>
      </c>
      <c r="G31" s="166">
        <v>71952</v>
      </c>
      <c r="H31" s="166">
        <v>72640</v>
      </c>
      <c r="I31" s="166">
        <v>67643</v>
      </c>
      <c r="J31" s="181">
        <f t="shared" si="10"/>
        <v>-6.8791299559471386E-2</v>
      </c>
      <c r="K31" s="165">
        <f t="shared" si="9"/>
        <v>-4997</v>
      </c>
      <c r="L31" s="167">
        <f>I31/$I23</f>
        <v>3.5696870804589935E-2</v>
      </c>
    </row>
    <row r="32" spans="1:24" x14ac:dyDescent="0.25">
      <c r="A32" s="1"/>
      <c r="B32" s="165" t="s">
        <v>122</v>
      </c>
      <c r="C32" s="166">
        <v>72038</v>
      </c>
      <c r="D32" s="166">
        <v>28679</v>
      </c>
      <c r="E32" s="166">
        <v>52336</v>
      </c>
      <c r="F32" s="166">
        <v>85446</v>
      </c>
      <c r="G32" s="166">
        <v>82435</v>
      </c>
      <c r="H32" s="166">
        <v>83954</v>
      </c>
      <c r="I32" s="166">
        <v>79865</v>
      </c>
      <c r="J32" s="181">
        <f t="shared" si="10"/>
        <v>-4.8705243347547444E-2</v>
      </c>
      <c r="K32" s="165">
        <f t="shared" si="9"/>
        <v>-4089</v>
      </c>
      <c r="L32" s="167">
        <f>I32/$I23</f>
        <v>4.2146720086462391E-2</v>
      </c>
    </row>
    <row r="33" spans="1:12" x14ac:dyDescent="0.25">
      <c r="A33" s="1"/>
      <c r="B33" s="165" t="s">
        <v>131</v>
      </c>
      <c r="C33" s="166">
        <v>31688</v>
      </c>
      <c r="D33" s="166">
        <v>12563</v>
      </c>
      <c r="E33" s="166">
        <v>7603</v>
      </c>
      <c r="F33" s="166">
        <v>23344</v>
      </c>
      <c r="G33" s="166">
        <v>24875</v>
      </c>
      <c r="H33" s="166">
        <v>24770</v>
      </c>
      <c r="I33" s="166">
        <v>23604</v>
      </c>
      <c r="J33" s="181">
        <f t="shared" si="10"/>
        <v>-4.707307226483648E-2</v>
      </c>
      <c r="K33" s="165">
        <f t="shared" si="9"/>
        <v>-1166</v>
      </c>
      <c r="L33" s="167">
        <f>I33/$I23</f>
        <v>1.2456409953306933E-2</v>
      </c>
    </row>
    <row r="34" spans="1:12" x14ac:dyDescent="0.25">
      <c r="A34" s="164" t="s">
        <v>147</v>
      </c>
      <c r="B34" s="165" t="s">
        <v>134</v>
      </c>
      <c r="C34" s="166">
        <v>36614</v>
      </c>
      <c r="D34" s="166">
        <v>14740</v>
      </c>
      <c r="E34" s="166">
        <v>5483</v>
      </c>
      <c r="F34" s="166">
        <v>20284</v>
      </c>
      <c r="G34" s="166">
        <v>26202</v>
      </c>
      <c r="H34" s="166">
        <v>24379</v>
      </c>
      <c r="I34" s="166">
        <v>21175</v>
      </c>
      <c r="J34" s="181">
        <f t="shared" si="10"/>
        <v>-0.13142458673448465</v>
      </c>
      <c r="K34" s="165">
        <f t="shared" si="9"/>
        <v>-3204</v>
      </c>
      <c r="L34" s="167">
        <f>I34/$I23</f>
        <v>1.1174567054790472E-2</v>
      </c>
    </row>
    <row r="35" spans="1:12" x14ac:dyDescent="0.25">
      <c r="A35" s="169" t="s">
        <v>148</v>
      </c>
      <c r="B35" s="170" t="s">
        <v>148</v>
      </c>
      <c r="C35" s="171">
        <f t="shared" ref="C35:I35" si="11">C27-SUM(C28:C34)</f>
        <v>338301</v>
      </c>
      <c r="D35" s="171">
        <f t="shared" si="11"/>
        <v>101547</v>
      </c>
      <c r="E35" s="171">
        <f t="shared" si="11"/>
        <v>173586</v>
      </c>
      <c r="F35" s="171">
        <f t="shared" si="11"/>
        <v>339821</v>
      </c>
      <c r="G35" s="171">
        <f t="shared" si="11"/>
        <v>382688</v>
      </c>
      <c r="H35" s="171">
        <f t="shared" si="11"/>
        <v>413412</v>
      </c>
      <c r="I35" s="171">
        <f t="shared" si="11"/>
        <v>402791</v>
      </c>
      <c r="J35" s="182">
        <f t="shared" si="10"/>
        <v>-2.5691078149642443E-2</v>
      </c>
      <c r="K35" s="170">
        <f>I35-H35</f>
        <v>-10621</v>
      </c>
      <c r="L35" s="172">
        <f>I35/$I23</f>
        <v>0.2125626936749048</v>
      </c>
    </row>
    <row r="36" spans="1:12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71</v>
      </c>
      <c r="C37" s="178">
        <v>1327537</v>
      </c>
      <c r="D37" s="178">
        <v>383303</v>
      </c>
      <c r="E37" s="178">
        <v>494807</v>
      </c>
      <c r="F37" s="178">
        <v>1265143</v>
      </c>
      <c r="G37" s="178">
        <v>1346478</v>
      </c>
      <c r="H37" s="178">
        <v>1414199</v>
      </c>
      <c r="I37" s="178">
        <v>1450547</v>
      </c>
      <c r="J37" s="179">
        <f>IFERROR(I37/H37-1,"-")</f>
        <v>2.5702181941862579E-2</v>
      </c>
      <c r="K37" s="178">
        <f>I37-H37</f>
        <v>36348</v>
      </c>
      <c r="L37" s="179">
        <f>I37/$I37</f>
        <v>1</v>
      </c>
    </row>
    <row r="38" spans="1:12" x14ac:dyDescent="0.25">
      <c r="A38" s="1" t="s">
        <v>99</v>
      </c>
      <c r="B38" s="161" t="s">
        <v>100</v>
      </c>
      <c r="C38" s="162">
        <v>129369</v>
      </c>
      <c r="D38" s="162">
        <v>48639</v>
      </c>
      <c r="E38" s="162">
        <v>83727</v>
      </c>
      <c r="F38" s="162">
        <v>125247</v>
      </c>
      <c r="G38" s="162">
        <v>120690</v>
      </c>
      <c r="H38" s="162">
        <v>115725</v>
      </c>
      <c r="I38" s="162">
        <v>119765</v>
      </c>
      <c r="J38" s="180">
        <f>IFERROR(I38/H38-1,"-")</f>
        <v>3.4910347807301845E-2</v>
      </c>
      <c r="K38" s="161">
        <f t="shared" ref="K38:K48" si="12">I38-H38</f>
        <v>4040</v>
      </c>
      <c r="L38" s="163">
        <f>I38/$I37</f>
        <v>8.2565404637009343E-2</v>
      </c>
    </row>
    <row r="39" spans="1:12" x14ac:dyDescent="0.25">
      <c r="A39" s="164" t="s">
        <v>106</v>
      </c>
      <c r="B39" s="165" t="s">
        <v>106</v>
      </c>
      <c r="C39" s="166">
        <v>51589</v>
      </c>
      <c r="D39" s="166">
        <v>23761</v>
      </c>
      <c r="E39" s="166">
        <v>43623</v>
      </c>
      <c r="F39" s="166">
        <v>48440</v>
      </c>
      <c r="G39" s="166">
        <v>52862</v>
      </c>
      <c r="H39" s="166">
        <v>50590</v>
      </c>
      <c r="I39" s="166">
        <v>51921</v>
      </c>
      <c r="J39" s="181">
        <f>IFERROR(I39/H39-1,"-")</f>
        <v>2.6309547341371919E-2</v>
      </c>
      <c r="K39" s="165">
        <f t="shared" si="12"/>
        <v>1331</v>
      </c>
      <c r="L39" s="167">
        <f>I39/$I37</f>
        <v>3.579408319757995E-2</v>
      </c>
    </row>
    <row r="40" spans="1:12" x14ac:dyDescent="0.25">
      <c r="A40" s="164" t="s">
        <v>103</v>
      </c>
      <c r="B40" s="165" t="s">
        <v>103</v>
      </c>
      <c r="C40" s="166">
        <v>77780</v>
      </c>
      <c r="D40" s="166">
        <v>24878</v>
      </c>
      <c r="E40" s="166">
        <v>40104</v>
      </c>
      <c r="F40" s="166">
        <v>76807</v>
      </c>
      <c r="G40" s="166">
        <v>67828</v>
      </c>
      <c r="H40" s="166">
        <v>65135</v>
      </c>
      <c r="I40" s="166">
        <v>67844</v>
      </c>
      <c r="J40" s="181">
        <f>IFERROR(I40/H40-1,"-")</f>
        <v>4.1590542718968226E-2</v>
      </c>
      <c r="K40" s="165">
        <f t="shared" si="12"/>
        <v>2709</v>
      </c>
      <c r="L40" s="167">
        <f>I40/$I37</f>
        <v>4.67713214394294E-2</v>
      </c>
    </row>
    <row r="41" spans="1:12" x14ac:dyDescent="0.25">
      <c r="A41" s="1"/>
      <c r="B41" s="161" t="s">
        <v>110</v>
      </c>
      <c r="C41" s="162">
        <v>1198168</v>
      </c>
      <c r="D41" s="162">
        <v>334664</v>
      </c>
      <c r="E41" s="162">
        <v>411080</v>
      </c>
      <c r="F41" s="162">
        <v>1139896</v>
      </c>
      <c r="G41" s="162">
        <v>1225788</v>
      </c>
      <c r="H41" s="162">
        <v>1298474</v>
      </c>
      <c r="I41" s="162">
        <v>1330782</v>
      </c>
      <c r="J41" s="180">
        <f>IFERROR(I41/H41-1,"-")</f>
        <v>2.4881514762713719E-2</v>
      </c>
      <c r="K41" s="161">
        <f t="shared" si="12"/>
        <v>32308</v>
      </c>
      <c r="L41" s="163">
        <f>I41/$I37</f>
        <v>0.91743459536299066</v>
      </c>
    </row>
    <row r="42" spans="1:12" s="58" customFormat="1" x14ac:dyDescent="0.25">
      <c r="B42" s="165" t="s">
        <v>113</v>
      </c>
      <c r="C42" s="166">
        <v>653469</v>
      </c>
      <c r="D42" s="166">
        <v>152430</v>
      </c>
      <c r="E42" s="166">
        <v>143107</v>
      </c>
      <c r="F42" s="166">
        <v>589013</v>
      </c>
      <c r="G42" s="166">
        <v>647220</v>
      </c>
      <c r="H42" s="166">
        <v>696169</v>
      </c>
      <c r="I42" s="166">
        <v>700440</v>
      </c>
      <c r="J42" s="181">
        <f t="shared" ref="J42:J49" si="13">IFERROR(I42/H42-1,"-")</f>
        <v>6.1350045750385718E-3</v>
      </c>
      <c r="K42" s="165">
        <f t="shared" si="12"/>
        <v>4271</v>
      </c>
      <c r="L42" s="167">
        <f>I42/$I37</f>
        <v>0.48287990668347869</v>
      </c>
    </row>
    <row r="43" spans="1:12" s="58" customFormat="1" x14ac:dyDescent="0.25">
      <c r="B43" s="165" t="s">
        <v>116</v>
      </c>
      <c r="C43" s="166">
        <v>53591</v>
      </c>
      <c r="D43" s="166">
        <v>16111</v>
      </c>
      <c r="E43" s="166">
        <v>22014</v>
      </c>
      <c r="F43" s="166">
        <v>40094</v>
      </c>
      <c r="G43" s="166">
        <v>46114</v>
      </c>
      <c r="H43" s="166">
        <v>45371</v>
      </c>
      <c r="I43" s="166">
        <v>51229</v>
      </c>
      <c r="J43" s="181">
        <f t="shared" si="13"/>
        <v>0.12911331026426565</v>
      </c>
      <c r="K43" s="165">
        <f t="shared" si="12"/>
        <v>5858</v>
      </c>
      <c r="L43" s="167">
        <f>I43/$I37</f>
        <v>3.5317021785574686E-2</v>
      </c>
    </row>
    <row r="44" spans="1:12" x14ac:dyDescent="0.25">
      <c r="A44" s="1"/>
      <c r="B44" s="165" t="s">
        <v>119</v>
      </c>
      <c r="C44" s="166">
        <v>24734</v>
      </c>
      <c r="D44" s="166">
        <v>9804</v>
      </c>
      <c r="E44" s="166">
        <v>20113</v>
      </c>
      <c r="F44" s="166">
        <v>27607</v>
      </c>
      <c r="G44" s="166">
        <v>29230</v>
      </c>
      <c r="H44" s="166">
        <v>29531</v>
      </c>
      <c r="I44" s="166">
        <v>32919</v>
      </c>
      <c r="J44" s="181">
        <f t="shared" si="13"/>
        <v>0.11472689715891771</v>
      </c>
      <c r="K44" s="165">
        <f t="shared" si="12"/>
        <v>3388</v>
      </c>
      <c r="L44" s="167">
        <f>I44/$I37</f>
        <v>2.269419743034869E-2</v>
      </c>
    </row>
    <row r="45" spans="1:12" x14ac:dyDescent="0.25">
      <c r="A45" s="1"/>
      <c r="B45" s="165" t="s">
        <v>126</v>
      </c>
      <c r="C45" s="166">
        <v>54686</v>
      </c>
      <c r="D45" s="166">
        <v>14305</v>
      </c>
      <c r="E45" s="166">
        <v>30710</v>
      </c>
      <c r="F45" s="166">
        <v>58189</v>
      </c>
      <c r="G45" s="166">
        <v>56377</v>
      </c>
      <c r="H45" s="166">
        <v>58857</v>
      </c>
      <c r="I45" s="166">
        <v>54317</v>
      </c>
      <c r="J45" s="181">
        <f t="shared" si="13"/>
        <v>-7.7136109553664012E-2</v>
      </c>
      <c r="K45" s="165">
        <f t="shared" si="12"/>
        <v>-4540</v>
      </c>
      <c r="L45" s="167">
        <f>I45/$I37</f>
        <v>3.7445873866892972E-2</v>
      </c>
    </row>
    <row r="46" spans="1:12" x14ac:dyDescent="0.25">
      <c r="A46" s="1"/>
      <c r="B46" s="165" t="s">
        <v>122</v>
      </c>
      <c r="C46" s="166">
        <v>42015</v>
      </c>
      <c r="D46" s="166">
        <v>15530</v>
      </c>
      <c r="E46" s="166">
        <v>22921</v>
      </c>
      <c r="F46" s="166">
        <v>39629</v>
      </c>
      <c r="G46" s="166">
        <v>45101</v>
      </c>
      <c r="H46" s="166">
        <v>45571</v>
      </c>
      <c r="I46" s="166">
        <v>42059</v>
      </c>
      <c r="J46" s="181">
        <f t="shared" si="13"/>
        <v>-7.7066555484847865E-2</v>
      </c>
      <c r="K46" s="165">
        <f t="shared" si="12"/>
        <v>-3512</v>
      </c>
      <c r="L46" s="167">
        <f>I46/$I37</f>
        <v>2.8995268681400878E-2</v>
      </c>
    </row>
    <row r="47" spans="1:12" x14ac:dyDescent="0.25">
      <c r="A47" s="1"/>
      <c r="B47" s="165" t="s">
        <v>131</v>
      </c>
      <c r="C47" s="166">
        <v>27828</v>
      </c>
      <c r="D47" s="166">
        <v>10520</v>
      </c>
      <c r="E47" s="166">
        <v>10564</v>
      </c>
      <c r="F47" s="166">
        <v>23280</v>
      </c>
      <c r="G47" s="166">
        <v>23847</v>
      </c>
      <c r="H47" s="166">
        <v>22838</v>
      </c>
      <c r="I47" s="166">
        <v>23380</v>
      </c>
      <c r="J47" s="181">
        <f t="shared" si="13"/>
        <v>2.3732375864786714E-2</v>
      </c>
      <c r="K47" s="165">
        <f t="shared" si="12"/>
        <v>542</v>
      </c>
      <c r="L47" s="167">
        <f>I47/$I37</f>
        <v>1.6118057532779013E-2</v>
      </c>
    </row>
    <row r="48" spans="1:12" x14ac:dyDescent="0.25">
      <c r="A48" s="164" t="s">
        <v>147</v>
      </c>
      <c r="B48" s="165" t="s">
        <v>134</v>
      </c>
      <c r="C48" s="166">
        <v>44401</v>
      </c>
      <c r="D48" s="166">
        <v>18744</v>
      </c>
      <c r="E48" s="166">
        <v>10661</v>
      </c>
      <c r="F48" s="166">
        <v>23652</v>
      </c>
      <c r="G48" s="166">
        <v>27257</v>
      </c>
      <c r="H48" s="166">
        <v>25911</v>
      </c>
      <c r="I48" s="166">
        <v>21706</v>
      </c>
      <c r="J48" s="181">
        <f t="shared" si="13"/>
        <v>-0.16228628767704834</v>
      </c>
      <c r="K48" s="165">
        <f t="shared" si="12"/>
        <v>-4205</v>
      </c>
      <c r="L48" s="167">
        <f>I48/$I37</f>
        <v>1.4964010128592869E-2</v>
      </c>
    </row>
    <row r="49" spans="1:12" x14ac:dyDescent="0.25">
      <c r="A49" s="169" t="s">
        <v>148</v>
      </c>
      <c r="B49" s="170" t="s">
        <v>148</v>
      </c>
      <c r="C49" s="171">
        <f t="shared" ref="C49:I49" si="14">C41-SUM(C42:C48)</f>
        <v>297444</v>
      </c>
      <c r="D49" s="171">
        <f t="shared" si="14"/>
        <v>97220</v>
      </c>
      <c r="E49" s="171">
        <f t="shared" si="14"/>
        <v>150990</v>
      </c>
      <c r="F49" s="171">
        <f t="shared" si="14"/>
        <v>338432</v>
      </c>
      <c r="G49" s="171">
        <f t="shared" si="14"/>
        <v>350642</v>
      </c>
      <c r="H49" s="171">
        <f t="shared" si="14"/>
        <v>374226</v>
      </c>
      <c r="I49" s="171">
        <f t="shared" si="14"/>
        <v>404732</v>
      </c>
      <c r="J49" s="182">
        <f t="shared" si="13"/>
        <v>8.151758563007383E-2</v>
      </c>
      <c r="K49" s="170">
        <f>I49-H49</f>
        <v>30506</v>
      </c>
      <c r="L49" s="172">
        <f>I49/$I37</f>
        <v>0.27902025925392282</v>
      </c>
    </row>
    <row r="50" spans="1:12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71</v>
      </c>
      <c r="C51" s="178">
        <v>45810</v>
      </c>
      <c r="D51" s="178">
        <v>13251</v>
      </c>
      <c r="E51" s="178">
        <v>20284</v>
      </c>
      <c r="F51" s="178">
        <v>38233</v>
      </c>
      <c r="G51" s="178">
        <v>51611</v>
      </c>
      <c r="H51" s="178">
        <v>45550</v>
      </c>
      <c r="I51" s="178">
        <v>45028</v>
      </c>
      <c r="J51" s="179">
        <f>IFERROR(I51/H51-1,"-")</f>
        <v>-1.1459934138309591E-2</v>
      </c>
      <c r="K51" s="178">
        <f>I51-H51</f>
        <v>-522</v>
      </c>
      <c r="L51" s="179">
        <f>I51/$I51</f>
        <v>1</v>
      </c>
    </row>
    <row r="52" spans="1:12" x14ac:dyDescent="0.25">
      <c r="A52" s="1" t="s">
        <v>99</v>
      </c>
      <c r="B52" s="161" t="s">
        <v>100</v>
      </c>
      <c r="C52" s="162">
        <v>10543</v>
      </c>
      <c r="D52" s="162">
        <v>2362</v>
      </c>
      <c r="E52" s="162">
        <v>4977</v>
      </c>
      <c r="F52" s="162">
        <v>6805</v>
      </c>
      <c r="G52" s="162">
        <v>20361</v>
      </c>
      <c r="H52" s="162">
        <v>12056</v>
      </c>
      <c r="I52" s="162">
        <v>10127</v>
      </c>
      <c r="J52" s="180">
        <f>IFERROR(I52/H52-1,"-")</f>
        <v>-0.16000331785003319</v>
      </c>
      <c r="K52" s="161">
        <f t="shared" ref="K52:K62" si="15">I52-H52</f>
        <v>-1929</v>
      </c>
      <c r="L52" s="163">
        <f>I52/$I51</f>
        <v>0.22490450386426225</v>
      </c>
    </row>
    <row r="53" spans="1:12" x14ac:dyDescent="0.25">
      <c r="A53" s="164" t="s">
        <v>106</v>
      </c>
      <c r="B53" s="165" t="s">
        <v>106</v>
      </c>
      <c r="C53" s="166">
        <v>5954</v>
      </c>
      <c r="D53" s="166">
        <v>1669</v>
      </c>
      <c r="E53" s="166">
        <v>2436</v>
      </c>
      <c r="F53" s="166">
        <v>3518</v>
      </c>
      <c r="G53" s="166">
        <v>14887</v>
      </c>
      <c r="H53" s="166">
        <v>7780</v>
      </c>
      <c r="I53" s="166">
        <v>5937</v>
      </c>
      <c r="J53" s="181">
        <f>IFERROR(I53/H53-1,"-")</f>
        <v>-0.23688946015424162</v>
      </c>
      <c r="K53" s="165">
        <f t="shared" si="15"/>
        <v>-1843</v>
      </c>
      <c r="L53" s="167">
        <f>I53/$I51</f>
        <v>0.131851292529093</v>
      </c>
    </row>
    <row r="54" spans="1:12" x14ac:dyDescent="0.25">
      <c r="A54" s="164" t="s">
        <v>103</v>
      </c>
      <c r="B54" s="165" t="s">
        <v>103</v>
      </c>
      <c r="C54" s="166">
        <v>4589</v>
      </c>
      <c r="D54" s="166">
        <v>693</v>
      </c>
      <c r="E54" s="166">
        <v>2541</v>
      </c>
      <c r="F54" s="166">
        <v>3287</v>
      </c>
      <c r="G54" s="166">
        <v>5474</v>
      </c>
      <c r="H54" s="166">
        <v>4276</v>
      </c>
      <c r="I54" s="166">
        <v>4190</v>
      </c>
      <c r="J54" s="181">
        <f>IFERROR(I54/H54-1,"-")</f>
        <v>-2.0112254443405031E-2</v>
      </c>
      <c r="K54" s="165">
        <f t="shared" si="15"/>
        <v>-86</v>
      </c>
      <c r="L54" s="167">
        <f>I54/$I51</f>
        <v>9.3053211335169222E-2</v>
      </c>
    </row>
    <row r="55" spans="1:12" x14ac:dyDescent="0.25">
      <c r="A55" s="1"/>
      <c r="B55" s="161" t="s">
        <v>110</v>
      </c>
      <c r="C55" s="162">
        <v>35267</v>
      </c>
      <c r="D55" s="162">
        <v>10889</v>
      </c>
      <c r="E55" s="162">
        <v>15307</v>
      </c>
      <c r="F55" s="162">
        <v>31428</v>
      </c>
      <c r="G55" s="162">
        <v>31250</v>
      </c>
      <c r="H55" s="162">
        <v>33494</v>
      </c>
      <c r="I55" s="162">
        <v>34901</v>
      </c>
      <c r="J55" s="180">
        <f>IFERROR(I55/H55-1,"-")</f>
        <v>4.2007523735594354E-2</v>
      </c>
      <c r="K55" s="161">
        <f t="shared" si="15"/>
        <v>1407</v>
      </c>
      <c r="L55" s="163">
        <f>I55/$I51</f>
        <v>0.7750954961357378</v>
      </c>
    </row>
    <row r="56" spans="1:12" s="58" customFormat="1" x14ac:dyDescent="0.25">
      <c r="B56" s="165" t="s">
        <v>113</v>
      </c>
      <c r="C56" s="166">
        <v>10451</v>
      </c>
      <c r="D56" s="166">
        <v>3218</v>
      </c>
      <c r="E56" s="166">
        <v>3039</v>
      </c>
      <c r="F56" s="166">
        <v>10480</v>
      </c>
      <c r="G56" s="166">
        <v>9481</v>
      </c>
      <c r="H56" s="166">
        <v>11205</v>
      </c>
      <c r="I56" s="166">
        <v>11898</v>
      </c>
      <c r="J56" s="181">
        <f t="shared" ref="J56:J63" si="16">IFERROR(I56/H56-1,"-")</f>
        <v>6.184738955823299E-2</v>
      </c>
      <c r="K56" s="165">
        <f t="shared" si="15"/>
        <v>693</v>
      </c>
      <c r="L56" s="167">
        <f>I56/$I51</f>
        <v>0.26423558674602471</v>
      </c>
    </row>
    <row r="57" spans="1:12" s="58" customFormat="1" x14ac:dyDescent="0.25">
      <c r="B57" s="165" t="s">
        <v>116</v>
      </c>
      <c r="C57" s="166">
        <v>10142</v>
      </c>
      <c r="D57" s="166">
        <v>3153</v>
      </c>
      <c r="E57" s="166">
        <v>5197</v>
      </c>
      <c r="F57" s="166">
        <v>7015</v>
      </c>
      <c r="G57" s="166">
        <v>6255</v>
      </c>
      <c r="H57" s="166">
        <v>6432</v>
      </c>
      <c r="I57" s="166">
        <v>7119</v>
      </c>
      <c r="J57" s="181">
        <f t="shared" si="16"/>
        <v>0.10680970149253732</v>
      </c>
      <c r="K57" s="165">
        <f t="shared" si="15"/>
        <v>687</v>
      </c>
      <c r="L57" s="167">
        <f>I57/$I51</f>
        <v>0.1581016256551479</v>
      </c>
    </row>
    <row r="58" spans="1:12" x14ac:dyDescent="0.25">
      <c r="A58" s="1"/>
      <c r="B58" s="165" t="s">
        <v>119</v>
      </c>
      <c r="C58" s="166">
        <v>2191</v>
      </c>
      <c r="D58" s="166">
        <v>531</v>
      </c>
      <c r="E58" s="166">
        <v>1648</v>
      </c>
      <c r="F58" s="166">
        <v>2748</v>
      </c>
      <c r="G58" s="166">
        <v>2961</v>
      </c>
      <c r="H58" s="166">
        <v>2512</v>
      </c>
      <c r="I58" s="166">
        <v>2797</v>
      </c>
      <c r="J58" s="181">
        <f t="shared" si="16"/>
        <v>0.11345541401273884</v>
      </c>
      <c r="K58" s="165">
        <f t="shared" si="15"/>
        <v>285</v>
      </c>
      <c r="L58" s="167">
        <f>I58/$I51</f>
        <v>6.2116905036865948E-2</v>
      </c>
    </row>
    <row r="59" spans="1:12" x14ac:dyDescent="0.25">
      <c r="A59" s="1"/>
      <c r="B59" s="165" t="s">
        <v>126</v>
      </c>
      <c r="C59" s="166">
        <v>733</v>
      </c>
      <c r="D59" s="166">
        <v>275</v>
      </c>
      <c r="E59" s="166">
        <v>377</v>
      </c>
      <c r="F59" s="166">
        <v>875</v>
      </c>
      <c r="G59" s="166">
        <v>834</v>
      </c>
      <c r="H59" s="166">
        <v>1072</v>
      </c>
      <c r="I59" s="166">
        <v>1142</v>
      </c>
      <c r="J59" s="181">
        <f t="shared" si="16"/>
        <v>6.5298507462686617E-2</v>
      </c>
      <c r="K59" s="165">
        <f t="shared" si="15"/>
        <v>70</v>
      </c>
      <c r="L59" s="167">
        <f>I59/$I51</f>
        <v>2.5361996979657103E-2</v>
      </c>
    </row>
    <row r="60" spans="1:12" x14ac:dyDescent="0.25">
      <c r="A60" s="1"/>
      <c r="B60" s="165" t="s">
        <v>122</v>
      </c>
      <c r="C60" s="166">
        <v>710</v>
      </c>
      <c r="D60" s="166">
        <v>231</v>
      </c>
      <c r="E60" s="166">
        <v>480</v>
      </c>
      <c r="F60" s="166">
        <v>665</v>
      </c>
      <c r="G60" s="166">
        <v>718</v>
      </c>
      <c r="H60" s="166">
        <v>761</v>
      </c>
      <c r="I60" s="166">
        <v>932</v>
      </c>
      <c r="J60" s="181">
        <f t="shared" si="16"/>
        <v>0.22470433639947429</v>
      </c>
      <c r="K60" s="165">
        <f t="shared" si="15"/>
        <v>171</v>
      </c>
      <c r="L60" s="167">
        <f>I60/$I51</f>
        <v>2.069823221106867E-2</v>
      </c>
    </row>
    <row r="61" spans="1:12" x14ac:dyDescent="0.25">
      <c r="A61" s="1"/>
      <c r="B61" s="165" t="s">
        <v>131</v>
      </c>
      <c r="C61" s="166">
        <v>289</v>
      </c>
      <c r="D61" s="166">
        <v>136</v>
      </c>
      <c r="E61" s="166">
        <v>98</v>
      </c>
      <c r="F61" s="166">
        <v>141</v>
      </c>
      <c r="G61" s="166">
        <v>243</v>
      </c>
      <c r="H61" s="166">
        <v>149</v>
      </c>
      <c r="I61" s="166">
        <v>210</v>
      </c>
      <c r="J61" s="181">
        <f t="shared" si="16"/>
        <v>0.40939597315436238</v>
      </c>
      <c r="K61" s="165">
        <f t="shared" si="15"/>
        <v>61</v>
      </c>
      <c r="L61" s="167">
        <f>I61/$I51</f>
        <v>4.6637647685884341E-3</v>
      </c>
    </row>
    <row r="62" spans="1:12" x14ac:dyDescent="0.25">
      <c r="A62" s="164" t="s">
        <v>147</v>
      </c>
      <c r="B62" s="165" t="s">
        <v>134</v>
      </c>
      <c r="C62" s="166">
        <v>617</v>
      </c>
      <c r="D62" s="166">
        <v>246</v>
      </c>
      <c r="E62" s="166">
        <v>91</v>
      </c>
      <c r="F62" s="166">
        <v>157</v>
      </c>
      <c r="G62" s="166">
        <v>195</v>
      </c>
      <c r="H62" s="166">
        <v>168</v>
      </c>
      <c r="I62" s="166">
        <v>489</v>
      </c>
      <c r="J62" s="181">
        <f t="shared" si="16"/>
        <v>1.9107142857142856</v>
      </c>
      <c r="K62" s="165">
        <f t="shared" si="15"/>
        <v>321</v>
      </c>
      <c r="L62" s="167">
        <f>I62/$I51</f>
        <v>1.0859909389713067E-2</v>
      </c>
    </row>
    <row r="63" spans="1:12" x14ac:dyDescent="0.25">
      <c r="A63" s="169" t="s">
        <v>148</v>
      </c>
      <c r="B63" s="170" t="s">
        <v>148</v>
      </c>
      <c r="C63" s="171">
        <f t="shared" ref="C63:I63" si="17">C55-SUM(C56:C62)</f>
        <v>10134</v>
      </c>
      <c r="D63" s="171">
        <f t="shared" si="17"/>
        <v>3099</v>
      </c>
      <c r="E63" s="171">
        <f t="shared" si="17"/>
        <v>4377</v>
      </c>
      <c r="F63" s="171">
        <f t="shared" si="17"/>
        <v>9347</v>
      </c>
      <c r="G63" s="171">
        <f t="shared" si="17"/>
        <v>10563</v>
      </c>
      <c r="H63" s="171">
        <f t="shared" si="17"/>
        <v>11195</v>
      </c>
      <c r="I63" s="171">
        <f t="shared" si="17"/>
        <v>10314</v>
      </c>
      <c r="J63" s="182">
        <f t="shared" si="16"/>
        <v>-7.8695846359982169E-2</v>
      </c>
      <c r="K63" s="170">
        <f>I63-H63</f>
        <v>-881</v>
      </c>
      <c r="L63" s="172">
        <f>I63/$I51</f>
        <v>0.22905747534867194</v>
      </c>
    </row>
    <row r="64" spans="1:12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71</v>
      </c>
      <c r="C65" s="178">
        <v>139160</v>
      </c>
      <c r="D65" s="178">
        <v>55197</v>
      </c>
      <c r="E65" s="178">
        <v>71245</v>
      </c>
      <c r="F65" s="178">
        <v>164270</v>
      </c>
      <c r="G65" s="178">
        <v>177179</v>
      </c>
      <c r="H65" s="178">
        <v>234780</v>
      </c>
      <c r="I65" s="178">
        <v>191694</v>
      </c>
      <c r="J65" s="179">
        <f>IFERROR(I65/H65-1,"-")</f>
        <v>-0.18351648351648353</v>
      </c>
      <c r="K65" s="178">
        <f>I65-H65</f>
        <v>-43086</v>
      </c>
      <c r="L65" s="179">
        <f>I65/$I65</f>
        <v>1</v>
      </c>
    </row>
    <row r="66" spans="1:12" x14ac:dyDescent="0.25">
      <c r="A66" s="1" t="s">
        <v>99</v>
      </c>
      <c r="B66" s="161" t="s">
        <v>100</v>
      </c>
      <c r="C66" s="162">
        <v>42184</v>
      </c>
      <c r="D66" s="162">
        <v>22903</v>
      </c>
      <c r="E66" s="162">
        <v>26573</v>
      </c>
      <c r="F66" s="162">
        <v>32862</v>
      </c>
      <c r="G66" s="162">
        <v>44592</v>
      </c>
      <c r="H66" s="162">
        <v>62052</v>
      </c>
      <c r="I66" s="162">
        <v>43592</v>
      </c>
      <c r="J66" s="180">
        <f>IFERROR(I66/H66-1,"-")</f>
        <v>-0.29749242570747114</v>
      </c>
      <c r="K66" s="161">
        <f t="shared" ref="K66:K76" si="18">I66-H66</f>
        <v>-18460</v>
      </c>
      <c r="L66" s="163">
        <f>I66/$I65</f>
        <v>0.22740409193819316</v>
      </c>
    </row>
    <row r="67" spans="1:12" x14ac:dyDescent="0.25">
      <c r="A67" s="164" t="s">
        <v>106</v>
      </c>
      <c r="B67" s="165" t="s">
        <v>106</v>
      </c>
      <c r="C67" s="166">
        <v>22767</v>
      </c>
      <c r="D67" s="166">
        <v>8180</v>
      </c>
      <c r="E67" s="166">
        <v>21826</v>
      </c>
      <c r="F67" s="166">
        <v>23626</v>
      </c>
      <c r="G67" s="166">
        <v>29910</v>
      </c>
      <c r="H67" s="166">
        <v>37748</v>
      </c>
      <c r="I67" s="166">
        <v>16545</v>
      </c>
      <c r="J67" s="181">
        <f>IFERROR(I67/H67-1,"-")</f>
        <v>-0.56169863304016099</v>
      </c>
      <c r="K67" s="165">
        <f t="shared" si="18"/>
        <v>-21203</v>
      </c>
      <c r="L67" s="167">
        <f>I67/$I65</f>
        <v>8.6309430655106573E-2</v>
      </c>
    </row>
    <row r="68" spans="1:12" x14ac:dyDescent="0.25">
      <c r="A68" s="164" t="s">
        <v>103</v>
      </c>
      <c r="B68" s="165" t="s">
        <v>103</v>
      </c>
      <c r="C68" s="166">
        <v>19417</v>
      </c>
      <c r="D68" s="166">
        <v>14723</v>
      </c>
      <c r="E68" s="166">
        <v>4747</v>
      </c>
      <c r="F68" s="166">
        <v>9236</v>
      </c>
      <c r="G68" s="166">
        <v>14682</v>
      </c>
      <c r="H68" s="166">
        <v>24304</v>
      </c>
      <c r="I68" s="166">
        <v>27047</v>
      </c>
      <c r="J68" s="181">
        <f>IFERROR(I68/H68-1,"-")</f>
        <v>0.11286208031599743</v>
      </c>
      <c r="K68" s="165">
        <f t="shared" si="18"/>
        <v>2743</v>
      </c>
      <c r="L68" s="167">
        <f>I68/$I65</f>
        <v>0.14109466128308659</v>
      </c>
    </row>
    <row r="69" spans="1:12" x14ac:dyDescent="0.25">
      <c r="A69" s="1"/>
      <c r="B69" s="161" t="s">
        <v>110</v>
      </c>
      <c r="C69" s="162">
        <v>96976</v>
      </c>
      <c r="D69" s="162">
        <v>32294</v>
      </c>
      <c r="E69" s="162">
        <v>44672</v>
      </c>
      <c r="F69" s="162">
        <v>131408</v>
      </c>
      <c r="G69" s="162">
        <v>132587</v>
      </c>
      <c r="H69" s="162">
        <v>172728</v>
      </c>
      <c r="I69" s="162">
        <v>148102</v>
      </c>
      <c r="J69" s="180">
        <f>IFERROR(I69/H69-1,"-")</f>
        <v>-0.14257097864851098</v>
      </c>
      <c r="K69" s="161">
        <f t="shared" si="18"/>
        <v>-24626</v>
      </c>
      <c r="L69" s="163">
        <f>I69/$I65</f>
        <v>0.77259590806180689</v>
      </c>
    </row>
    <row r="70" spans="1:12" s="58" customFormat="1" x14ac:dyDescent="0.25">
      <c r="B70" s="165" t="s">
        <v>113</v>
      </c>
      <c r="C70" s="166">
        <v>41886</v>
      </c>
      <c r="D70" s="166">
        <v>14437</v>
      </c>
      <c r="E70" s="166">
        <v>12269</v>
      </c>
      <c r="F70" s="166">
        <v>56760</v>
      </c>
      <c r="G70" s="166">
        <v>50937</v>
      </c>
      <c r="H70" s="166">
        <v>74234</v>
      </c>
      <c r="I70" s="166">
        <v>74121</v>
      </c>
      <c r="J70" s="181">
        <f t="shared" ref="J70:J77" si="19">IFERROR(I70/H70-1,"-")</f>
        <v>-1.522213540965045E-3</v>
      </c>
      <c r="K70" s="165">
        <f t="shared" si="18"/>
        <v>-113</v>
      </c>
      <c r="L70" s="167">
        <f>I70/$I65</f>
        <v>0.38666311934645842</v>
      </c>
    </row>
    <row r="71" spans="1:12" s="58" customFormat="1" x14ac:dyDescent="0.25">
      <c r="B71" s="165" t="s">
        <v>116</v>
      </c>
      <c r="C71" s="166">
        <v>11748</v>
      </c>
      <c r="D71" s="166">
        <v>3402</v>
      </c>
      <c r="E71" s="166">
        <v>3758</v>
      </c>
      <c r="F71" s="166">
        <v>7893</v>
      </c>
      <c r="G71" s="166">
        <v>11764</v>
      </c>
      <c r="H71" s="166">
        <v>10979</v>
      </c>
      <c r="I71" s="166">
        <v>10869</v>
      </c>
      <c r="J71" s="181">
        <f t="shared" si="19"/>
        <v>-1.0019127425084262E-2</v>
      </c>
      <c r="K71" s="165">
        <f t="shared" si="18"/>
        <v>-110</v>
      </c>
      <c r="L71" s="167">
        <f>I71/$I65</f>
        <v>5.6699740210961219E-2</v>
      </c>
    </row>
    <row r="72" spans="1:12" x14ac:dyDescent="0.25">
      <c r="A72" s="1"/>
      <c r="B72" s="165" t="s">
        <v>119</v>
      </c>
      <c r="C72" s="166">
        <v>10984</v>
      </c>
      <c r="D72" s="166">
        <v>3652</v>
      </c>
      <c r="E72" s="166">
        <v>6316</v>
      </c>
      <c r="F72" s="166">
        <v>18292</v>
      </c>
      <c r="G72" s="166">
        <v>15014</v>
      </c>
      <c r="H72" s="166">
        <v>19275</v>
      </c>
      <c r="I72" s="166">
        <v>9989</v>
      </c>
      <c r="J72" s="181">
        <f t="shared" si="19"/>
        <v>-0.48176394293125813</v>
      </c>
      <c r="K72" s="165">
        <f t="shared" si="18"/>
        <v>-9286</v>
      </c>
      <c r="L72" s="167">
        <f>I72/$I65</f>
        <v>5.2109090529698372E-2</v>
      </c>
    </row>
    <row r="73" spans="1:12" x14ac:dyDescent="0.25">
      <c r="A73" s="1"/>
      <c r="B73" s="165" t="s">
        <v>126</v>
      </c>
      <c r="C73" s="166">
        <v>1818</v>
      </c>
      <c r="D73" s="166">
        <v>479</v>
      </c>
      <c r="E73" s="166">
        <v>3888</v>
      </c>
      <c r="F73" s="166">
        <v>3841</v>
      </c>
      <c r="G73" s="166">
        <v>4002</v>
      </c>
      <c r="H73" s="166">
        <v>6545</v>
      </c>
      <c r="I73" s="166">
        <v>5786</v>
      </c>
      <c r="J73" s="181">
        <f t="shared" si="19"/>
        <v>-0.11596638655462188</v>
      </c>
      <c r="K73" s="165">
        <f t="shared" si="18"/>
        <v>-759</v>
      </c>
      <c r="L73" s="167">
        <f>I73/$I65</f>
        <v>3.0183521654303214E-2</v>
      </c>
    </row>
    <row r="74" spans="1:12" x14ac:dyDescent="0.25">
      <c r="A74" s="1"/>
      <c r="B74" s="165" t="s">
        <v>122</v>
      </c>
      <c r="C74" s="166">
        <v>2536</v>
      </c>
      <c r="D74" s="166">
        <v>1263</v>
      </c>
      <c r="E74" s="166">
        <v>2003</v>
      </c>
      <c r="F74" s="166">
        <v>3259</v>
      </c>
      <c r="G74" s="166">
        <v>2269</v>
      </c>
      <c r="H74" s="166">
        <v>4239</v>
      </c>
      <c r="I74" s="166">
        <v>3160</v>
      </c>
      <c r="J74" s="181">
        <f t="shared" si="19"/>
        <v>-0.2545411653691908</v>
      </c>
      <c r="K74" s="165">
        <f t="shared" si="18"/>
        <v>-1079</v>
      </c>
      <c r="L74" s="167">
        <f>I74/$I65</f>
        <v>1.6484605673625675E-2</v>
      </c>
    </row>
    <row r="75" spans="1:12" x14ac:dyDescent="0.25">
      <c r="A75" s="1"/>
      <c r="B75" s="165" t="s">
        <v>131</v>
      </c>
      <c r="C75" s="166">
        <v>2206</v>
      </c>
      <c r="D75" s="166">
        <v>765</v>
      </c>
      <c r="E75" s="166">
        <v>1848</v>
      </c>
      <c r="F75" s="166">
        <v>3131</v>
      </c>
      <c r="G75" s="166">
        <v>3796</v>
      </c>
      <c r="H75" s="166">
        <v>3211</v>
      </c>
      <c r="I75" s="166">
        <v>2204</v>
      </c>
      <c r="J75" s="181">
        <f t="shared" si="19"/>
        <v>-0.31360946745562135</v>
      </c>
      <c r="K75" s="165">
        <f t="shared" si="18"/>
        <v>-1007</v>
      </c>
      <c r="L75" s="167">
        <f>I75/$I65</f>
        <v>1.1497490792617401E-2</v>
      </c>
    </row>
    <row r="76" spans="1:12" x14ac:dyDescent="0.25">
      <c r="A76" s="164" t="s">
        <v>147</v>
      </c>
      <c r="B76" s="165" t="s">
        <v>134</v>
      </c>
      <c r="C76" s="166">
        <v>2361</v>
      </c>
      <c r="D76" s="166">
        <v>990</v>
      </c>
      <c r="E76" s="166">
        <v>363</v>
      </c>
      <c r="F76" s="166">
        <v>1012</v>
      </c>
      <c r="G76" s="166">
        <v>1155</v>
      </c>
      <c r="H76" s="166">
        <v>3205</v>
      </c>
      <c r="I76" s="166">
        <v>3381</v>
      </c>
      <c r="J76" s="181">
        <f t="shared" si="19"/>
        <v>5.4914196567862783E-2</v>
      </c>
      <c r="K76" s="165">
        <f t="shared" si="18"/>
        <v>176</v>
      </c>
      <c r="L76" s="167">
        <f>I76/$I65</f>
        <v>1.7637484741306456E-2</v>
      </c>
    </row>
    <row r="77" spans="1:12" x14ac:dyDescent="0.25">
      <c r="A77" s="169" t="s">
        <v>148</v>
      </c>
      <c r="B77" s="170" t="s">
        <v>148</v>
      </c>
      <c r="C77" s="171">
        <f t="shared" ref="C77:I77" si="20">C69-SUM(C70:C76)</f>
        <v>23437</v>
      </c>
      <c r="D77" s="171">
        <f t="shared" si="20"/>
        <v>7306</v>
      </c>
      <c r="E77" s="171">
        <f t="shared" si="20"/>
        <v>14227</v>
      </c>
      <c r="F77" s="171">
        <f t="shared" si="20"/>
        <v>37220</v>
      </c>
      <c r="G77" s="171">
        <f t="shared" si="20"/>
        <v>43650</v>
      </c>
      <c r="H77" s="171">
        <f t="shared" si="20"/>
        <v>51040</v>
      </c>
      <c r="I77" s="171">
        <f t="shared" si="20"/>
        <v>38592</v>
      </c>
      <c r="J77" s="182">
        <f t="shared" si="19"/>
        <v>-0.24388714733542316</v>
      </c>
      <c r="K77" s="170">
        <f>I77-H77</f>
        <v>-12448</v>
      </c>
      <c r="L77" s="172">
        <f>I77/$I65</f>
        <v>0.20132085511283609</v>
      </c>
    </row>
    <row r="78" spans="1:12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71</v>
      </c>
      <c r="C79" s="178">
        <v>806433</v>
      </c>
      <c r="D79" s="178">
        <v>226570</v>
      </c>
      <c r="E79" s="178">
        <v>355287</v>
      </c>
      <c r="F79" s="178">
        <v>720575</v>
      </c>
      <c r="G79" s="178">
        <v>813714</v>
      </c>
      <c r="H79" s="178">
        <v>930653</v>
      </c>
      <c r="I79" s="178">
        <v>952676</v>
      </c>
      <c r="J79" s="179">
        <f>IFERROR(I79/H79-1,"-")</f>
        <v>2.3664029450289226E-2</v>
      </c>
      <c r="K79" s="178">
        <f>I79-H79</f>
        <v>22023</v>
      </c>
      <c r="L79" s="179">
        <f>I79/$I79</f>
        <v>1</v>
      </c>
    </row>
    <row r="80" spans="1:12" x14ac:dyDescent="0.25">
      <c r="A80" s="1" t="s">
        <v>99</v>
      </c>
      <c r="B80" s="161" t="s">
        <v>100</v>
      </c>
      <c r="C80" s="162">
        <v>359704</v>
      </c>
      <c r="D80" s="162">
        <v>97883</v>
      </c>
      <c r="E80" s="162">
        <v>181937</v>
      </c>
      <c r="F80" s="162">
        <v>344530</v>
      </c>
      <c r="G80" s="162">
        <v>347137</v>
      </c>
      <c r="H80" s="162">
        <v>385380</v>
      </c>
      <c r="I80" s="162">
        <v>401432</v>
      </c>
      <c r="J80" s="180">
        <f>IFERROR(I80/H80-1,"-")</f>
        <v>4.1652395038663137E-2</v>
      </c>
      <c r="K80" s="161">
        <f t="shared" ref="K80:K90" si="21">I80-H80</f>
        <v>16052</v>
      </c>
      <c r="L80" s="163">
        <f>I80/$I79</f>
        <v>0.42137305862643754</v>
      </c>
    </row>
    <row r="81" spans="1:12" x14ac:dyDescent="0.25">
      <c r="A81" s="164" t="s">
        <v>106</v>
      </c>
      <c r="B81" s="165" t="s">
        <v>106</v>
      </c>
      <c r="C81" s="166">
        <v>72375</v>
      </c>
      <c r="D81" s="166">
        <v>25782</v>
      </c>
      <c r="E81" s="166">
        <v>67081</v>
      </c>
      <c r="F81" s="166">
        <v>97691</v>
      </c>
      <c r="G81" s="166">
        <v>93289</v>
      </c>
      <c r="H81" s="166">
        <v>106751</v>
      </c>
      <c r="I81" s="166">
        <v>104455</v>
      </c>
      <c r="J81" s="181">
        <f>IFERROR(I81/H81-1,"-")</f>
        <v>-2.1507995241262345E-2</v>
      </c>
      <c r="K81" s="165">
        <f t="shared" si="21"/>
        <v>-2296</v>
      </c>
      <c r="L81" s="167">
        <f>I81/$I79</f>
        <v>0.10964378235622604</v>
      </c>
    </row>
    <row r="82" spans="1:12" x14ac:dyDescent="0.25">
      <c r="A82" s="164" t="s">
        <v>103</v>
      </c>
      <c r="B82" s="165" t="s">
        <v>103</v>
      </c>
      <c r="C82" s="166">
        <v>287329</v>
      </c>
      <c r="D82" s="166">
        <v>72101</v>
      </c>
      <c r="E82" s="166">
        <v>114856</v>
      </c>
      <c r="F82" s="166">
        <v>246839</v>
      </c>
      <c r="G82" s="166">
        <v>253848</v>
      </c>
      <c r="H82" s="166">
        <v>278629</v>
      </c>
      <c r="I82" s="166">
        <v>296977</v>
      </c>
      <c r="J82" s="181">
        <f>IFERROR(I82/H82-1,"-")</f>
        <v>6.5851006176672167E-2</v>
      </c>
      <c r="K82" s="165">
        <f t="shared" si="21"/>
        <v>18348</v>
      </c>
      <c r="L82" s="167">
        <f>I82/$I79</f>
        <v>0.31172927627021146</v>
      </c>
    </row>
    <row r="83" spans="1:12" x14ac:dyDescent="0.25">
      <c r="A83" s="1"/>
      <c r="B83" s="161" t="s">
        <v>110</v>
      </c>
      <c r="C83" s="162">
        <v>446729</v>
      </c>
      <c r="D83" s="162">
        <v>128687</v>
      </c>
      <c r="E83" s="162">
        <v>173350</v>
      </c>
      <c r="F83" s="162">
        <v>376045</v>
      </c>
      <c r="G83" s="162">
        <v>466577</v>
      </c>
      <c r="H83" s="162">
        <v>545273</v>
      </c>
      <c r="I83" s="162">
        <v>551244</v>
      </c>
      <c r="J83" s="180">
        <f>IFERROR(I83/H83-1,"-")</f>
        <v>1.0950478017433429E-2</v>
      </c>
      <c r="K83" s="161">
        <f t="shared" si="21"/>
        <v>5971</v>
      </c>
      <c r="L83" s="163">
        <f>I83/$I79</f>
        <v>0.57862694137356252</v>
      </c>
    </row>
    <row r="84" spans="1:12" s="58" customFormat="1" x14ac:dyDescent="0.25">
      <c r="B84" s="165" t="s">
        <v>113</v>
      </c>
      <c r="C84" s="166">
        <v>76312</v>
      </c>
      <c r="D84" s="166">
        <v>21407</v>
      </c>
      <c r="E84" s="166">
        <v>16831</v>
      </c>
      <c r="F84" s="166">
        <v>72242</v>
      </c>
      <c r="G84" s="166">
        <v>95918</v>
      </c>
      <c r="H84" s="166">
        <v>112291</v>
      </c>
      <c r="I84" s="166">
        <v>117784</v>
      </c>
      <c r="J84" s="181">
        <f t="shared" ref="J84:J91" si="22">IFERROR(I84/H84-1,"-")</f>
        <v>4.8917544593956697E-2</v>
      </c>
      <c r="K84" s="165">
        <f t="shared" si="21"/>
        <v>5493</v>
      </c>
      <c r="L84" s="167">
        <f>I84/$I79</f>
        <v>0.1236348979086279</v>
      </c>
    </row>
    <row r="85" spans="1:12" s="58" customFormat="1" x14ac:dyDescent="0.25">
      <c r="B85" s="165" t="s">
        <v>116</v>
      </c>
      <c r="C85" s="166">
        <v>165058</v>
      </c>
      <c r="D85" s="166">
        <v>42850</v>
      </c>
      <c r="E85" s="166">
        <v>53608</v>
      </c>
      <c r="F85" s="166">
        <v>116860</v>
      </c>
      <c r="G85" s="166">
        <v>132043</v>
      </c>
      <c r="H85" s="166">
        <v>146632</v>
      </c>
      <c r="I85" s="166">
        <v>143822</v>
      </c>
      <c r="J85" s="181">
        <f t="shared" si="22"/>
        <v>-1.9163620492116284E-2</v>
      </c>
      <c r="K85" s="165">
        <f t="shared" si="21"/>
        <v>-2810</v>
      </c>
      <c r="L85" s="167">
        <f>I85/$I79</f>
        <v>0.15096633063077058</v>
      </c>
    </row>
    <row r="86" spans="1:12" x14ac:dyDescent="0.25">
      <c r="A86" s="1"/>
      <c r="B86" s="165" t="s">
        <v>119</v>
      </c>
      <c r="C86" s="166">
        <v>25849</v>
      </c>
      <c r="D86" s="166">
        <v>8502</v>
      </c>
      <c r="E86" s="166">
        <v>20022</v>
      </c>
      <c r="F86" s="166">
        <v>31153</v>
      </c>
      <c r="G86" s="166">
        <v>42906</v>
      </c>
      <c r="H86" s="166">
        <v>58924</v>
      </c>
      <c r="I86" s="166">
        <v>58062</v>
      </c>
      <c r="J86" s="181">
        <f t="shared" si="22"/>
        <v>-1.4629013644694822E-2</v>
      </c>
      <c r="K86" s="165">
        <f t="shared" si="21"/>
        <v>-862</v>
      </c>
      <c r="L86" s="167">
        <f>I86/$I79</f>
        <v>6.0946218861396742E-2</v>
      </c>
    </row>
    <row r="87" spans="1:12" x14ac:dyDescent="0.25">
      <c r="A87" s="1"/>
      <c r="B87" s="165" t="s">
        <v>126</v>
      </c>
      <c r="C87" s="166">
        <v>9475</v>
      </c>
      <c r="D87" s="166">
        <v>2063</v>
      </c>
      <c r="E87" s="166">
        <v>6003</v>
      </c>
      <c r="F87" s="166">
        <v>10961</v>
      </c>
      <c r="G87" s="166">
        <v>13252</v>
      </c>
      <c r="H87" s="166">
        <v>18799</v>
      </c>
      <c r="I87" s="166">
        <v>16343</v>
      </c>
      <c r="J87" s="181">
        <f t="shared" si="22"/>
        <v>-0.13064524708761105</v>
      </c>
      <c r="K87" s="165">
        <f t="shared" si="21"/>
        <v>-2456</v>
      </c>
      <c r="L87" s="167">
        <f>I87/$I79</f>
        <v>1.7154835431983172E-2</v>
      </c>
    </row>
    <row r="88" spans="1:12" x14ac:dyDescent="0.25">
      <c r="A88" s="1"/>
      <c r="B88" s="165" t="s">
        <v>122</v>
      </c>
      <c r="C88" s="166">
        <v>6356</v>
      </c>
      <c r="D88" s="166">
        <v>2135</v>
      </c>
      <c r="E88" s="166">
        <v>5208</v>
      </c>
      <c r="F88" s="166">
        <v>6016</v>
      </c>
      <c r="G88" s="166">
        <v>7139</v>
      </c>
      <c r="H88" s="166">
        <v>9111</v>
      </c>
      <c r="I88" s="166">
        <v>9742</v>
      </c>
      <c r="J88" s="181">
        <f t="shared" si="22"/>
        <v>6.9256942157831292E-2</v>
      </c>
      <c r="K88" s="165">
        <f t="shared" si="21"/>
        <v>631</v>
      </c>
      <c r="L88" s="167">
        <f>I88/$I79</f>
        <v>1.022593200626446E-2</v>
      </c>
    </row>
    <row r="89" spans="1:12" x14ac:dyDescent="0.25">
      <c r="A89" s="1"/>
      <c r="B89" s="165" t="s">
        <v>131</v>
      </c>
      <c r="C89" s="166">
        <v>8896</v>
      </c>
      <c r="D89" s="166">
        <v>3376</v>
      </c>
      <c r="E89" s="166">
        <v>2579</v>
      </c>
      <c r="F89" s="166">
        <v>7789</v>
      </c>
      <c r="G89" s="166">
        <v>8637</v>
      </c>
      <c r="H89" s="166">
        <v>7642</v>
      </c>
      <c r="I89" s="166">
        <v>8250</v>
      </c>
      <c r="J89" s="181">
        <f t="shared" si="22"/>
        <v>7.956032452237638E-2</v>
      </c>
      <c r="K89" s="165">
        <f t="shared" si="21"/>
        <v>608</v>
      </c>
      <c r="L89" s="167">
        <f>I89/$I79</f>
        <v>8.6598171886349603E-3</v>
      </c>
    </row>
    <row r="90" spans="1:12" x14ac:dyDescent="0.25">
      <c r="A90" s="164" t="s">
        <v>147</v>
      </c>
      <c r="B90" s="165" t="s">
        <v>134</v>
      </c>
      <c r="C90" s="166">
        <v>13727</v>
      </c>
      <c r="D90" s="166">
        <v>5581</v>
      </c>
      <c r="E90" s="166">
        <v>2828</v>
      </c>
      <c r="F90" s="166">
        <v>7908</v>
      </c>
      <c r="G90" s="166">
        <v>10243</v>
      </c>
      <c r="H90" s="166">
        <v>10058</v>
      </c>
      <c r="I90" s="166">
        <v>8039</v>
      </c>
      <c r="J90" s="181">
        <f t="shared" si="22"/>
        <v>-0.20073573275004974</v>
      </c>
      <c r="K90" s="165">
        <f t="shared" si="21"/>
        <v>-2019</v>
      </c>
      <c r="L90" s="167">
        <f>I90/$I79</f>
        <v>8.438335803568054E-3</v>
      </c>
    </row>
    <row r="91" spans="1:12" x14ac:dyDescent="0.25">
      <c r="A91" s="169" t="s">
        <v>148</v>
      </c>
      <c r="B91" s="170" t="s">
        <v>148</v>
      </c>
      <c r="C91" s="171">
        <f t="shared" ref="C91:H91" si="23">C83-SUM(C84:C90)</f>
        <v>141056</v>
      </c>
      <c r="D91" s="171">
        <f t="shared" si="23"/>
        <v>42773</v>
      </c>
      <c r="E91" s="171">
        <f t="shared" si="23"/>
        <v>66271</v>
      </c>
      <c r="F91" s="171">
        <f t="shared" si="23"/>
        <v>123116</v>
      </c>
      <c r="G91" s="171">
        <f t="shared" si="23"/>
        <v>156439</v>
      </c>
      <c r="H91" s="171">
        <f t="shared" si="23"/>
        <v>181816</v>
      </c>
      <c r="I91" s="171">
        <f t="shared" ref="I91" si="24">I83-SUM(I84:I90)</f>
        <v>189202</v>
      </c>
      <c r="J91" s="182">
        <f t="shared" si="22"/>
        <v>4.0623487481849851E-2</v>
      </c>
      <c r="K91" s="170">
        <f>I91-H91</f>
        <v>7386</v>
      </c>
      <c r="L91" s="172">
        <f>I91/$I79</f>
        <v>0.19860057354231658</v>
      </c>
    </row>
    <row r="92" spans="1:12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71</v>
      </c>
      <c r="C93" s="178">
        <v>58393</v>
      </c>
      <c r="D93" s="178">
        <v>23723</v>
      </c>
      <c r="E93" s="178">
        <v>34780</v>
      </c>
      <c r="F93" s="178">
        <v>53822</v>
      </c>
      <c r="G93" s="178">
        <v>60906</v>
      </c>
      <c r="H93" s="178">
        <v>60178</v>
      </c>
      <c r="I93" s="178">
        <v>59478</v>
      </c>
      <c r="J93" s="179">
        <f>IFERROR(I93/H93-1,"-")</f>
        <v>-1.1632157931469989E-2</v>
      </c>
      <c r="K93" s="178">
        <f>I93-H93</f>
        <v>-700</v>
      </c>
      <c r="L93" s="179">
        <f>I93/$I93</f>
        <v>1</v>
      </c>
    </row>
    <row r="94" spans="1:12" x14ac:dyDescent="0.25">
      <c r="A94" s="1" t="s">
        <v>99</v>
      </c>
      <c r="B94" s="161" t="s">
        <v>100</v>
      </c>
      <c r="C94" s="162">
        <v>38149</v>
      </c>
      <c r="D94" s="162">
        <v>15260</v>
      </c>
      <c r="E94" s="162">
        <v>22124</v>
      </c>
      <c r="F94" s="162">
        <v>34543</v>
      </c>
      <c r="G94" s="162">
        <v>38696</v>
      </c>
      <c r="H94" s="162">
        <v>36730</v>
      </c>
      <c r="I94" s="162">
        <v>36670</v>
      </c>
      <c r="J94" s="180">
        <f>IFERROR(I94/H94-1,"-")</f>
        <v>-1.6335420637081377E-3</v>
      </c>
      <c r="K94" s="161">
        <f t="shared" ref="K94:K104" si="25">I94-H94</f>
        <v>-60</v>
      </c>
      <c r="L94" s="163">
        <f>I94/$I93</f>
        <v>0.61653048185883852</v>
      </c>
    </row>
    <row r="95" spans="1:12" x14ac:dyDescent="0.25">
      <c r="A95" s="164" t="s">
        <v>106</v>
      </c>
      <c r="B95" s="165" t="s">
        <v>106</v>
      </c>
      <c r="C95" s="166">
        <v>19575</v>
      </c>
      <c r="D95" s="166">
        <v>8252</v>
      </c>
      <c r="E95" s="166">
        <v>11116</v>
      </c>
      <c r="F95" s="166">
        <v>16275</v>
      </c>
      <c r="G95" s="166">
        <v>12241</v>
      </c>
      <c r="H95" s="166">
        <v>12042</v>
      </c>
      <c r="I95" s="166">
        <v>14077</v>
      </c>
      <c r="J95" s="181">
        <f>IFERROR(I95/H95-1,"-")</f>
        <v>0.1689918618169739</v>
      </c>
      <c r="K95" s="165">
        <f t="shared" si="25"/>
        <v>2035</v>
      </c>
      <c r="L95" s="167">
        <f>I95/$I93</f>
        <v>0.23667574565385521</v>
      </c>
    </row>
    <row r="96" spans="1:12" x14ac:dyDescent="0.25">
      <c r="A96" s="164" t="s">
        <v>103</v>
      </c>
      <c r="B96" s="165" t="s">
        <v>103</v>
      </c>
      <c r="C96" s="166">
        <v>18574</v>
      </c>
      <c r="D96" s="166">
        <v>7008</v>
      </c>
      <c r="E96" s="166">
        <v>11008</v>
      </c>
      <c r="F96" s="166">
        <v>18268</v>
      </c>
      <c r="G96" s="166">
        <v>26455</v>
      </c>
      <c r="H96" s="166">
        <v>24688</v>
      </c>
      <c r="I96" s="166">
        <v>22593</v>
      </c>
      <c r="J96" s="181">
        <f>IFERROR(I96/H96-1,"-")</f>
        <v>-8.4859040829552868E-2</v>
      </c>
      <c r="K96" s="165">
        <f t="shared" si="25"/>
        <v>-2095</v>
      </c>
      <c r="L96" s="167">
        <f>I96/$I93</f>
        <v>0.37985473620498333</v>
      </c>
    </row>
    <row r="97" spans="1:12" x14ac:dyDescent="0.25">
      <c r="A97" s="1"/>
      <c r="B97" s="161" t="s">
        <v>110</v>
      </c>
      <c r="C97" s="162">
        <v>20244</v>
      </c>
      <c r="D97" s="162">
        <v>8463</v>
      </c>
      <c r="E97" s="162">
        <v>12656</v>
      </c>
      <c r="F97" s="162">
        <v>19279</v>
      </c>
      <c r="G97" s="162">
        <v>22210</v>
      </c>
      <c r="H97" s="162">
        <v>23448</v>
      </c>
      <c r="I97" s="162">
        <v>22808</v>
      </c>
      <c r="J97" s="180">
        <f>IFERROR(I97/H97-1,"-")</f>
        <v>-2.7294438758103001E-2</v>
      </c>
      <c r="K97" s="161">
        <f t="shared" si="25"/>
        <v>-640</v>
      </c>
      <c r="L97" s="163">
        <f>I97/$I93</f>
        <v>0.38346951814116143</v>
      </c>
    </row>
    <row r="98" spans="1:12" s="58" customFormat="1" x14ac:dyDescent="0.25">
      <c r="B98" s="165" t="s">
        <v>113</v>
      </c>
      <c r="C98" s="166">
        <v>2572</v>
      </c>
      <c r="D98" s="166">
        <v>1373</v>
      </c>
      <c r="E98" s="166">
        <v>1001</v>
      </c>
      <c r="F98" s="166">
        <v>2638</v>
      </c>
      <c r="G98" s="166">
        <v>3128</v>
      </c>
      <c r="H98" s="166">
        <v>3308</v>
      </c>
      <c r="I98" s="166">
        <v>2774</v>
      </c>
      <c r="J98" s="181">
        <f t="shared" ref="J98:J105" si="26">IFERROR(I98/H98-1,"-")</f>
        <v>-0.16142684401451024</v>
      </c>
      <c r="K98" s="165">
        <f t="shared" si="25"/>
        <v>-534</v>
      </c>
      <c r="L98" s="167">
        <f>I98/$I93</f>
        <v>4.6639093446316282E-2</v>
      </c>
    </row>
    <row r="99" spans="1:12" s="58" customFormat="1" x14ac:dyDescent="0.25">
      <c r="B99" s="165" t="s">
        <v>116</v>
      </c>
      <c r="C99" s="166">
        <v>4530</v>
      </c>
      <c r="D99" s="166">
        <v>1673</v>
      </c>
      <c r="E99" s="166">
        <v>2803</v>
      </c>
      <c r="F99" s="166">
        <v>4064</v>
      </c>
      <c r="G99" s="166">
        <v>4429</v>
      </c>
      <c r="H99" s="166">
        <v>4895</v>
      </c>
      <c r="I99" s="166">
        <v>4616</v>
      </c>
      <c r="J99" s="181">
        <f t="shared" si="26"/>
        <v>-5.6996935648621072E-2</v>
      </c>
      <c r="K99" s="165">
        <f t="shared" si="25"/>
        <v>-279</v>
      </c>
      <c r="L99" s="167">
        <f>I99/$I93</f>
        <v>7.7608527522781537E-2</v>
      </c>
    </row>
    <row r="100" spans="1:12" x14ac:dyDescent="0.25">
      <c r="A100" s="1"/>
      <c r="B100" s="165" t="s">
        <v>119</v>
      </c>
      <c r="C100" s="166">
        <v>4017</v>
      </c>
      <c r="D100" s="166">
        <v>1976</v>
      </c>
      <c r="E100" s="166">
        <v>3669</v>
      </c>
      <c r="F100" s="166">
        <v>3550</v>
      </c>
      <c r="G100" s="166">
        <v>4014</v>
      </c>
      <c r="H100" s="166">
        <v>3859</v>
      </c>
      <c r="I100" s="166">
        <v>3841</v>
      </c>
      <c r="J100" s="181">
        <f t="shared" si="26"/>
        <v>-4.6644208344130966E-3</v>
      </c>
      <c r="K100" s="165">
        <f t="shared" si="25"/>
        <v>-18</v>
      </c>
      <c r="L100" s="167">
        <f>I100/$I93</f>
        <v>6.4578499613302393E-2</v>
      </c>
    </row>
    <row r="101" spans="1:12" x14ac:dyDescent="0.25">
      <c r="A101" s="1"/>
      <c r="B101" s="165" t="s">
        <v>126</v>
      </c>
      <c r="C101" s="166">
        <v>755</v>
      </c>
      <c r="D101" s="166">
        <v>335</v>
      </c>
      <c r="E101" s="166">
        <v>459</v>
      </c>
      <c r="F101" s="166">
        <v>1303</v>
      </c>
      <c r="G101" s="166">
        <v>1030</v>
      </c>
      <c r="H101" s="166">
        <v>1034</v>
      </c>
      <c r="I101" s="166">
        <v>957</v>
      </c>
      <c r="J101" s="181">
        <f t="shared" si="26"/>
        <v>-7.4468085106383031E-2</v>
      </c>
      <c r="K101" s="165">
        <f t="shared" si="25"/>
        <v>-77</v>
      </c>
      <c r="L101" s="167">
        <f>I101/$I93</f>
        <v>1.6089982850801977E-2</v>
      </c>
    </row>
    <row r="102" spans="1:12" x14ac:dyDescent="0.25">
      <c r="A102" s="1"/>
      <c r="B102" s="165" t="s">
        <v>122</v>
      </c>
      <c r="C102" s="166">
        <v>541</v>
      </c>
      <c r="D102" s="166">
        <v>338</v>
      </c>
      <c r="E102" s="166">
        <v>539</v>
      </c>
      <c r="F102" s="166">
        <v>726</v>
      </c>
      <c r="G102" s="166">
        <v>692</v>
      </c>
      <c r="H102" s="166">
        <v>954</v>
      </c>
      <c r="I102" s="166">
        <v>909</v>
      </c>
      <c r="J102" s="181">
        <f t="shared" si="26"/>
        <v>-4.7169811320754707E-2</v>
      </c>
      <c r="K102" s="165">
        <f t="shared" si="25"/>
        <v>-45</v>
      </c>
      <c r="L102" s="167">
        <f>I102/$I93</f>
        <v>1.5282961767376172E-2</v>
      </c>
    </row>
    <row r="103" spans="1:12" x14ac:dyDescent="0.25">
      <c r="A103" s="1"/>
      <c r="B103" s="165" t="s">
        <v>131</v>
      </c>
      <c r="C103" s="166">
        <v>174</v>
      </c>
      <c r="D103" s="166">
        <v>133</v>
      </c>
      <c r="E103" s="166">
        <v>106</v>
      </c>
      <c r="F103" s="166">
        <v>276</v>
      </c>
      <c r="G103" s="166">
        <v>157</v>
      </c>
      <c r="H103" s="166">
        <v>244</v>
      </c>
      <c r="I103" s="166">
        <v>189</v>
      </c>
      <c r="J103" s="181">
        <f t="shared" si="26"/>
        <v>-0.22540983606557374</v>
      </c>
      <c r="K103" s="165">
        <f t="shared" si="25"/>
        <v>-55</v>
      </c>
      <c r="L103" s="167">
        <f>I103/$I93</f>
        <v>3.1776455159891054E-3</v>
      </c>
    </row>
    <row r="104" spans="1:12" x14ac:dyDescent="0.25">
      <c r="A104" s="164" t="s">
        <v>147</v>
      </c>
      <c r="B104" s="165" t="s">
        <v>134</v>
      </c>
      <c r="C104" s="166">
        <v>284</v>
      </c>
      <c r="D104" s="166">
        <v>96</v>
      </c>
      <c r="E104" s="166">
        <v>102</v>
      </c>
      <c r="F104" s="166">
        <v>170</v>
      </c>
      <c r="G104" s="166">
        <v>287</v>
      </c>
      <c r="H104" s="166">
        <v>442</v>
      </c>
      <c r="I104" s="166">
        <v>250</v>
      </c>
      <c r="J104" s="181">
        <f t="shared" si="26"/>
        <v>-0.43438914027149322</v>
      </c>
      <c r="K104" s="165">
        <f t="shared" si="25"/>
        <v>-192</v>
      </c>
      <c r="L104" s="167">
        <f>I104/$I93</f>
        <v>4.203234809509398E-3</v>
      </c>
    </row>
    <row r="105" spans="1:12" x14ac:dyDescent="0.25">
      <c r="A105" s="169" t="s">
        <v>148</v>
      </c>
      <c r="B105" s="170" t="s">
        <v>148</v>
      </c>
      <c r="C105" s="171">
        <f t="shared" ref="C105" si="27">C97-SUM(C98:C104)</f>
        <v>7371</v>
      </c>
      <c r="D105" s="171">
        <f t="shared" ref="D105:I105" si="28">D97-SUM(D98:D104)</f>
        <v>2539</v>
      </c>
      <c r="E105" s="171">
        <f t="shared" si="28"/>
        <v>3977</v>
      </c>
      <c r="F105" s="171">
        <f t="shared" si="28"/>
        <v>6552</v>
      </c>
      <c r="G105" s="171">
        <f t="shared" si="28"/>
        <v>8473</v>
      </c>
      <c r="H105" s="171">
        <f t="shared" si="28"/>
        <v>8712</v>
      </c>
      <c r="I105" s="171">
        <f t="shared" si="28"/>
        <v>9272</v>
      </c>
      <c r="J105" s="182">
        <f t="shared" si="26"/>
        <v>6.4279155188246007E-2</v>
      </c>
      <c r="K105" s="170">
        <f>I105-H105</f>
        <v>560</v>
      </c>
      <c r="L105" s="172">
        <f>I105/$I93</f>
        <v>0.15588957261508457</v>
      </c>
    </row>
    <row r="106" spans="1:12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71</v>
      </c>
      <c r="C107" s="178">
        <v>146100</v>
      </c>
      <c r="D107" s="178">
        <v>79584</v>
      </c>
      <c r="E107" s="178">
        <v>108554</v>
      </c>
      <c r="F107" s="178">
        <v>202302</v>
      </c>
      <c r="G107" s="178">
        <v>255835</v>
      </c>
      <c r="H107" s="178">
        <v>243005</v>
      </c>
      <c r="I107" s="178">
        <v>254126</v>
      </c>
      <c r="J107" s="179">
        <f>IFERROR(I107/H107-1,"-")</f>
        <v>4.5764490442583572E-2</v>
      </c>
      <c r="K107" s="178">
        <f>I107-H107</f>
        <v>11121</v>
      </c>
      <c r="L107" s="179">
        <f>I107/$I107</f>
        <v>1</v>
      </c>
    </row>
    <row r="108" spans="1:12" x14ac:dyDescent="0.25">
      <c r="A108" s="1" t="s">
        <v>99</v>
      </c>
      <c r="B108" s="161" t="s">
        <v>100</v>
      </c>
      <c r="C108" s="162">
        <v>31233</v>
      </c>
      <c r="D108" s="162">
        <v>31230</v>
      </c>
      <c r="E108" s="162">
        <v>44464</v>
      </c>
      <c r="F108" s="162">
        <v>49222</v>
      </c>
      <c r="G108" s="162">
        <v>56357</v>
      </c>
      <c r="H108" s="162">
        <v>50393</v>
      </c>
      <c r="I108" s="162">
        <v>52622</v>
      </c>
      <c r="J108" s="180">
        <f>IFERROR(I108/H108-1,"-")</f>
        <v>4.4232333855892758E-2</v>
      </c>
      <c r="K108" s="161">
        <f t="shared" ref="K108:K118" si="29">I108-H108</f>
        <v>2229</v>
      </c>
      <c r="L108" s="163">
        <f>I108/$I107</f>
        <v>0.20707050833051321</v>
      </c>
    </row>
    <row r="109" spans="1:12" x14ac:dyDescent="0.25">
      <c r="A109" s="164" t="s">
        <v>106</v>
      </c>
      <c r="B109" s="165" t="s">
        <v>106</v>
      </c>
      <c r="C109" s="166">
        <v>11973</v>
      </c>
      <c r="D109" s="166">
        <v>4868</v>
      </c>
      <c r="E109" s="166">
        <v>24125</v>
      </c>
      <c r="F109" s="166">
        <v>16615</v>
      </c>
      <c r="G109" s="166">
        <v>19697</v>
      </c>
      <c r="H109" s="166">
        <v>16175</v>
      </c>
      <c r="I109" s="166">
        <v>20586</v>
      </c>
      <c r="J109" s="181">
        <f>IFERROR(I109/H109-1,"-")</f>
        <v>0.27270479134466763</v>
      </c>
      <c r="K109" s="165">
        <f t="shared" si="29"/>
        <v>4411</v>
      </c>
      <c r="L109" s="167">
        <f>I109/$I107</f>
        <v>8.1007059490174171E-2</v>
      </c>
    </row>
    <row r="110" spans="1:12" x14ac:dyDescent="0.25">
      <c r="A110" s="164" t="s">
        <v>103</v>
      </c>
      <c r="B110" s="165" t="s">
        <v>103</v>
      </c>
      <c r="C110" s="166">
        <v>19260</v>
      </c>
      <c r="D110" s="166">
        <v>26362</v>
      </c>
      <c r="E110" s="166">
        <v>20339</v>
      </c>
      <c r="F110" s="166">
        <v>32607</v>
      </c>
      <c r="G110" s="166">
        <v>36660</v>
      </c>
      <c r="H110" s="166">
        <v>34218</v>
      </c>
      <c r="I110" s="166">
        <v>32036</v>
      </c>
      <c r="J110" s="181">
        <f>IFERROR(I110/H110-1,"-")</f>
        <v>-6.3767607691858075E-2</v>
      </c>
      <c r="K110" s="165">
        <f t="shared" si="29"/>
        <v>-2182</v>
      </c>
      <c r="L110" s="167">
        <f>I110/$I107</f>
        <v>0.12606344884033904</v>
      </c>
    </row>
    <row r="111" spans="1:12" x14ac:dyDescent="0.25">
      <c r="A111" s="1"/>
      <c r="B111" s="161" t="s">
        <v>110</v>
      </c>
      <c r="C111" s="162">
        <v>114867</v>
      </c>
      <c r="D111" s="162">
        <v>48354</v>
      </c>
      <c r="E111" s="162">
        <v>64090</v>
      </c>
      <c r="F111" s="162">
        <v>153080</v>
      </c>
      <c r="G111" s="162">
        <v>199478</v>
      </c>
      <c r="H111" s="162">
        <v>192612</v>
      </c>
      <c r="I111" s="162">
        <v>201504</v>
      </c>
      <c r="J111" s="180">
        <f>IFERROR(I111/H111-1,"-")</f>
        <v>4.616534795339855E-2</v>
      </c>
      <c r="K111" s="161">
        <f t="shared" si="29"/>
        <v>8892</v>
      </c>
      <c r="L111" s="163">
        <f>I111/$I107</f>
        <v>0.79292949166948679</v>
      </c>
    </row>
    <row r="112" spans="1:12" s="58" customFormat="1" x14ac:dyDescent="0.25">
      <c r="B112" s="165" t="s">
        <v>113</v>
      </c>
      <c r="C112" s="166">
        <v>62499</v>
      </c>
      <c r="D112" s="166">
        <v>26751</v>
      </c>
      <c r="E112" s="166">
        <v>27639</v>
      </c>
      <c r="F112" s="166">
        <v>92419</v>
      </c>
      <c r="G112" s="166">
        <v>129631</v>
      </c>
      <c r="H112" s="166">
        <v>118675</v>
      </c>
      <c r="I112" s="166">
        <v>119894</v>
      </c>
      <c r="J112" s="181">
        <f t="shared" ref="J112:J119" si="30">IFERROR(I112/H112-1,"-")</f>
        <v>1.0271750579313288E-2</v>
      </c>
      <c r="K112" s="165">
        <f t="shared" si="29"/>
        <v>1219</v>
      </c>
      <c r="L112" s="167">
        <f>I112/$I107</f>
        <v>0.47178958469420679</v>
      </c>
    </row>
    <row r="113" spans="1:12" s="58" customFormat="1" x14ac:dyDescent="0.25">
      <c r="B113" s="165" t="s">
        <v>116</v>
      </c>
      <c r="C113" s="166">
        <v>10280</v>
      </c>
      <c r="D113" s="166">
        <v>3433</v>
      </c>
      <c r="E113" s="166">
        <v>7252</v>
      </c>
      <c r="F113" s="166">
        <v>7078</v>
      </c>
      <c r="G113" s="166">
        <v>9021</v>
      </c>
      <c r="H113" s="166">
        <v>8634</v>
      </c>
      <c r="I113" s="166">
        <v>10075</v>
      </c>
      <c r="J113" s="181">
        <f t="shared" si="30"/>
        <v>0.16689830901088709</v>
      </c>
      <c r="K113" s="165">
        <f t="shared" si="29"/>
        <v>1441</v>
      </c>
      <c r="L113" s="167">
        <f>I113/$I107</f>
        <v>3.9645687572306652E-2</v>
      </c>
    </row>
    <row r="114" spans="1:12" x14ac:dyDescent="0.25">
      <c r="A114" s="1"/>
      <c r="B114" s="165" t="s">
        <v>119</v>
      </c>
      <c r="C114" s="166">
        <v>11865</v>
      </c>
      <c r="D114" s="166">
        <v>2618</v>
      </c>
      <c r="E114" s="166">
        <v>6805</v>
      </c>
      <c r="F114" s="166">
        <v>9957</v>
      </c>
      <c r="G114" s="166">
        <v>13533</v>
      </c>
      <c r="H114" s="166">
        <v>14426</v>
      </c>
      <c r="I114" s="166">
        <v>15841</v>
      </c>
      <c r="J114" s="181">
        <f t="shared" si="30"/>
        <v>9.8086787744350534E-2</v>
      </c>
      <c r="K114" s="165">
        <f t="shared" si="29"/>
        <v>1415</v>
      </c>
      <c r="L114" s="167">
        <f>I114/$I107</f>
        <v>6.2335219536765227E-2</v>
      </c>
    </row>
    <row r="115" spans="1:12" x14ac:dyDescent="0.25">
      <c r="A115" s="1"/>
      <c r="B115" s="165" t="s">
        <v>126</v>
      </c>
      <c r="C115" s="166">
        <v>2538</v>
      </c>
      <c r="D115" s="166">
        <v>1307</v>
      </c>
      <c r="E115" s="166">
        <v>3663</v>
      </c>
      <c r="F115" s="166">
        <v>6446</v>
      </c>
      <c r="G115" s="166">
        <v>6578</v>
      </c>
      <c r="H115" s="166">
        <v>6559</v>
      </c>
      <c r="I115" s="166">
        <v>6478</v>
      </c>
      <c r="J115" s="181">
        <f t="shared" si="30"/>
        <v>-1.2349443512730596E-2</v>
      </c>
      <c r="K115" s="165">
        <f t="shared" si="29"/>
        <v>-81</v>
      </c>
      <c r="L115" s="167">
        <f>I115/$I107</f>
        <v>2.5491291721429526E-2</v>
      </c>
    </row>
    <row r="116" spans="1:12" x14ac:dyDescent="0.25">
      <c r="A116" s="1"/>
      <c r="B116" s="165" t="s">
        <v>122</v>
      </c>
      <c r="C116" s="166">
        <v>3881</v>
      </c>
      <c r="D116" s="166">
        <v>2888</v>
      </c>
      <c r="E116" s="166">
        <v>4378</v>
      </c>
      <c r="F116" s="166">
        <v>4936</v>
      </c>
      <c r="G116" s="166">
        <v>5433</v>
      </c>
      <c r="H116" s="166">
        <v>5255</v>
      </c>
      <c r="I116" s="166">
        <v>4942</v>
      </c>
      <c r="J116" s="181">
        <f t="shared" si="30"/>
        <v>-5.956232159847763E-2</v>
      </c>
      <c r="K116" s="165">
        <f t="shared" si="29"/>
        <v>-313</v>
      </c>
      <c r="L116" s="167">
        <f>I116/$I107</f>
        <v>1.9447045953582081E-2</v>
      </c>
    </row>
    <row r="117" spans="1:12" x14ac:dyDescent="0.25">
      <c r="A117" s="1"/>
      <c r="B117" s="165" t="s">
        <v>131</v>
      </c>
      <c r="C117" s="166">
        <v>835</v>
      </c>
      <c r="D117" s="166">
        <v>432</v>
      </c>
      <c r="E117" s="166">
        <v>369</v>
      </c>
      <c r="F117" s="166">
        <v>1303</v>
      </c>
      <c r="G117" s="166">
        <v>1474</v>
      </c>
      <c r="H117" s="166">
        <v>1240</v>
      </c>
      <c r="I117" s="166">
        <v>1383</v>
      </c>
      <c r="J117" s="181">
        <f t="shared" si="30"/>
        <v>0.11532258064516121</v>
      </c>
      <c r="K117" s="165">
        <f t="shared" si="29"/>
        <v>143</v>
      </c>
      <c r="L117" s="167">
        <f>I117/$I107</f>
        <v>5.4421822245657664E-3</v>
      </c>
    </row>
    <row r="118" spans="1:12" x14ac:dyDescent="0.25">
      <c r="A118" s="164" t="s">
        <v>147</v>
      </c>
      <c r="B118" s="165" t="s">
        <v>134</v>
      </c>
      <c r="C118" s="166">
        <v>1737</v>
      </c>
      <c r="D118" s="166">
        <v>1058</v>
      </c>
      <c r="E118" s="166">
        <v>521</v>
      </c>
      <c r="F118" s="166">
        <v>1015</v>
      </c>
      <c r="G118" s="166">
        <v>975</v>
      </c>
      <c r="H118" s="166">
        <v>1554</v>
      </c>
      <c r="I118" s="166">
        <v>1037</v>
      </c>
      <c r="J118" s="181">
        <f t="shared" si="30"/>
        <v>-0.33268983268983265</v>
      </c>
      <c r="K118" s="165">
        <f t="shared" si="29"/>
        <v>-517</v>
      </c>
      <c r="L118" s="167">
        <f>I118/$I107</f>
        <v>4.0806529044647146E-3</v>
      </c>
    </row>
    <row r="119" spans="1:12" x14ac:dyDescent="0.25">
      <c r="A119" s="169" t="s">
        <v>148</v>
      </c>
      <c r="B119" s="170" t="s">
        <v>148</v>
      </c>
      <c r="C119" s="171">
        <f t="shared" ref="C119:I119" si="31">C111-SUM(C112:C118)</f>
        <v>21232</v>
      </c>
      <c r="D119" s="171">
        <f t="shared" si="31"/>
        <v>9867</v>
      </c>
      <c r="E119" s="171">
        <f t="shared" si="31"/>
        <v>13463</v>
      </c>
      <c r="F119" s="171">
        <f t="shared" si="31"/>
        <v>29926</v>
      </c>
      <c r="G119" s="171">
        <f t="shared" si="31"/>
        <v>32833</v>
      </c>
      <c r="H119" s="171">
        <f t="shared" si="31"/>
        <v>36269</v>
      </c>
      <c r="I119" s="171">
        <f t="shared" si="31"/>
        <v>41854</v>
      </c>
      <c r="J119" s="182">
        <f t="shared" si="30"/>
        <v>0.1539882544321598</v>
      </c>
      <c r="K119" s="170">
        <f>I119-H119</f>
        <v>5585</v>
      </c>
      <c r="L119" s="172">
        <f>I119/$I107</f>
        <v>0.16469782706216601</v>
      </c>
    </row>
    <row r="120" spans="1:12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71</v>
      </c>
      <c r="C121" s="178">
        <v>221911</v>
      </c>
      <c r="D121" s="178">
        <v>92857</v>
      </c>
      <c r="E121" s="178">
        <v>164413</v>
      </c>
      <c r="F121" s="178">
        <v>230406</v>
      </c>
      <c r="G121" s="178">
        <v>241537</v>
      </c>
      <c r="H121" s="178">
        <v>252084</v>
      </c>
      <c r="I121" s="178">
        <v>284121</v>
      </c>
      <c r="J121" s="179">
        <f>IFERROR(I121/H121-1,"-")</f>
        <v>0.12708858951777979</v>
      </c>
      <c r="K121" s="178">
        <f>I121-H121</f>
        <v>32037</v>
      </c>
      <c r="L121" s="179">
        <f>I121/$I121</f>
        <v>1</v>
      </c>
    </row>
    <row r="122" spans="1:12" x14ac:dyDescent="0.25">
      <c r="A122" s="1" t="s">
        <v>99</v>
      </c>
      <c r="B122" s="161" t="s">
        <v>100</v>
      </c>
      <c r="C122" s="162">
        <v>120598</v>
      </c>
      <c r="D122" s="162">
        <v>53329</v>
      </c>
      <c r="E122" s="162">
        <v>104603</v>
      </c>
      <c r="F122" s="162">
        <v>135281</v>
      </c>
      <c r="G122" s="162">
        <v>147661</v>
      </c>
      <c r="H122" s="162">
        <v>156478</v>
      </c>
      <c r="I122" s="162">
        <v>178851</v>
      </c>
      <c r="J122" s="180">
        <f>IFERROR(I122/H122-1,"-")</f>
        <v>0.14297856567696421</v>
      </c>
      <c r="K122" s="161">
        <f t="shared" ref="K122:K132" si="32">I122-H122</f>
        <v>22373</v>
      </c>
      <c r="L122" s="163">
        <f>I122/$I121</f>
        <v>0.62948884454158616</v>
      </c>
    </row>
    <row r="123" spans="1:12" x14ac:dyDescent="0.25">
      <c r="A123" s="164" t="s">
        <v>106</v>
      </c>
      <c r="B123" s="165" t="s">
        <v>106</v>
      </c>
      <c r="C123" s="166">
        <v>61234</v>
      </c>
      <c r="D123" s="166">
        <v>24262</v>
      </c>
      <c r="E123" s="166">
        <v>53258</v>
      </c>
      <c r="F123" s="166">
        <v>70019</v>
      </c>
      <c r="G123" s="166">
        <v>67219</v>
      </c>
      <c r="H123" s="166">
        <v>75350</v>
      </c>
      <c r="I123" s="166">
        <v>93624</v>
      </c>
      <c r="J123" s="181">
        <f>IFERROR(I123/H123-1,"-")</f>
        <v>0.24252156602521557</v>
      </c>
      <c r="K123" s="165">
        <f t="shared" si="32"/>
        <v>18274</v>
      </c>
      <c r="L123" s="167">
        <f>I123/$I121</f>
        <v>0.32952157707455626</v>
      </c>
    </row>
    <row r="124" spans="1:12" x14ac:dyDescent="0.25">
      <c r="A124" s="164" t="s">
        <v>103</v>
      </c>
      <c r="B124" s="165" t="s">
        <v>103</v>
      </c>
      <c r="C124" s="166">
        <v>59364</v>
      </c>
      <c r="D124" s="166">
        <v>29067</v>
      </c>
      <c r="E124" s="166">
        <v>51345</v>
      </c>
      <c r="F124" s="166">
        <v>65262</v>
      </c>
      <c r="G124" s="166">
        <v>80442</v>
      </c>
      <c r="H124" s="166">
        <v>81128</v>
      </c>
      <c r="I124" s="166">
        <v>85227</v>
      </c>
      <c r="J124" s="181">
        <f>IFERROR(I124/H124-1,"-")</f>
        <v>5.0525096144364401E-2</v>
      </c>
      <c r="K124" s="165">
        <f t="shared" si="32"/>
        <v>4099</v>
      </c>
      <c r="L124" s="167">
        <f>I124/$I121</f>
        <v>0.2999672674670299</v>
      </c>
    </row>
    <row r="125" spans="1:12" x14ac:dyDescent="0.25">
      <c r="A125" s="1"/>
      <c r="B125" s="161" t="s">
        <v>110</v>
      </c>
      <c r="C125" s="162">
        <v>101313</v>
      </c>
      <c r="D125" s="162">
        <v>39528</v>
      </c>
      <c r="E125" s="162">
        <v>59810</v>
      </c>
      <c r="F125" s="162">
        <v>95125</v>
      </c>
      <c r="G125" s="162">
        <v>93876</v>
      </c>
      <c r="H125" s="162">
        <v>95606</v>
      </c>
      <c r="I125" s="162">
        <v>105270</v>
      </c>
      <c r="J125" s="180">
        <f>IFERROR(I125/H125-1,"-")</f>
        <v>0.10108152208020416</v>
      </c>
      <c r="K125" s="161">
        <f t="shared" si="32"/>
        <v>9664</v>
      </c>
      <c r="L125" s="163">
        <f>I125/$I121</f>
        <v>0.37051115545841384</v>
      </c>
    </row>
    <row r="126" spans="1:12" s="58" customFormat="1" x14ac:dyDescent="0.25">
      <c r="B126" s="165" t="s">
        <v>113</v>
      </c>
      <c r="C126" s="166">
        <v>10592</v>
      </c>
      <c r="D126" s="166">
        <v>3832</v>
      </c>
      <c r="E126" s="166">
        <v>3346</v>
      </c>
      <c r="F126" s="166">
        <v>10000</v>
      </c>
      <c r="G126" s="166">
        <v>11778</v>
      </c>
      <c r="H126" s="166">
        <v>10803</v>
      </c>
      <c r="I126" s="166">
        <v>10561</v>
      </c>
      <c r="J126" s="181">
        <f t="shared" ref="J126:J133" si="33">IFERROR(I126/H126-1,"-")</f>
        <v>-2.2401184856058465E-2</v>
      </c>
      <c r="K126" s="165">
        <f t="shared" si="32"/>
        <v>-242</v>
      </c>
      <c r="L126" s="167">
        <f>I126/$I121</f>
        <v>3.7170782870678334E-2</v>
      </c>
    </row>
    <row r="127" spans="1:12" s="58" customFormat="1" x14ac:dyDescent="0.25">
      <c r="B127" s="165" t="s">
        <v>116</v>
      </c>
      <c r="C127" s="166">
        <v>9776</v>
      </c>
      <c r="D127" s="166">
        <v>4054</v>
      </c>
      <c r="E127" s="166">
        <v>7333</v>
      </c>
      <c r="F127" s="166">
        <v>11457</v>
      </c>
      <c r="G127" s="166">
        <v>13520</v>
      </c>
      <c r="H127" s="166">
        <v>13379</v>
      </c>
      <c r="I127" s="166">
        <v>15685</v>
      </c>
      <c r="J127" s="181">
        <f t="shared" si="33"/>
        <v>0.17235966813663195</v>
      </c>
      <c r="K127" s="165">
        <f t="shared" si="32"/>
        <v>2306</v>
      </c>
      <c r="L127" s="167">
        <f>I127/$I121</f>
        <v>5.5205352649047412E-2</v>
      </c>
    </row>
    <row r="128" spans="1:12" x14ac:dyDescent="0.25">
      <c r="A128" s="1"/>
      <c r="B128" s="165" t="s">
        <v>119</v>
      </c>
      <c r="C128" s="166">
        <v>6791</v>
      </c>
      <c r="D128" s="166">
        <v>2813</v>
      </c>
      <c r="E128" s="166">
        <v>7160</v>
      </c>
      <c r="F128" s="166">
        <v>8604</v>
      </c>
      <c r="G128" s="166">
        <v>8885</v>
      </c>
      <c r="H128" s="166">
        <v>8688</v>
      </c>
      <c r="I128" s="166">
        <v>9610</v>
      </c>
      <c r="J128" s="181">
        <f t="shared" si="33"/>
        <v>0.10612338858195214</v>
      </c>
      <c r="K128" s="165">
        <f t="shared" si="32"/>
        <v>922</v>
      </c>
      <c r="L128" s="167">
        <f>I128/$I121</f>
        <v>3.3823617402444731E-2</v>
      </c>
    </row>
    <row r="129" spans="1:12" x14ac:dyDescent="0.25">
      <c r="A129" s="1"/>
      <c r="B129" s="165" t="s">
        <v>126</v>
      </c>
      <c r="C129" s="166">
        <v>1882</v>
      </c>
      <c r="D129" s="166">
        <v>733</v>
      </c>
      <c r="E129" s="166">
        <v>1336</v>
      </c>
      <c r="F129" s="166">
        <v>2604</v>
      </c>
      <c r="G129" s="166">
        <v>2670</v>
      </c>
      <c r="H129" s="166">
        <v>2392</v>
      </c>
      <c r="I129" s="166">
        <v>2808</v>
      </c>
      <c r="J129" s="181">
        <f t="shared" si="33"/>
        <v>0.17391304347826098</v>
      </c>
      <c r="K129" s="165">
        <f t="shared" si="32"/>
        <v>416</v>
      </c>
      <c r="L129" s="167">
        <f>I129/$I121</f>
        <v>9.8831131806519056E-3</v>
      </c>
    </row>
    <row r="130" spans="1:12" x14ac:dyDescent="0.25">
      <c r="A130" s="1"/>
      <c r="B130" s="165" t="s">
        <v>122</v>
      </c>
      <c r="C130" s="166">
        <v>1497</v>
      </c>
      <c r="D130" s="166">
        <v>763</v>
      </c>
      <c r="E130" s="166">
        <v>1362</v>
      </c>
      <c r="F130" s="166">
        <v>1856</v>
      </c>
      <c r="G130" s="166">
        <v>1953</v>
      </c>
      <c r="H130" s="166">
        <v>2120</v>
      </c>
      <c r="I130" s="166">
        <v>2572</v>
      </c>
      <c r="J130" s="181">
        <f t="shared" si="33"/>
        <v>0.21320754716981138</v>
      </c>
      <c r="K130" s="165">
        <f t="shared" si="32"/>
        <v>452</v>
      </c>
      <c r="L130" s="167">
        <f>I130/$I121</f>
        <v>9.0524811611954054E-3</v>
      </c>
    </row>
    <row r="131" spans="1:12" x14ac:dyDescent="0.25">
      <c r="A131" s="1"/>
      <c r="B131" s="165" t="s">
        <v>131</v>
      </c>
      <c r="C131" s="166">
        <v>1645</v>
      </c>
      <c r="D131" s="166">
        <v>694</v>
      </c>
      <c r="E131" s="166">
        <v>555</v>
      </c>
      <c r="F131" s="166">
        <v>1101</v>
      </c>
      <c r="G131" s="166">
        <v>1357</v>
      </c>
      <c r="H131" s="166">
        <v>1362</v>
      </c>
      <c r="I131" s="166">
        <v>1148</v>
      </c>
      <c r="J131" s="181">
        <f t="shared" si="33"/>
        <v>-0.15712187958883994</v>
      </c>
      <c r="K131" s="165">
        <f t="shared" si="32"/>
        <v>-214</v>
      </c>
      <c r="L131" s="167">
        <f>I131/$I121</f>
        <v>4.0405320268477162E-3</v>
      </c>
    </row>
    <row r="132" spans="1:12" x14ac:dyDescent="0.25">
      <c r="A132" s="164" t="s">
        <v>147</v>
      </c>
      <c r="B132" s="165" t="s">
        <v>134</v>
      </c>
      <c r="C132" s="166">
        <v>2700</v>
      </c>
      <c r="D132" s="166">
        <v>1110</v>
      </c>
      <c r="E132" s="166">
        <v>923</v>
      </c>
      <c r="F132" s="166">
        <v>1906</v>
      </c>
      <c r="G132" s="166">
        <v>2487</v>
      </c>
      <c r="H132" s="166">
        <v>2538</v>
      </c>
      <c r="I132" s="166">
        <v>2378</v>
      </c>
      <c r="J132" s="181">
        <f t="shared" si="33"/>
        <v>-6.3041765169424724E-2</v>
      </c>
      <c r="K132" s="165">
        <f t="shared" si="32"/>
        <v>-160</v>
      </c>
      <c r="L132" s="167">
        <f>I132/$I121</f>
        <v>8.3696734841845546E-3</v>
      </c>
    </row>
    <row r="133" spans="1:12" x14ac:dyDescent="0.25">
      <c r="A133" s="169" t="s">
        <v>148</v>
      </c>
      <c r="B133" s="170" t="s">
        <v>148</v>
      </c>
      <c r="C133" s="171">
        <f t="shared" ref="C133:I133" si="34">C125-SUM(C126:C132)</f>
        <v>66430</v>
      </c>
      <c r="D133" s="171">
        <f t="shared" si="34"/>
        <v>25529</v>
      </c>
      <c r="E133" s="171">
        <f t="shared" si="34"/>
        <v>37795</v>
      </c>
      <c r="F133" s="171">
        <f t="shared" si="34"/>
        <v>57597</v>
      </c>
      <c r="G133" s="171">
        <f t="shared" si="34"/>
        <v>51226</v>
      </c>
      <c r="H133" s="171">
        <f t="shared" si="34"/>
        <v>54324</v>
      </c>
      <c r="I133" s="171">
        <f t="shared" si="34"/>
        <v>60508</v>
      </c>
      <c r="J133" s="182">
        <f t="shared" si="33"/>
        <v>0.11383550548560484</v>
      </c>
      <c r="K133" s="170">
        <f>I133-H133</f>
        <v>6184</v>
      </c>
      <c r="L133" s="172">
        <f>I133/$I121</f>
        <v>0.21296560268336379</v>
      </c>
    </row>
    <row r="134" spans="1:12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71</v>
      </c>
      <c r="C135" s="178">
        <v>254169</v>
      </c>
      <c r="D135" s="178">
        <v>93275</v>
      </c>
      <c r="E135" s="178">
        <v>141329</v>
      </c>
      <c r="F135" s="178">
        <v>261644</v>
      </c>
      <c r="G135" s="178">
        <v>285810</v>
      </c>
      <c r="H135" s="178">
        <v>293795</v>
      </c>
      <c r="I135" s="178">
        <v>293036</v>
      </c>
      <c r="J135" s="179">
        <f>IFERROR(I135/H135-1,"-")</f>
        <v>-2.5834340271277956E-3</v>
      </c>
      <c r="K135" s="178">
        <f>I135-H135</f>
        <v>-759</v>
      </c>
      <c r="L135" s="179">
        <f>I135/$I135</f>
        <v>1</v>
      </c>
    </row>
    <row r="136" spans="1:12" x14ac:dyDescent="0.25">
      <c r="A136" s="1" t="s">
        <v>99</v>
      </c>
      <c r="B136" s="161" t="s">
        <v>100</v>
      </c>
      <c r="C136" s="162">
        <v>45781</v>
      </c>
      <c r="D136" s="162">
        <v>21987</v>
      </c>
      <c r="E136" s="162">
        <v>45389</v>
      </c>
      <c r="F136" s="162">
        <v>29396</v>
      </c>
      <c r="G136" s="162">
        <v>34007</v>
      </c>
      <c r="H136" s="162">
        <v>29467</v>
      </c>
      <c r="I136" s="162">
        <v>33272</v>
      </c>
      <c r="J136" s="180">
        <f>IFERROR(I136/H136-1,"-")</f>
        <v>0.12912749855770866</v>
      </c>
      <c r="K136" s="161">
        <f t="shared" ref="K136:K146" si="35">I136-H136</f>
        <v>3805</v>
      </c>
      <c r="L136" s="163">
        <f>I136/$I135</f>
        <v>0.11354236339562375</v>
      </c>
    </row>
    <row r="137" spans="1:12" x14ac:dyDescent="0.25">
      <c r="A137" s="164" t="s">
        <v>106</v>
      </c>
      <c r="B137" s="165" t="s">
        <v>106</v>
      </c>
      <c r="C137" s="166">
        <v>24957</v>
      </c>
      <c r="D137" s="166">
        <v>16261</v>
      </c>
      <c r="E137" s="166">
        <v>34297</v>
      </c>
      <c r="F137" s="166">
        <v>20018</v>
      </c>
      <c r="G137" s="166">
        <v>22544</v>
      </c>
      <c r="H137" s="166">
        <v>18421</v>
      </c>
      <c r="I137" s="166">
        <v>19632</v>
      </c>
      <c r="J137" s="181">
        <f>IFERROR(I137/H137-1,"-")</f>
        <v>6.5740187829108176E-2</v>
      </c>
      <c r="K137" s="165">
        <f t="shared" si="35"/>
        <v>1211</v>
      </c>
      <c r="L137" s="167">
        <f>I137/$I135</f>
        <v>6.6995181479408666E-2</v>
      </c>
    </row>
    <row r="138" spans="1:12" x14ac:dyDescent="0.25">
      <c r="A138" s="164" t="s">
        <v>103</v>
      </c>
      <c r="B138" s="165" t="s">
        <v>103</v>
      </c>
      <c r="C138" s="166">
        <v>20824</v>
      </c>
      <c r="D138" s="166">
        <v>5726</v>
      </c>
      <c r="E138" s="166">
        <v>11092</v>
      </c>
      <c r="F138" s="166">
        <v>9378</v>
      </c>
      <c r="G138" s="166">
        <v>11463</v>
      </c>
      <c r="H138" s="166">
        <v>11046</v>
      </c>
      <c r="I138" s="166">
        <v>13640</v>
      </c>
      <c r="J138" s="181">
        <f>IFERROR(I138/H138-1,"-")</f>
        <v>0.23483613977910567</v>
      </c>
      <c r="K138" s="165">
        <f t="shared" si="35"/>
        <v>2594</v>
      </c>
      <c r="L138" s="167">
        <f>I138/$I135</f>
        <v>4.6547181916215076E-2</v>
      </c>
    </row>
    <row r="139" spans="1:12" x14ac:dyDescent="0.25">
      <c r="A139" s="1"/>
      <c r="B139" s="161" t="s">
        <v>110</v>
      </c>
      <c r="C139" s="162">
        <v>208388</v>
      </c>
      <c r="D139" s="162">
        <v>71288</v>
      </c>
      <c r="E139" s="162">
        <v>95940</v>
      </c>
      <c r="F139" s="162">
        <v>232248</v>
      </c>
      <c r="G139" s="162">
        <v>251803</v>
      </c>
      <c r="H139" s="162">
        <v>264328</v>
      </c>
      <c r="I139" s="162">
        <v>259764</v>
      </c>
      <c r="J139" s="180">
        <f>IFERROR(I139/H139-1,"-")</f>
        <v>-1.7266426560939463E-2</v>
      </c>
      <c r="K139" s="161">
        <f t="shared" si="35"/>
        <v>-4564</v>
      </c>
      <c r="L139" s="163">
        <f>I139/$I135</f>
        <v>0.88645763660437626</v>
      </c>
    </row>
    <row r="140" spans="1:12" s="58" customFormat="1" x14ac:dyDescent="0.25">
      <c r="B140" s="165" t="s">
        <v>113</v>
      </c>
      <c r="C140" s="166">
        <v>102429</v>
      </c>
      <c r="D140" s="166">
        <v>27693</v>
      </c>
      <c r="E140" s="166">
        <v>26568</v>
      </c>
      <c r="F140" s="166">
        <v>98004</v>
      </c>
      <c r="G140" s="166">
        <v>107918</v>
      </c>
      <c r="H140" s="166">
        <v>118432</v>
      </c>
      <c r="I140" s="166">
        <v>118135</v>
      </c>
      <c r="J140" s="181">
        <f t="shared" ref="J140:J147" si="36">IFERROR(I140/H140-1,"-")</f>
        <v>-2.5077681707647015E-3</v>
      </c>
      <c r="K140" s="165">
        <f t="shared" si="35"/>
        <v>-297</v>
      </c>
      <c r="L140" s="167">
        <f>I140/$I135</f>
        <v>0.40314159352434514</v>
      </c>
    </row>
    <row r="141" spans="1:12" s="58" customFormat="1" x14ac:dyDescent="0.25">
      <c r="B141" s="165" t="s">
        <v>116</v>
      </c>
      <c r="C141" s="166">
        <v>15265</v>
      </c>
      <c r="D141" s="166">
        <v>5762</v>
      </c>
      <c r="E141" s="166">
        <v>9382</v>
      </c>
      <c r="F141" s="166">
        <v>16968</v>
      </c>
      <c r="G141" s="166">
        <v>21306</v>
      </c>
      <c r="H141" s="166">
        <v>21957</v>
      </c>
      <c r="I141" s="166">
        <v>22142</v>
      </c>
      <c r="J141" s="181">
        <f t="shared" si="36"/>
        <v>8.4255590472286368E-3</v>
      </c>
      <c r="K141" s="165">
        <f t="shared" si="35"/>
        <v>185</v>
      </c>
      <c r="L141" s="167">
        <f>I141/$I135</f>
        <v>7.5560681963990767E-2</v>
      </c>
    </row>
    <row r="142" spans="1:12" x14ac:dyDescent="0.25">
      <c r="A142" s="1"/>
      <c r="B142" s="165" t="s">
        <v>119</v>
      </c>
      <c r="C142" s="166">
        <v>19891</v>
      </c>
      <c r="D142" s="166">
        <v>6546</v>
      </c>
      <c r="E142" s="166">
        <v>15420</v>
      </c>
      <c r="F142" s="166">
        <v>27251</v>
      </c>
      <c r="G142" s="166">
        <v>25353</v>
      </c>
      <c r="H142" s="166">
        <v>25136</v>
      </c>
      <c r="I142" s="166">
        <v>23973</v>
      </c>
      <c r="J142" s="181">
        <f t="shared" si="36"/>
        <v>-4.626830044557606E-2</v>
      </c>
      <c r="K142" s="165">
        <f t="shared" si="35"/>
        <v>-1163</v>
      </c>
      <c r="L142" s="167">
        <f>I142/$I135</f>
        <v>8.1809061002743697E-2</v>
      </c>
    </row>
    <row r="143" spans="1:12" x14ac:dyDescent="0.25">
      <c r="A143" s="1"/>
      <c r="B143" s="165" t="s">
        <v>126</v>
      </c>
      <c r="C143" s="166">
        <v>4038</v>
      </c>
      <c r="D143" s="166">
        <v>1178</v>
      </c>
      <c r="E143" s="166">
        <v>4392</v>
      </c>
      <c r="F143" s="166">
        <v>10160</v>
      </c>
      <c r="G143" s="166">
        <v>9134</v>
      </c>
      <c r="H143" s="166">
        <v>6705</v>
      </c>
      <c r="I143" s="166">
        <v>5982</v>
      </c>
      <c r="J143" s="181">
        <f t="shared" si="36"/>
        <v>-0.10782997762863533</v>
      </c>
      <c r="K143" s="165">
        <f t="shared" si="35"/>
        <v>-723</v>
      </c>
      <c r="L143" s="167">
        <f>I143/$I135</f>
        <v>2.0413874063255028E-2</v>
      </c>
    </row>
    <row r="144" spans="1:12" x14ac:dyDescent="0.25">
      <c r="A144" s="1"/>
      <c r="B144" s="165" t="s">
        <v>122</v>
      </c>
      <c r="C144" s="166">
        <v>4324</v>
      </c>
      <c r="D144" s="166">
        <v>1939</v>
      </c>
      <c r="E144" s="166">
        <v>3357</v>
      </c>
      <c r="F144" s="166">
        <v>4807</v>
      </c>
      <c r="G144" s="166">
        <v>5613</v>
      </c>
      <c r="H144" s="166">
        <v>5718</v>
      </c>
      <c r="I144" s="166">
        <v>4738</v>
      </c>
      <c r="J144" s="181">
        <f t="shared" si="36"/>
        <v>-0.17138859741168244</v>
      </c>
      <c r="K144" s="165">
        <f t="shared" si="35"/>
        <v>-980</v>
      </c>
      <c r="L144" s="167">
        <f>I144/$I135</f>
        <v>1.6168661870896408E-2</v>
      </c>
    </row>
    <row r="145" spans="1:12" x14ac:dyDescent="0.25">
      <c r="A145" s="1"/>
      <c r="B145" s="165" t="s">
        <v>131</v>
      </c>
      <c r="C145" s="166">
        <v>2493</v>
      </c>
      <c r="D145" s="166">
        <v>2062</v>
      </c>
      <c r="E145" s="166">
        <v>1422</v>
      </c>
      <c r="F145" s="166">
        <v>3540</v>
      </c>
      <c r="G145" s="166">
        <v>3748</v>
      </c>
      <c r="H145" s="166">
        <v>3476</v>
      </c>
      <c r="I145" s="166">
        <v>3575</v>
      </c>
      <c r="J145" s="181">
        <f t="shared" si="36"/>
        <v>2.8481012658227778E-2</v>
      </c>
      <c r="K145" s="165">
        <f t="shared" si="35"/>
        <v>99</v>
      </c>
      <c r="L145" s="167">
        <f>I145/$I135</f>
        <v>1.2199866228040241E-2</v>
      </c>
    </row>
    <row r="146" spans="1:12" x14ac:dyDescent="0.25">
      <c r="A146" s="164" t="s">
        <v>147</v>
      </c>
      <c r="B146" s="165" t="s">
        <v>134</v>
      </c>
      <c r="C146" s="166">
        <v>6557</v>
      </c>
      <c r="D146" s="166">
        <v>4269</v>
      </c>
      <c r="E146" s="166">
        <v>959</v>
      </c>
      <c r="F146" s="166">
        <v>2132</v>
      </c>
      <c r="G146" s="166">
        <v>2973</v>
      </c>
      <c r="H146" s="166">
        <v>2916</v>
      </c>
      <c r="I146" s="166">
        <v>2352</v>
      </c>
      <c r="J146" s="181">
        <f t="shared" si="36"/>
        <v>-0.19341563786008231</v>
      </c>
      <c r="K146" s="165">
        <f t="shared" si="35"/>
        <v>-564</v>
      </c>
      <c r="L146" s="167">
        <f>I146/$I135</f>
        <v>8.0263175855526288E-3</v>
      </c>
    </row>
    <row r="147" spans="1:12" x14ac:dyDescent="0.25">
      <c r="A147" s="169" t="s">
        <v>148</v>
      </c>
      <c r="B147" s="170" t="s">
        <v>148</v>
      </c>
      <c r="C147" s="171">
        <f t="shared" ref="C147:I147" si="37">C139-SUM(C140:C146)</f>
        <v>53391</v>
      </c>
      <c r="D147" s="171">
        <f t="shared" si="37"/>
        <v>21839</v>
      </c>
      <c r="E147" s="171">
        <f t="shared" si="37"/>
        <v>34440</v>
      </c>
      <c r="F147" s="171">
        <f t="shared" si="37"/>
        <v>69386</v>
      </c>
      <c r="G147" s="171">
        <f t="shared" si="37"/>
        <v>75758</v>
      </c>
      <c r="H147" s="171">
        <f t="shared" si="37"/>
        <v>79988</v>
      </c>
      <c r="I147" s="171">
        <f t="shared" si="37"/>
        <v>78867</v>
      </c>
      <c r="J147" s="182">
        <f t="shared" si="36"/>
        <v>-1.4014602190328573E-2</v>
      </c>
      <c r="K147" s="170">
        <f>I147-H147</f>
        <v>-1121</v>
      </c>
      <c r="L147" s="172">
        <f>I147/$I135</f>
        <v>0.26913758036555235</v>
      </c>
    </row>
    <row r="148" spans="1:12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71</v>
      </c>
      <c r="C149" s="178">
        <v>127971</v>
      </c>
      <c r="D149" s="178">
        <v>41217</v>
      </c>
      <c r="E149" s="178">
        <v>72233</v>
      </c>
      <c r="F149" s="178">
        <v>113045</v>
      </c>
      <c r="G149" s="178">
        <v>125576</v>
      </c>
      <c r="H149" s="178">
        <v>130392</v>
      </c>
      <c r="I149" s="178">
        <v>125230</v>
      </c>
      <c r="J149" s="179">
        <f>IFERROR(I149/H149-1,"-")</f>
        <v>-3.9588318301736258E-2</v>
      </c>
      <c r="K149" s="178">
        <f>I149-H149</f>
        <v>-5162</v>
      </c>
      <c r="L149" s="179">
        <f>I149/$I149</f>
        <v>1</v>
      </c>
    </row>
    <row r="150" spans="1:12" x14ac:dyDescent="0.25">
      <c r="A150" s="1" t="s">
        <v>99</v>
      </c>
      <c r="B150" s="161" t="s">
        <v>100</v>
      </c>
      <c r="C150" s="162">
        <v>54730</v>
      </c>
      <c r="D150" s="162">
        <v>19852</v>
      </c>
      <c r="E150" s="162">
        <v>40440</v>
      </c>
      <c r="F150" s="162">
        <v>58168</v>
      </c>
      <c r="G150" s="162">
        <v>60525</v>
      </c>
      <c r="H150" s="162">
        <v>56624</v>
      </c>
      <c r="I150" s="162">
        <v>52046</v>
      </c>
      <c r="J150" s="180">
        <f>IFERROR(I150/H150-1,"-")</f>
        <v>-8.0849109918055939E-2</v>
      </c>
      <c r="K150" s="161">
        <f t="shared" ref="K150:K160" si="38">I150-H150</f>
        <v>-4578</v>
      </c>
      <c r="L150" s="163">
        <f>I150/$I149</f>
        <v>0.41560328994649842</v>
      </c>
    </row>
    <row r="151" spans="1:12" x14ac:dyDescent="0.25">
      <c r="A151" s="164" t="s">
        <v>106</v>
      </c>
      <c r="B151" s="165" t="s">
        <v>106</v>
      </c>
      <c r="C151" s="166">
        <v>33154</v>
      </c>
      <c r="D151" s="166">
        <v>12261</v>
      </c>
      <c r="E151" s="166">
        <v>32395</v>
      </c>
      <c r="F151" s="166">
        <v>41872</v>
      </c>
      <c r="G151" s="166">
        <v>44830</v>
      </c>
      <c r="H151" s="166">
        <v>38407</v>
      </c>
      <c r="I151" s="166">
        <v>31918</v>
      </c>
      <c r="J151" s="181">
        <f>IFERROR(I151/H151-1,"-")</f>
        <v>-0.16895357617101048</v>
      </c>
      <c r="K151" s="165">
        <f t="shared" si="38"/>
        <v>-6489</v>
      </c>
      <c r="L151" s="167">
        <f>I151/$I149</f>
        <v>0.25487502994490135</v>
      </c>
    </row>
    <row r="152" spans="1:12" x14ac:dyDescent="0.25">
      <c r="A152" s="164" t="s">
        <v>103</v>
      </c>
      <c r="B152" s="165" t="s">
        <v>103</v>
      </c>
      <c r="C152" s="166">
        <v>21576</v>
      </c>
      <c r="D152" s="166">
        <v>7591</v>
      </c>
      <c r="E152" s="166">
        <v>8045</v>
      </c>
      <c r="F152" s="166">
        <v>16296</v>
      </c>
      <c r="G152" s="166">
        <v>15695</v>
      </c>
      <c r="H152" s="166">
        <v>18217</v>
      </c>
      <c r="I152" s="166">
        <v>20128</v>
      </c>
      <c r="J152" s="181">
        <f>IFERROR(I152/H152-1,"-")</f>
        <v>0.10490201460174564</v>
      </c>
      <c r="K152" s="165">
        <f t="shared" si="38"/>
        <v>1911</v>
      </c>
      <c r="L152" s="167">
        <f>I152/$I149</f>
        <v>0.16072826000159707</v>
      </c>
    </row>
    <row r="153" spans="1:12" x14ac:dyDescent="0.25">
      <c r="A153" s="1"/>
      <c r="B153" s="161" t="s">
        <v>110</v>
      </c>
      <c r="C153" s="162">
        <v>73241</v>
      </c>
      <c r="D153" s="162">
        <v>21365</v>
      </c>
      <c r="E153" s="162">
        <v>31793</v>
      </c>
      <c r="F153" s="162">
        <v>54877</v>
      </c>
      <c r="G153" s="162">
        <v>65051</v>
      </c>
      <c r="H153" s="162">
        <v>73768</v>
      </c>
      <c r="I153" s="162">
        <v>73184</v>
      </c>
      <c r="J153" s="180">
        <f>IFERROR(I153/H153-1,"-")</f>
        <v>-7.9167118533781666E-3</v>
      </c>
      <c r="K153" s="161">
        <f t="shared" si="38"/>
        <v>-584</v>
      </c>
      <c r="L153" s="163">
        <f>I153/$I149</f>
        <v>0.58439671005350158</v>
      </c>
    </row>
    <row r="154" spans="1:12" s="58" customFormat="1" x14ac:dyDescent="0.25">
      <c r="B154" s="165" t="s">
        <v>113</v>
      </c>
      <c r="C154" s="166">
        <v>22096</v>
      </c>
      <c r="D154" s="166">
        <v>5805</v>
      </c>
      <c r="E154" s="166">
        <v>5619</v>
      </c>
      <c r="F154" s="166">
        <v>19494</v>
      </c>
      <c r="G154" s="166">
        <v>19538</v>
      </c>
      <c r="H154" s="166">
        <v>20487</v>
      </c>
      <c r="I154" s="166">
        <v>18037</v>
      </c>
      <c r="J154" s="181">
        <f t="shared" ref="J154:J161" si="39">IFERROR(I154/H154-1,"-")</f>
        <v>-0.11958803143456831</v>
      </c>
      <c r="K154" s="165">
        <f t="shared" si="38"/>
        <v>-2450</v>
      </c>
      <c r="L154" s="167">
        <f>I154/$I149</f>
        <v>0.14403098299129602</v>
      </c>
    </row>
    <row r="155" spans="1:12" s="58" customFormat="1" x14ac:dyDescent="0.25">
      <c r="B155" s="165" t="s">
        <v>116</v>
      </c>
      <c r="C155" s="166">
        <v>18903</v>
      </c>
      <c r="D155" s="166">
        <v>5452</v>
      </c>
      <c r="E155" s="166">
        <v>8701</v>
      </c>
      <c r="F155" s="166">
        <v>11833</v>
      </c>
      <c r="G155" s="166">
        <v>13027</v>
      </c>
      <c r="H155" s="166">
        <v>13361</v>
      </c>
      <c r="I155" s="166">
        <v>13517</v>
      </c>
      <c r="J155" s="181">
        <f t="shared" si="39"/>
        <v>1.1675772771499116E-2</v>
      </c>
      <c r="K155" s="165">
        <f t="shared" si="38"/>
        <v>156</v>
      </c>
      <c r="L155" s="167">
        <f>I155/$I149</f>
        <v>0.10793739519284516</v>
      </c>
    </row>
    <row r="156" spans="1:12" x14ac:dyDescent="0.25">
      <c r="A156" s="1"/>
      <c r="B156" s="165" t="s">
        <v>119</v>
      </c>
      <c r="C156" s="166">
        <v>10122</v>
      </c>
      <c r="D156" s="166">
        <v>2402</v>
      </c>
      <c r="E156" s="166">
        <v>5271</v>
      </c>
      <c r="F156" s="166">
        <v>6658</v>
      </c>
      <c r="G156" s="166">
        <v>10341</v>
      </c>
      <c r="H156" s="166">
        <v>13087</v>
      </c>
      <c r="I156" s="166">
        <v>16918</v>
      </c>
      <c r="J156" s="181">
        <f t="shared" si="39"/>
        <v>0.29273324673339962</v>
      </c>
      <c r="K156" s="165">
        <f t="shared" si="38"/>
        <v>3831</v>
      </c>
      <c r="L156" s="167">
        <f>I156/$I149</f>
        <v>0.13509542441906891</v>
      </c>
    </row>
    <row r="157" spans="1:12" x14ac:dyDescent="0.25">
      <c r="A157" s="1"/>
      <c r="B157" s="165" t="s">
        <v>126</v>
      </c>
      <c r="C157" s="166">
        <v>1693</v>
      </c>
      <c r="D157" s="166">
        <v>619</v>
      </c>
      <c r="E157" s="166">
        <v>932</v>
      </c>
      <c r="F157" s="166">
        <v>1711</v>
      </c>
      <c r="G157" s="166">
        <v>2082</v>
      </c>
      <c r="H157" s="166">
        <v>2870</v>
      </c>
      <c r="I157" s="166">
        <v>2577</v>
      </c>
      <c r="J157" s="181">
        <f t="shared" si="39"/>
        <v>-0.1020905923344948</v>
      </c>
      <c r="K157" s="165">
        <f t="shared" si="38"/>
        <v>-293</v>
      </c>
      <c r="L157" s="167">
        <f>I157/$I149</f>
        <v>2.0578136229338018E-2</v>
      </c>
    </row>
    <row r="158" spans="1:12" x14ac:dyDescent="0.25">
      <c r="A158" s="1"/>
      <c r="B158" s="165" t="s">
        <v>122</v>
      </c>
      <c r="C158" s="166">
        <v>3086</v>
      </c>
      <c r="D158" s="166">
        <v>1300</v>
      </c>
      <c r="E158" s="166">
        <v>1752</v>
      </c>
      <c r="F158" s="166">
        <v>3040</v>
      </c>
      <c r="G158" s="166">
        <v>3110</v>
      </c>
      <c r="H158" s="166">
        <v>3538</v>
      </c>
      <c r="I158" s="166">
        <v>2741</v>
      </c>
      <c r="J158" s="181">
        <f t="shared" si="39"/>
        <v>-0.22526851328434139</v>
      </c>
      <c r="K158" s="165">
        <f t="shared" si="38"/>
        <v>-797</v>
      </c>
      <c r="L158" s="167">
        <f>I158/$I149</f>
        <v>2.188772658308712E-2</v>
      </c>
    </row>
    <row r="159" spans="1:12" x14ac:dyDescent="0.25">
      <c r="A159" s="1"/>
      <c r="B159" s="165" t="s">
        <v>131</v>
      </c>
      <c r="C159" s="166">
        <v>490</v>
      </c>
      <c r="D159" s="166">
        <v>403</v>
      </c>
      <c r="E159" s="166">
        <v>292</v>
      </c>
      <c r="F159" s="166">
        <v>514</v>
      </c>
      <c r="G159" s="166">
        <v>689</v>
      </c>
      <c r="H159" s="166">
        <v>505</v>
      </c>
      <c r="I159" s="166">
        <v>463</v>
      </c>
      <c r="J159" s="181">
        <f t="shared" si="39"/>
        <v>-8.3168316831683131E-2</v>
      </c>
      <c r="K159" s="165">
        <f t="shared" si="38"/>
        <v>-42</v>
      </c>
      <c r="L159" s="167">
        <f>I159/$I149</f>
        <v>3.6971971572306956E-3</v>
      </c>
    </row>
    <row r="160" spans="1:12" x14ac:dyDescent="0.25">
      <c r="A160" s="164" t="s">
        <v>147</v>
      </c>
      <c r="B160" s="165" t="s">
        <v>134</v>
      </c>
      <c r="C160" s="166">
        <v>1111</v>
      </c>
      <c r="D160" s="166">
        <v>501</v>
      </c>
      <c r="E160" s="166">
        <v>454</v>
      </c>
      <c r="F160" s="166">
        <v>710</v>
      </c>
      <c r="G160" s="166">
        <v>954</v>
      </c>
      <c r="H160" s="166">
        <v>832</v>
      </c>
      <c r="I160" s="166">
        <v>673</v>
      </c>
      <c r="J160" s="181">
        <f t="shared" si="39"/>
        <v>-0.19110576923076927</v>
      </c>
      <c r="K160" s="165">
        <f t="shared" si="38"/>
        <v>-159</v>
      </c>
      <c r="L160" s="167">
        <f>I160/$I149</f>
        <v>5.37411163459235E-3</v>
      </c>
    </row>
    <row r="161" spans="1:12" x14ac:dyDescent="0.25">
      <c r="A161" s="169" t="s">
        <v>148</v>
      </c>
      <c r="B161" s="170" t="s">
        <v>148</v>
      </c>
      <c r="C161" s="171">
        <f t="shared" ref="C161:I161" si="40">C153-SUM(C154:C160)</f>
        <v>15740</v>
      </c>
      <c r="D161" s="171">
        <f t="shared" si="40"/>
        <v>4883</v>
      </c>
      <c r="E161" s="171">
        <f t="shared" si="40"/>
        <v>8772</v>
      </c>
      <c r="F161" s="171">
        <f t="shared" si="40"/>
        <v>10917</v>
      </c>
      <c r="G161" s="171">
        <f t="shared" si="40"/>
        <v>15310</v>
      </c>
      <c r="H161" s="171">
        <f t="shared" si="40"/>
        <v>19088</v>
      </c>
      <c r="I161" s="171">
        <f t="shared" si="40"/>
        <v>18258</v>
      </c>
      <c r="J161" s="182">
        <f t="shared" si="39"/>
        <v>-4.3482816429170179E-2</v>
      </c>
      <c r="K161" s="170">
        <f>I161-H161</f>
        <v>-830</v>
      </c>
      <c r="L161" s="172">
        <f>I161/$I149</f>
        <v>0.14579573584604327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5E3E-E46D-4127-A778-1FA1022331C4}">
  <sheetPr>
    <tabColor rgb="FFFFC000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267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53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4924849</v>
      </c>
      <c r="D8" s="159">
        <v>1664028</v>
      </c>
      <c r="E8" s="159">
        <v>2347681</v>
      </c>
      <c r="F8" s="159">
        <v>4832844</v>
      </c>
      <c r="G8" s="159">
        <v>5281667</v>
      </c>
      <c r="H8" s="159">
        <v>5579982</v>
      </c>
      <c r="I8" s="160">
        <f>IFERROR(H8/G8-1,"-")</f>
        <v>5.6481220796388731E-2</v>
      </c>
      <c r="J8" s="159">
        <f t="shared" ref="J8:J20" si="0">H8-G8</f>
        <v>298315</v>
      </c>
      <c r="K8" s="160">
        <f>H8/$H8</f>
        <v>1</v>
      </c>
      <c r="L8" s="81"/>
      <c r="N8" s="158" t="s">
        <v>71</v>
      </c>
      <c r="O8" s="159">
        <v>146100</v>
      </c>
      <c r="P8" s="159">
        <v>80970</v>
      </c>
      <c r="Q8" s="159">
        <v>108554</v>
      </c>
      <c r="R8" s="159">
        <v>202302</v>
      </c>
      <c r="S8" s="159">
        <v>255835</v>
      </c>
      <c r="T8" s="159">
        <v>243005</v>
      </c>
      <c r="U8" s="160">
        <f>IFERROR(T8/S8-1,"-")</f>
        <v>-5.0149510426642174E-2</v>
      </c>
      <c r="V8" s="159">
        <f>T8-S8</f>
        <v>-12830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1056713</v>
      </c>
      <c r="D9" s="162">
        <v>467562</v>
      </c>
      <c r="E9" s="162">
        <v>802516</v>
      </c>
      <c r="F9" s="162">
        <v>1024864</v>
      </c>
      <c r="G9" s="162">
        <v>1053374</v>
      </c>
      <c r="H9" s="162">
        <v>1068186</v>
      </c>
      <c r="I9" s="163">
        <f>IFERROR(H9/G9-1,"-")</f>
        <v>1.4061482436437567E-2</v>
      </c>
      <c r="J9" s="162">
        <f t="shared" si="0"/>
        <v>14812</v>
      </c>
      <c r="K9" s="163">
        <f>H9/H8</f>
        <v>0.19143180031763543</v>
      </c>
      <c r="L9" s="81"/>
      <c r="N9" s="161" t="s">
        <v>100</v>
      </c>
      <c r="O9" s="162">
        <v>31233</v>
      </c>
      <c r="P9" s="162">
        <v>31472</v>
      </c>
      <c r="Q9" s="162">
        <v>44464</v>
      </c>
      <c r="R9" s="162">
        <v>49222</v>
      </c>
      <c r="S9" s="162">
        <v>56357</v>
      </c>
      <c r="T9" s="162">
        <v>50393</v>
      </c>
      <c r="U9" s="163">
        <f>IFERROR(T9/S9-1,"-")</f>
        <v>-0.10582536330890568</v>
      </c>
      <c r="V9" s="162">
        <f t="shared" ref="V9:V19" si="1">T9-S9</f>
        <v>-5964</v>
      </c>
      <c r="W9" s="163">
        <f>T9/T$8</f>
        <v>0.20737433386144319</v>
      </c>
    </row>
    <row r="10" spans="1:23" x14ac:dyDescent="0.25">
      <c r="A10" s="164" t="s">
        <v>106</v>
      </c>
      <c r="B10" s="165" t="s">
        <v>106</v>
      </c>
      <c r="C10" s="166">
        <v>416975</v>
      </c>
      <c r="D10" s="166">
        <v>210583</v>
      </c>
      <c r="E10" s="166">
        <v>417269</v>
      </c>
      <c r="F10" s="166">
        <v>425397</v>
      </c>
      <c r="G10" s="166">
        <v>433319</v>
      </c>
      <c r="H10" s="166">
        <v>424259</v>
      </c>
      <c r="I10" s="167">
        <f>IFERROR(H10/G10-1,"-")</f>
        <v>-2.0908383892698001E-2</v>
      </c>
      <c r="J10" s="166">
        <f t="shared" si="0"/>
        <v>-9060</v>
      </c>
      <c r="K10" s="167">
        <f>H10/$H8</f>
        <v>7.6032324118608274E-2</v>
      </c>
      <c r="L10" s="81"/>
      <c r="N10" s="165" t="s">
        <v>106</v>
      </c>
      <c r="O10" s="166">
        <v>11973</v>
      </c>
      <c r="P10" s="166">
        <v>4999</v>
      </c>
      <c r="Q10" s="166">
        <v>24125</v>
      </c>
      <c r="R10" s="166">
        <v>16615</v>
      </c>
      <c r="S10" s="166">
        <v>19697</v>
      </c>
      <c r="T10" s="166">
        <v>16175</v>
      </c>
      <c r="U10" s="167">
        <f>IFERROR(T10/S10-1,"-")</f>
        <v>-0.17880895567852972</v>
      </c>
      <c r="V10" s="166">
        <f t="shared" si="1"/>
        <v>-3522</v>
      </c>
      <c r="W10" s="167">
        <f>T10/T$8</f>
        <v>6.656241641118496E-2</v>
      </c>
    </row>
    <row r="11" spans="1:23" x14ac:dyDescent="0.25">
      <c r="A11" s="164" t="s">
        <v>103</v>
      </c>
      <c r="B11" s="165" t="s">
        <v>103</v>
      </c>
      <c r="C11" s="166">
        <v>639738</v>
      </c>
      <c r="D11" s="166">
        <v>256979</v>
      </c>
      <c r="E11" s="166">
        <v>385247</v>
      </c>
      <c r="F11" s="166">
        <v>599467</v>
      </c>
      <c r="G11" s="166">
        <v>620055</v>
      </c>
      <c r="H11" s="166">
        <v>643927</v>
      </c>
      <c r="I11" s="167">
        <f>IFERROR(H11/G11-1,"-")</f>
        <v>3.8499810500681297E-2</v>
      </c>
      <c r="J11" s="166">
        <f t="shared" si="0"/>
        <v>23872</v>
      </c>
      <c r="K11" s="167">
        <f>H11/$H8</f>
        <v>0.11539947619902717</v>
      </c>
      <c r="L11" s="81"/>
      <c r="N11" s="165" t="s">
        <v>103</v>
      </c>
      <c r="O11" s="166">
        <v>19260</v>
      </c>
      <c r="P11" s="166">
        <v>26473</v>
      </c>
      <c r="Q11" s="166">
        <v>20339</v>
      </c>
      <c r="R11" s="166">
        <v>32607</v>
      </c>
      <c r="S11" s="166">
        <v>36660</v>
      </c>
      <c r="T11" s="166">
        <v>34218</v>
      </c>
      <c r="U11" s="167">
        <f>IFERROR(T11/S11-1,"-")</f>
        <v>-6.6612111292962406E-2</v>
      </c>
      <c r="V11" s="166">
        <f t="shared" si="1"/>
        <v>-2442</v>
      </c>
      <c r="W11" s="167">
        <f>T11/T$8</f>
        <v>0.14081191745025823</v>
      </c>
    </row>
    <row r="12" spans="1:23" x14ac:dyDescent="0.25">
      <c r="A12" s="1"/>
      <c r="B12" s="161" t="s">
        <v>110</v>
      </c>
      <c r="C12" s="162">
        <v>3868136</v>
      </c>
      <c r="D12" s="162">
        <v>1196466</v>
      </c>
      <c r="E12" s="162">
        <v>1545165</v>
      </c>
      <c r="F12" s="162">
        <v>3807980</v>
      </c>
      <c r="G12" s="162">
        <v>4228293</v>
      </c>
      <c r="H12" s="162">
        <v>4511796</v>
      </c>
      <c r="I12" s="163">
        <f>IFERROR(H12/G12-1,"-")</f>
        <v>6.7049043195445579E-2</v>
      </c>
      <c r="J12" s="162">
        <f t="shared" si="0"/>
        <v>283503</v>
      </c>
      <c r="K12" s="163">
        <f>H12/H8</f>
        <v>0.8085681996823646</v>
      </c>
      <c r="L12" s="81"/>
      <c r="N12" s="161" t="s">
        <v>110</v>
      </c>
      <c r="O12" s="162">
        <v>114867</v>
      </c>
      <c r="P12" s="162">
        <v>49498</v>
      </c>
      <c r="Q12" s="162">
        <v>64090</v>
      </c>
      <c r="R12" s="162">
        <v>153080</v>
      </c>
      <c r="S12" s="162">
        <v>199478</v>
      </c>
      <c r="T12" s="162">
        <v>192612</v>
      </c>
      <c r="U12" s="163">
        <f>IFERROR(T12/S12-1,"-")</f>
        <v>-3.4419835771363205E-2</v>
      </c>
      <c r="V12" s="162">
        <f t="shared" si="1"/>
        <v>-6866</v>
      </c>
      <c r="W12" s="163">
        <f>T12/T$8</f>
        <v>0.79262566613855678</v>
      </c>
    </row>
    <row r="13" spans="1:23" s="58" customFormat="1" x14ac:dyDescent="0.25">
      <c r="B13" s="165" t="s">
        <v>113</v>
      </c>
      <c r="C13" s="166">
        <v>1755890</v>
      </c>
      <c r="D13" s="166">
        <v>472699</v>
      </c>
      <c r="E13" s="166">
        <v>448402</v>
      </c>
      <c r="F13" s="166">
        <v>1743899</v>
      </c>
      <c r="G13" s="166">
        <v>1976052</v>
      </c>
      <c r="H13" s="166">
        <v>2113224</v>
      </c>
      <c r="I13" s="167">
        <f t="shared" ref="I13:I20" si="2">IFERROR(H13/G13-1,"-")</f>
        <v>6.941720157161857E-2</v>
      </c>
      <c r="J13" s="166">
        <f t="shared" si="0"/>
        <v>137172</v>
      </c>
      <c r="K13" s="167">
        <f>H13/$H8</f>
        <v>0.37871520015655963</v>
      </c>
      <c r="L13" s="168"/>
      <c r="N13" s="165" t="s">
        <v>113</v>
      </c>
      <c r="O13" s="166">
        <v>62499</v>
      </c>
      <c r="P13" s="166">
        <v>27599</v>
      </c>
      <c r="Q13" s="166">
        <v>27639</v>
      </c>
      <c r="R13" s="166">
        <v>92419</v>
      </c>
      <c r="S13" s="166">
        <v>129631</v>
      </c>
      <c r="T13" s="166">
        <v>118675</v>
      </c>
      <c r="U13" s="167">
        <f t="shared" ref="U13:U20" si="3">IFERROR(T13/S13-1,"-")</f>
        <v>-8.4516820822179928E-2</v>
      </c>
      <c r="V13" s="166">
        <f t="shared" si="1"/>
        <v>-10956</v>
      </c>
      <c r="W13" s="167">
        <f t="shared" ref="W13:W20" si="4">T13/T$8</f>
        <v>0.48836443694574183</v>
      </c>
    </row>
    <row r="14" spans="1:23" s="58" customFormat="1" x14ac:dyDescent="0.25">
      <c r="B14" s="165" t="s">
        <v>116</v>
      </c>
      <c r="C14" s="166">
        <v>504382</v>
      </c>
      <c r="D14" s="166">
        <v>150484</v>
      </c>
      <c r="E14" s="166">
        <v>224169</v>
      </c>
      <c r="F14" s="166">
        <v>395500</v>
      </c>
      <c r="G14" s="166">
        <v>442794</v>
      </c>
      <c r="H14" s="166">
        <v>457911</v>
      </c>
      <c r="I14" s="167">
        <f t="shared" si="2"/>
        <v>3.4140028997682981E-2</v>
      </c>
      <c r="J14" s="166">
        <f t="shared" si="0"/>
        <v>15117</v>
      </c>
      <c r="K14" s="167">
        <f>H14/$H8</f>
        <v>8.206316794570305E-2</v>
      </c>
      <c r="L14" s="168"/>
      <c r="N14" s="165" t="s">
        <v>116</v>
      </c>
      <c r="O14" s="166">
        <v>10280</v>
      </c>
      <c r="P14" s="166">
        <v>3455</v>
      </c>
      <c r="Q14" s="166">
        <v>7252</v>
      </c>
      <c r="R14" s="166">
        <v>7078</v>
      </c>
      <c r="S14" s="166">
        <v>9021</v>
      </c>
      <c r="T14" s="166">
        <v>8634</v>
      </c>
      <c r="U14" s="167">
        <f t="shared" si="3"/>
        <v>-4.2899900232790111E-2</v>
      </c>
      <c r="V14" s="166">
        <f t="shared" si="1"/>
        <v>-387</v>
      </c>
      <c r="W14" s="167">
        <f t="shared" si="4"/>
        <v>3.5530133124832823E-2</v>
      </c>
    </row>
    <row r="15" spans="1:23" x14ac:dyDescent="0.25">
      <c r="A15" s="1"/>
      <c r="B15" s="165" t="s">
        <v>119</v>
      </c>
      <c r="C15" s="166">
        <v>169952</v>
      </c>
      <c r="D15" s="166">
        <v>61568</v>
      </c>
      <c r="E15" s="166">
        <v>129489</v>
      </c>
      <c r="F15" s="166">
        <v>199586</v>
      </c>
      <c r="G15" s="166">
        <v>218554</v>
      </c>
      <c r="H15" s="166">
        <v>235111</v>
      </c>
      <c r="I15" s="167">
        <f t="shared" si="2"/>
        <v>7.5757021148091575E-2</v>
      </c>
      <c r="J15" s="166">
        <f t="shared" si="0"/>
        <v>16557</v>
      </c>
      <c r="K15" s="167">
        <f>H15/$H8</f>
        <v>4.2134723732083726E-2</v>
      </c>
      <c r="L15" s="81"/>
      <c r="N15" s="165" t="s">
        <v>119</v>
      </c>
      <c r="O15" s="166">
        <v>11865</v>
      </c>
      <c r="P15" s="166">
        <v>2634</v>
      </c>
      <c r="Q15" s="166">
        <v>6805</v>
      </c>
      <c r="R15" s="166">
        <v>9957</v>
      </c>
      <c r="S15" s="166">
        <v>13533</v>
      </c>
      <c r="T15" s="166">
        <v>14426</v>
      </c>
      <c r="U15" s="167">
        <f t="shared" si="3"/>
        <v>6.5986846966674007E-2</v>
      </c>
      <c r="V15" s="166">
        <f t="shared" si="1"/>
        <v>893</v>
      </c>
      <c r="W15" s="167">
        <f t="shared" si="4"/>
        <v>5.9365033641283101E-2</v>
      </c>
    </row>
    <row r="16" spans="1:23" x14ac:dyDescent="0.25">
      <c r="A16" s="1"/>
      <c r="B16" s="165" t="s">
        <v>126</v>
      </c>
      <c r="C16" s="166">
        <v>140154</v>
      </c>
      <c r="D16" s="166">
        <v>41692</v>
      </c>
      <c r="E16" s="166">
        <v>93338</v>
      </c>
      <c r="F16" s="166">
        <v>173382</v>
      </c>
      <c r="G16" s="166">
        <v>167833</v>
      </c>
      <c r="H16" s="166">
        <v>177387</v>
      </c>
      <c r="I16" s="167">
        <f t="shared" si="2"/>
        <v>5.6925634410396109E-2</v>
      </c>
      <c r="J16" s="166">
        <f t="shared" si="0"/>
        <v>9554</v>
      </c>
      <c r="K16" s="167">
        <f>H16/$H8</f>
        <v>3.1789887494260732E-2</v>
      </c>
      <c r="L16" s="81"/>
      <c r="N16" s="165" t="s">
        <v>126</v>
      </c>
      <c r="O16" s="166">
        <v>2538</v>
      </c>
      <c r="P16" s="166">
        <v>1345</v>
      </c>
      <c r="Q16" s="166">
        <v>3663</v>
      </c>
      <c r="R16" s="166">
        <v>6446</v>
      </c>
      <c r="S16" s="166">
        <v>6578</v>
      </c>
      <c r="T16" s="166">
        <v>6559</v>
      </c>
      <c r="U16" s="167">
        <f t="shared" si="3"/>
        <v>-2.8884159318941505E-3</v>
      </c>
      <c r="V16" s="166">
        <f t="shared" si="1"/>
        <v>-19</v>
      </c>
      <c r="W16" s="167">
        <f t="shared" si="4"/>
        <v>2.6991214172547889E-2</v>
      </c>
    </row>
    <row r="17" spans="1:23" x14ac:dyDescent="0.25">
      <c r="A17" s="1"/>
      <c r="B17" s="165" t="s">
        <v>122</v>
      </c>
      <c r="C17" s="166">
        <v>136969</v>
      </c>
      <c r="D17" s="166">
        <v>58927</v>
      </c>
      <c r="E17" s="166">
        <v>94304</v>
      </c>
      <c r="F17" s="166">
        <v>150351</v>
      </c>
      <c r="G17" s="166">
        <v>154430</v>
      </c>
      <c r="H17" s="166">
        <v>161175</v>
      </c>
      <c r="I17" s="167">
        <f t="shared" si="2"/>
        <v>4.367674674609856E-2</v>
      </c>
      <c r="J17" s="166">
        <f t="shared" si="0"/>
        <v>6745</v>
      </c>
      <c r="K17" s="167">
        <f>H17/H$8</f>
        <v>2.8884501777962725E-2</v>
      </c>
      <c r="L17" s="81"/>
      <c r="N17" s="165" t="s">
        <v>122</v>
      </c>
      <c r="O17" s="166">
        <v>3881</v>
      </c>
      <c r="P17" s="166">
        <v>2913</v>
      </c>
      <c r="Q17" s="166">
        <v>4378</v>
      </c>
      <c r="R17" s="166">
        <v>4936</v>
      </c>
      <c r="S17" s="166">
        <v>5433</v>
      </c>
      <c r="T17" s="166">
        <v>5255</v>
      </c>
      <c r="U17" s="167">
        <f t="shared" si="3"/>
        <v>-3.276274618074726E-2</v>
      </c>
      <c r="V17" s="166">
        <f t="shared" si="1"/>
        <v>-178</v>
      </c>
      <c r="W17" s="167">
        <f t="shared" si="4"/>
        <v>2.1625069443015576E-2</v>
      </c>
    </row>
    <row r="18" spans="1:23" x14ac:dyDescent="0.25">
      <c r="A18" s="1"/>
      <c r="B18" s="165" t="s">
        <v>131</v>
      </c>
      <c r="C18" s="166">
        <v>76537</v>
      </c>
      <c r="D18" s="166">
        <v>31184</v>
      </c>
      <c r="E18" s="166">
        <v>25435</v>
      </c>
      <c r="F18" s="166">
        <v>64413</v>
      </c>
      <c r="G18" s="166">
        <v>68822</v>
      </c>
      <c r="H18" s="166">
        <v>65431</v>
      </c>
      <c r="I18" s="167">
        <f t="shared" si="2"/>
        <v>-4.9272035105053624E-2</v>
      </c>
      <c r="J18" s="166"/>
      <c r="K18" s="167">
        <f t="shared" ref="K18:K20" si="5">H18/H$8</f>
        <v>1.1726023488964659E-2</v>
      </c>
      <c r="L18" s="81"/>
      <c r="N18" s="165" t="s">
        <v>131</v>
      </c>
      <c r="O18" s="166">
        <v>835</v>
      </c>
      <c r="P18" s="166">
        <v>432</v>
      </c>
      <c r="Q18" s="166">
        <v>369</v>
      </c>
      <c r="R18" s="166">
        <v>1303</v>
      </c>
      <c r="S18" s="166">
        <v>1474</v>
      </c>
      <c r="T18" s="166">
        <v>1240</v>
      </c>
      <c r="U18" s="167">
        <f t="shared" si="3"/>
        <v>-0.15875169606512896</v>
      </c>
      <c r="V18" s="166">
        <f t="shared" si="1"/>
        <v>-234</v>
      </c>
      <c r="W18" s="167">
        <f t="shared" si="4"/>
        <v>5.1027756630522003E-3</v>
      </c>
    </row>
    <row r="19" spans="1:23" x14ac:dyDescent="0.25">
      <c r="A19" s="164" t="s">
        <v>147</v>
      </c>
      <c r="B19" s="165" t="s">
        <v>134</v>
      </c>
      <c r="C19" s="166">
        <v>110098</v>
      </c>
      <c r="D19" s="166">
        <v>47431</v>
      </c>
      <c r="E19" s="166">
        <v>22379</v>
      </c>
      <c r="F19" s="166">
        <v>58944</v>
      </c>
      <c r="G19" s="166">
        <v>72711</v>
      </c>
      <c r="H19" s="166">
        <v>71945</v>
      </c>
      <c r="I19" s="167">
        <f t="shared" si="2"/>
        <v>-1.05348571742927E-2</v>
      </c>
      <c r="J19" s="166">
        <f t="shared" si="0"/>
        <v>-766</v>
      </c>
      <c r="K19" s="167">
        <f t="shared" si="5"/>
        <v>1.2893410767274877E-2</v>
      </c>
      <c r="L19" s="81"/>
      <c r="N19" s="165" t="s">
        <v>134</v>
      </c>
      <c r="O19" s="166">
        <v>1737</v>
      </c>
      <c r="P19" s="166">
        <v>1058</v>
      </c>
      <c r="Q19" s="166">
        <v>521</v>
      </c>
      <c r="R19" s="166">
        <v>1015</v>
      </c>
      <c r="S19" s="166">
        <v>975</v>
      </c>
      <c r="T19" s="166">
        <v>1554</v>
      </c>
      <c r="U19" s="167">
        <f t="shared" si="3"/>
        <v>0.59384615384615391</v>
      </c>
      <c r="V19" s="166">
        <f t="shared" si="1"/>
        <v>579</v>
      </c>
      <c r="W19" s="167">
        <f t="shared" si="4"/>
        <v>6.3949301454702574E-3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974154</v>
      </c>
      <c r="D20" s="171">
        <f t="shared" si="6"/>
        <v>332481</v>
      </c>
      <c r="E20" s="171">
        <f t="shared" si="6"/>
        <v>507649</v>
      </c>
      <c r="F20" s="171">
        <f t="shared" si="6"/>
        <v>1021905</v>
      </c>
      <c r="G20" s="171">
        <f t="shared" si="6"/>
        <v>1127097</v>
      </c>
      <c r="H20" s="171">
        <f t="shared" si="6"/>
        <v>1229612</v>
      </c>
      <c r="I20" s="172">
        <f t="shared" si="2"/>
        <v>9.0954904502451805E-2</v>
      </c>
      <c r="J20" s="171">
        <f t="shared" si="0"/>
        <v>102515</v>
      </c>
      <c r="K20" s="172">
        <f t="shared" si="5"/>
        <v>0.22036128431955515</v>
      </c>
      <c r="L20" s="81"/>
      <c r="N20" s="170" t="s">
        <v>148</v>
      </c>
      <c r="O20" s="171">
        <f t="shared" ref="O20:T20" si="7">O12-SUM(O13:O19)</f>
        <v>21232</v>
      </c>
      <c r="P20" s="171">
        <f t="shared" si="7"/>
        <v>10062</v>
      </c>
      <c r="Q20" s="171">
        <f t="shared" si="7"/>
        <v>13463</v>
      </c>
      <c r="R20" s="171">
        <f t="shared" si="7"/>
        <v>29926</v>
      </c>
      <c r="S20" s="171">
        <f t="shared" si="7"/>
        <v>32833</v>
      </c>
      <c r="T20" s="171">
        <f t="shared" si="7"/>
        <v>36269</v>
      </c>
      <c r="U20" s="172">
        <f t="shared" si="3"/>
        <v>0.10465080863765119</v>
      </c>
      <c r="V20" s="171">
        <f>T20-S20</f>
        <v>3436</v>
      </c>
      <c r="W20" s="172">
        <f t="shared" si="4"/>
        <v>0.14925207300261312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1799528</v>
      </c>
      <c r="D22" s="159">
        <v>590539</v>
      </c>
      <c r="E22" s="159">
        <v>886032</v>
      </c>
      <c r="F22" s="159">
        <v>1785371</v>
      </c>
      <c r="G22" s="159">
        <v>1925435</v>
      </c>
      <c r="H22" s="159">
        <v>1977808</v>
      </c>
      <c r="I22" s="160">
        <f>IFERROR(H22/G22-1,"-")</f>
        <v>2.7200606616167189E-2</v>
      </c>
      <c r="J22" s="159">
        <f>H22-G22</f>
        <v>52373</v>
      </c>
      <c r="K22" s="160">
        <f>H22/H$8</f>
        <v>0.35444702151368945</v>
      </c>
      <c r="L22" s="107"/>
      <c r="M22" s="107"/>
      <c r="N22" s="107"/>
    </row>
    <row r="23" spans="1:23" x14ac:dyDescent="0.25">
      <c r="B23" s="161" t="s">
        <v>100</v>
      </c>
      <c r="C23" s="162">
        <v>225369</v>
      </c>
      <c r="D23" s="162">
        <v>120646</v>
      </c>
      <c r="E23" s="162">
        <v>248670</v>
      </c>
      <c r="F23" s="162">
        <v>209426</v>
      </c>
      <c r="G23" s="162">
        <v>184222</v>
      </c>
      <c r="H23" s="162">
        <v>164129</v>
      </c>
      <c r="I23" s="163">
        <f>IFERROR(H23/G23-1,"-")</f>
        <v>-0.10906949224305462</v>
      </c>
      <c r="J23" s="162">
        <f t="shared" ref="J23:J33" si="8">H23-G23</f>
        <v>-20093</v>
      </c>
      <c r="K23" s="163">
        <f>H23/H$8</f>
        <v>2.9413894166683691E-2</v>
      </c>
    </row>
    <row r="24" spans="1:23" x14ac:dyDescent="0.25">
      <c r="B24" s="165" t="s">
        <v>106</v>
      </c>
      <c r="C24" s="166">
        <v>113805</v>
      </c>
      <c r="D24" s="166">
        <v>69276</v>
      </c>
      <c r="E24" s="166">
        <v>127227</v>
      </c>
      <c r="F24" s="166">
        <v>87285</v>
      </c>
      <c r="G24" s="166">
        <v>76041</v>
      </c>
      <c r="H24" s="166">
        <v>61158</v>
      </c>
      <c r="I24" s="167">
        <f>IFERROR(H24/G24-1,"-")</f>
        <v>-0.19572335976644184</v>
      </c>
      <c r="J24" s="166">
        <f t="shared" si="8"/>
        <v>-14883</v>
      </c>
      <c r="K24" s="167">
        <f>H24/H$8</f>
        <v>1.0960250409409922E-2</v>
      </c>
    </row>
    <row r="25" spans="1:23" x14ac:dyDescent="0.25">
      <c r="B25" s="165" t="s">
        <v>12</v>
      </c>
      <c r="C25" s="166">
        <v>111564</v>
      </c>
      <c r="D25" s="166">
        <v>51370</v>
      </c>
      <c r="E25" s="166">
        <v>121443</v>
      </c>
      <c r="F25" s="166">
        <v>122141</v>
      </c>
      <c r="G25" s="166">
        <v>108181</v>
      </c>
      <c r="H25" s="166">
        <v>102971</v>
      </c>
      <c r="I25" s="167">
        <f>IFERROR(H25/G25-1,"-")</f>
        <v>-4.816002810105291E-2</v>
      </c>
      <c r="J25" s="166">
        <f t="shared" si="8"/>
        <v>-5210</v>
      </c>
      <c r="K25" s="167">
        <f>H25/H$8</f>
        <v>1.845364375727377E-2</v>
      </c>
    </row>
    <row r="26" spans="1:23" x14ac:dyDescent="0.25">
      <c r="B26" s="161" t="s">
        <v>110</v>
      </c>
      <c r="C26" s="162">
        <v>1574159</v>
      </c>
      <c r="D26" s="162">
        <v>469893</v>
      </c>
      <c r="E26" s="162">
        <v>637362</v>
      </c>
      <c r="F26" s="162">
        <v>1575945</v>
      </c>
      <c r="G26" s="162">
        <v>1741213</v>
      </c>
      <c r="H26" s="162">
        <v>1813679</v>
      </c>
      <c r="I26" s="163">
        <f>IFERROR(H26/G26-1,"-")</f>
        <v>4.1618113349716657E-2</v>
      </c>
      <c r="J26" s="162">
        <f t="shared" si="8"/>
        <v>72466</v>
      </c>
      <c r="K26" s="163">
        <f>H26/H$8</f>
        <v>0.32503312734700579</v>
      </c>
    </row>
    <row r="27" spans="1:23" x14ac:dyDescent="0.25">
      <c r="B27" s="165" t="s">
        <v>113</v>
      </c>
      <c r="C27" s="166">
        <v>773712</v>
      </c>
      <c r="D27" s="166">
        <v>204624</v>
      </c>
      <c r="E27" s="166">
        <v>209063</v>
      </c>
      <c r="F27" s="166">
        <v>793035</v>
      </c>
      <c r="G27" s="166">
        <v>900777</v>
      </c>
      <c r="H27" s="166">
        <v>947879</v>
      </c>
      <c r="I27" s="167">
        <f t="shared" ref="I27:I34" si="9">IFERROR(H27/G27-1,"-")</f>
        <v>5.2290411500293565E-2</v>
      </c>
      <c r="J27" s="166">
        <f t="shared" si="8"/>
        <v>47102</v>
      </c>
      <c r="K27" s="167">
        <f t="shared" ref="K27:K34" si="10">H27/H$8</f>
        <v>0.16987133650251918</v>
      </c>
    </row>
    <row r="28" spans="1:23" x14ac:dyDescent="0.25">
      <c r="B28" s="165" t="s">
        <v>116</v>
      </c>
      <c r="C28" s="166">
        <v>205570</v>
      </c>
      <c r="D28" s="166">
        <v>61251</v>
      </c>
      <c r="E28" s="166">
        <v>104521</v>
      </c>
      <c r="F28" s="166">
        <v>172719</v>
      </c>
      <c r="G28" s="166">
        <v>185849</v>
      </c>
      <c r="H28" s="166">
        <v>186837</v>
      </c>
      <c r="I28" s="167">
        <f t="shared" si="9"/>
        <v>5.3161437511097809E-3</v>
      </c>
      <c r="J28" s="166">
        <f t="shared" si="8"/>
        <v>988</v>
      </c>
      <c r="K28" s="167">
        <f t="shared" si="10"/>
        <v>3.3483441344434442E-2</v>
      </c>
    </row>
    <row r="29" spans="1:23" x14ac:dyDescent="0.25">
      <c r="B29" s="165" t="s">
        <v>119</v>
      </c>
      <c r="C29" s="166">
        <v>53652</v>
      </c>
      <c r="D29" s="166">
        <v>21788</v>
      </c>
      <c r="E29" s="166">
        <v>43165</v>
      </c>
      <c r="F29" s="166">
        <v>63880</v>
      </c>
      <c r="G29" s="166">
        <v>66435</v>
      </c>
      <c r="H29" s="166">
        <v>59808</v>
      </c>
      <c r="I29" s="167">
        <f t="shared" si="9"/>
        <v>-9.9751636938360755E-2</v>
      </c>
      <c r="J29" s="166">
        <f t="shared" si="8"/>
        <v>-6627</v>
      </c>
      <c r="K29" s="167">
        <f t="shared" si="10"/>
        <v>1.0718314145099392E-2</v>
      </c>
    </row>
    <row r="30" spans="1:23" x14ac:dyDescent="0.25">
      <c r="B30" s="165" t="s">
        <v>126</v>
      </c>
      <c r="C30" s="166">
        <v>62584</v>
      </c>
      <c r="D30" s="166">
        <v>18116</v>
      </c>
      <c r="E30" s="166">
        <v>41605</v>
      </c>
      <c r="F30" s="166">
        <v>77416</v>
      </c>
      <c r="G30" s="166">
        <v>71952</v>
      </c>
      <c r="H30" s="166">
        <v>72640</v>
      </c>
      <c r="I30" s="167">
        <f t="shared" si="9"/>
        <v>9.5619301756726394E-3</v>
      </c>
      <c r="J30" s="166">
        <f t="shared" si="8"/>
        <v>688</v>
      </c>
      <c r="K30" s="167">
        <f t="shared" si="10"/>
        <v>1.301796314038289E-2</v>
      </c>
    </row>
    <row r="31" spans="1:23" x14ac:dyDescent="0.25">
      <c r="B31" s="165" t="s">
        <v>122</v>
      </c>
      <c r="C31" s="166">
        <v>72038</v>
      </c>
      <c r="D31" s="166">
        <v>30997</v>
      </c>
      <c r="E31" s="166">
        <v>52336</v>
      </c>
      <c r="F31" s="166">
        <v>85446</v>
      </c>
      <c r="G31" s="166">
        <v>82435</v>
      </c>
      <c r="H31" s="166">
        <v>83954</v>
      </c>
      <c r="I31" s="167">
        <f t="shared" si="9"/>
        <v>1.8426639170255443E-2</v>
      </c>
      <c r="J31" s="166">
        <f t="shared" si="8"/>
        <v>1519</v>
      </c>
      <c r="K31" s="167">
        <f t="shared" si="10"/>
        <v>1.5045568247352769E-2</v>
      </c>
    </row>
    <row r="32" spans="1:23" x14ac:dyDescent="0.25">
      <c r="B32" s="165" t="s">
        <v>131</v>
      </c>
      <c r="C32" s="166">
        <v>31688</v>
      </c>
      <c r="D32" s="166">
        <v>12612</v>
      </c>
      <c r="E32" s="166">
        <v>7603</v>
      </c>
      <c r="F32" s="166">
        <v>23344</v>
      </c>
      <c r="G32" s="166">
        <v>24875</v>
      </c>
      <c r="H32" s="166">
        <v>24770</v>
      </c>
      <c r="I32" s="167">
        <f t="shared" si="9"/>
        <v>-4.2211055276382137E-3</v>
      </c>
      <c r="J32" s="166">
        <f t="shared" si="8"/>
        <v>-105</v>
      </c>
      <c r="K32" s="167">
        <f t="shared" si="10"/>
        <v>4.4390824199791326E-3</v>
      </c>
    </row>
    <row r="33" spans="2:14" x14ac:dyDescent="0.25">
      <c r="B33" s="165" t="s">
        <v>134</v>
      </c>
      <c r="C33" s="166">
        <v>36614</v>
      </c>
      <c r="D33" s="166">
        <v>14770</v>
      </c>
      <c r="E33" s="166">
        <v>5483</v>
      </c>
      <c r="F33" s="166">
        <v>20284</v>
      </c>
      <c r="G33" s="166">
        <v>26202</v>
      </c>
      <c r="H33" s="166">
        <v>24379</v>
      </c>
      <c r="I33" s="167">
        <f t="shared" si="9"/>
        <v>-6.9574841615143934E-2</v>
      </c>
      <c r="J33" s="166">
        <f t="shared" si="8"/>
        <v>-1823</v>
      </c>
      <c r="K33" s="167">
        <f t="shared" si="10"/>
        <v>4.369010509352898E-3</v>
      </c>
    </row>
    <row r="34" spans="2:14" x14ac:dyDescent="0.25">
      <c r="B34" s="170" t="s">
        <v>148</v>
      </c>
      <c r="C34" s="171">
        <f t="shared" ref="C34:H34" si="11">C26-SUM(C27:C33)</f>
        <v>338301</v>
      </c>
      <c r="D34" s="171">
        <f t="shared" si="11"/>
        <v>105735</v>
      </c>
      <c r="E34" s="171">
        <f t="shared" si="11"/>
        <v>173586</v>
      </c>
      <c r="F34" s="171">
        <f t="shared" si="11"/>
        <v>339821</v>
      </c>
      <c r="G34" s="171">
        <f t="shared" si="11"/>
        <v>382688</v>
      </c>
      <c r="H34" s="171">
        <f t="shared" si="11"/>
        <v>413412</v>
      </c>
      <c r="I34" s="172">
        <f t="shared" si="9"/>
        <v>8.0284722802909991E-2</v>
      </c>
      <c r="J34" s="171">
        <f>H34-G34</f>
        <v>30724</v>
      </c>
      <c r="K34" s="172">
        <f t="shared" si="10"/>
        <v>7.4088411037885063E-2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1327537</v>
      </c>
      <c r="D36" s="159">
        <v>404818</v>
      </c>
      <c r="E36" s="159">
        <v>494807</v>
      </c>
      <c r="F36" s="159">
        <v>1265143</v>
      </c>
      <c r="G36" s="159">
        <v>1346478</v>
      </c>
      <c r="H36" s="159">
        <v>1414199</v>
      </c>
      <c r="I36" s="160">
        <f>IFERROR(H36/G36-1,"-")</f>
        <v>5.0294917555281149E-2</v>
      </c>
      <c r="J36" s="159">
        <f>H36-G36</f>
        <v>67721</v>
      </c>
      <c r="K36" s="160">
        <f>H36/H$8</f>
        <v>0.25344149855680537</v>
      </c>
      <c r="L36" s="107"/>
      <c r="M36" s="107"/>
      <c r="N36" s="107"/>
    </row>
    <row r="37" spans="2:14" x14ac:dyDescent="0.25">
      <c r="B37" s="161" t="s">
        <v>100</v>
      </c>
      <c r="C37" s="162">
        <v>129369</v>
      </c>
      <c r="D37" s="162">
        <v>53491</v>
      </c>
      <c r="E37" s="162">
        <v>83727</v>
      </c>
      <c r="F37" s="162">
        <v>125247</v>
      </c>
      <c r="G37" s="162">
        <v>120690</v>
      </c>
      <c r="H37" s="162">
        <v>115725</v>
      </c>
      <c r="I37" s="163">
        <f>IFERROR(H37/G37-1,"-")</f>
        <v>-4.113845389013171E-2</v>
      </c>
      <c r="J37" s="162">
        <f t="shared" ref="J37:J47" si="12">H37-G37</f>
        <v>-4965</v>
      </c>
      <c r="K37" s="163">
        <f>H37/H$8</f>
        <v>2.0739314212841548E-2</v>
      </c>
    </row>
    <row r="38" spans="2:14" x14ac:dyDescent="0.25">
      <c r="B38" s="165" t="s">
        <v>106</v>
      </c>
      <c r="C38" s="166">
        <v>51589</v>
      </c>
      <c r="D38" s="166">
        <v>25384</v>
      </c>
      <c r="E38" s="166">
        <v>43623</v>
      </c>
      <c r="F38" s="166">
        <v>48440</v>
      </c>
      <c r="G38" s="166">
        <v>52862</v>
      </c>
      <c r="H38" s="166">
        <v>50590</v>
      </c>
      <c r="I38" s="167">
        <f>IFERROR(H38/G38-1,"-")</f>
        <v>-4.297983428549812E-2</v>
      </c>
      <c r="J38" s="166">
        <f t="shared" si="12"/>
        <v>-2272</v>
      </c>
      <c r="K38" s="167">
        <f>H38/H$8</f>
        <v>9.0663374899775662E-3</v>
      </c>
    </row>
    <row r="39" spans="2:14" x14ac:dyDescent="0.25">
      <c r="B39" s="165" t="s">
        <v>103</v>
      </c>
      <c r="C39" s="166">
        <v>77780</v>
      </c>
      <c r="D39" s="166">
        <v>28107</v>
      </c>
      <c r="E39" s="166">
        <v>40104</v>
      </c>
      <c r="F39" s="166">
        <v>76807</v>
      </c>
      <c r="G39" s="166">
        <v>67828</v>
      </c>
      <c r="H39" s="166">
        <v>65135</v>
      </c>
      <c r="I39" s="167">
        <f>IFERROR(H39/G39-1,"-")</f>
        <v>-3.970336734092117E-2</v>
      </c>
      <c r="J39" s="166">
        <f t="shared" si="12"/>
        <v>-2693</v>
      </c>
      <c r="K39" s="167">
        <f>H39/H$8</f>
        <v>1.167297672286398E-2</v>
      </c>
    </row>
    <row r="40" spans="2:14" x14ac:dyDescent="0.25">
      <c r="B40" s="161" t="s">
        <v>110</v>
      </c>
      <c r="C40" s="162">
        <v>1198168</v>
      </c>
      <c r="D40" s="162">
        <v>351327</v>
      </c>
      <c r="E40" s="162">
        <v>411080</v>
      </c>
      <c r="F40" s="162">
        <v>1139896</v>
      </c>
      <c r="G40" s="162">
        <v>1225788</v>
      </c>
      <c r="H40" s="162">
        <v>1298474</v>
      </c>
      <c r="I40" s="163">
        <f>IFERROR(H40/G40-1,"-")</f>
        <v>5.9297366265618434E-2</v>
      </c>
      <c r="J40" s="162">
        <f t="shared" si="12"/>
        <v>72686</v>
      </c>
      <c r="K40" s="163">
        <f>H40/H$8</f>
        <v>0.23270218434396384</v>
      </c>
    </row>
    <row r="41" spans="2:14" x14ac:dyDescent="0.25">
      <c r="B41" s="165" t="s">
        <v>113</v>
      </c>
      <c r="C41" s="166">
        <v>653469</v>
      </c>
      <c r="D41" s="166">
        <v>160104</v>
      </c>
      <c r="E41" s="166">
        <v>143107</v>
      </c>
      <c r="F41" s="166">
        <v>589013</v>
      </c>
      <c r="G41" s="166">
        <v>647220</v>
      </c>
      <c r="H41" s="166">
        <v>696169</v>
      </c>
      <c r="I41" s="167">
        <f t="shared" ref="I41:I48" si="13">IFERROR(H41/G41-1,"-")</f>
        <v>7.5629615895676849E-2</v>
      </c>
      <c r="J41" s="166">
        <f t="shared" si="12"/>
        <v>48949</v>
      </c>
      <c r="K41" s="167">
        <f t="shared" ref="K41:K48" si="14">H41/H$8</f>
        <v>0.12476187199170176</v>
      </c>
    </row>
    <row r="42" spans="2:14" x14ac:dyDescent="0.25">
      <c r="B42" s="165" t="s">
        <v>116</v>
      </c>
      <c r="C42" s="166">
        <v>53591</v>
      </c>
      <c r="D42" s="166">
        <v>17133</v>
      </c>
      <c r="E42" s="166">
        <v>22014</v>
      </c>
      <c r="F42" s="166">
        <v>40094</v>
      </c>
      <c r="G42" s="166">
        <v>46114</v>
      </c>
      <c r="H42" s="166">
        <v>45371</v>
      </c>
      <c r="I42" s="167">
        <f t="shared" si="13"/>
        <v>-1.6112243570282292E-2</v>
      </c>
      <c r="J42" s="166">
        <f t="shared" si="12"/>
        <v>-743</v>
      </c>
      <c r="K42" s="167">
        <f t="shared" si="14"/>
        <v>8.13102981335782E-3</v>
      </c>
    </row>
    <row r="43" spans="2:14" x14ac:dyDescent="0.25">
      <c r="B43" s="165" t="s">
        <v>119</v>
      </c>
      <c r="C43" s="166">
        <v>24734</v>
      </c>
      <c r="D43" s="166">
        <v>10089</v>
      </c>
      <c r="E43" s="166">
        <v>20113</v>
      </c>
      <c r="F43" s="166">
        <v>27607</v>
      </c>
      <c r="G43" s="166">
        <v>29230</v>
      </c>
      <c r="H43" s="166">
        <v>29531</v>
      </c>
      <c r="I43" s="167">
        <f t="shared" si="13"/>
        <v>1.0297639411563475E-2</v>
      </c>
      <c r="J43" s="166">
        <f t="shared" si="12"/>
        <v>301</v>
      </c>
      <c r="K43" s="167">
        <f t="shared" si="14"/>
        <v>5.2923109787809354E-3</v>
      </c>
    </row>
    <row r="44" spans="2:14" x14ac:dyDescent="0.25">
      <c r="B44" s="165" t="s">
        <v>126</v>
      </c>
      <c r="C44" s="166">
        <v>54686</v>
      </c>
      <c r="D44" s="166">
        <v>16096</v>
      </c>
      <c r="E44" s="166">
        <v>30710</v>
      </c>
      <c r="F44" s="166">
        <v>58189</v>
      </c>
      <c r="G44" s="166">
        <v>56377</v>
      </c>
      <c r="H44" s="166">
        <v>58857</v>
      </c>
      <c r="I44" s="167">
        <f t="shared" si="13"/>
        <v>4.3989570214803875E-2</v>
      </c>
      <c r="J44" s="166">
        <f t="shared" si="12"/>
        <v>2480</v>
      </c>
      <c r="K44" s="167">
        <f t="shared" si="14"/>
        <v>1.0547883487796197E-2</v>
      </c>
    </row>
    <row r="45" spans="2:14" x14ac:dyDescent="0.25">
      <c r="B45" s="165" t="s">
        <v>122</v>
      </c>
      <c r="C45" s="166">
        <v>42015</v>
      </c>
      <c r="D45" s="166">
        <v>16487</v>
      </c>
      <c r="E45" s="166">
        <v>22921</v>
      </c>
      <c r="F45" s="166">
        <v>39629</v>
      </c>
      <c r="G45" s="166">
        <v>45101</v>
      </c>
      <c r="H45" s="166">
        <v>45571</v>
      </c>
      <c r="I45" s="167">
        <f t="shared" si="13"/>
        <v>1.0421054965521925E-2</v>
      </c>
      <c r="J45" s="166">
        <f t="shared" si="12"/>
        <v>470</v>
      </c>
      <c r="K45" s="167">
        <f t="shared" si="14"/>
        <v>8.1668722228853061E-3</v>
      </c>
    </row>
    <row r="46" spans="2:14" x14ac:dyDescent="0.25">
      <c r="B46" s="165" t="s">
        <v>131</v>
      </c>
      <c r="C46" s="166">
        <v>27828</v>
      </c>
      <c r="D46" s="166">
        <v>10556</v>
      </c>
      <c r="E46" s="166">
        <v>10564</v>
      </c>
      <c r="F46" s="166">
        <v>23280</v>
      </c>
      <c r="G46" s="166">
        <v>23847</v>
      </c>
      <c r="H46" s="166">
        <v>22838</v>
      </c>
      <c r="I46" s="167">
        <f t="shared" si="13"/>
        <v>-4.2311401853482589E-2</v>
      </c>
      <c r="J46" s="166">
        <f t="shared" si="12"/>
        <v>-1009</v>
      </c>
      <c r="K46" s="167">
        <f t="shared" si="14"/>
        <v>4.0928447439436185E-3</v>
      </c>
    </row>
    <row r="47" spans="2:14" x14ac:dyDescent="0.25">
      <c r="B47" s="165" t="s">
        <v>134</v>
      </c>
      <c r="C47" s="166">
        <v>44401</v>
      </c>
      <c r="D47" s="166">
        <v>18763</v>
      </c>
      <c r="E47" s="166">
        <v>10661</v>
      </c>
      <c r="F47" s="166">
        <v>23652</v>
      </c>
      <c r="G47" s="166">
        <v>27257</v>
      </c>
      <c r="H47" s="166">
        <v>25911</v>
      </c>
      <c r="I47" s="167">
        <f t="shared" si="13"/>
        <v>-4.9381810177202223E-2</v>
      </c>
      <c r="J47" s="166">
        <f t="shared" si="12"/>
        <v>-1346</v>
      </c>
      <c r="K47" s="167">
        <f t="shared" si="14"/>
        <v>4.64356336633344E-3</v>
      </c>
    </row>
    <row r="48" spans="2:14" x14ac:dyDescent="0.25">
      <c r="B48" s="170" t="s">
        <v>148</v>
      </c>
      <c r="C48" s="171">
        <f t="shared" ref="C48:H48" si="15">C40-SUM(C41:C47)</f>
        <v>297444</v>
      </c>
      <c r="D48" s="171">
        <f t="shared" si="15"/>
        <v>102099</v>
      </c>
      <c r="E48" s="171">
        <f t="shared" si="15"/>
        <v>150990</v>
      </c>
      <c r="F48" s="171">
        <f t="shared" si="15"/>
        <v>338432</v>
      </c>
      <c r="G48" s="171">
        <f t="shared" si="15"/>
        <v>350642</v>
      </c>
      <c r="H48" s="171">
        <f t="shared" si="15"/>
        <v>374226</v>
      </c>
      <c r="I48" s="172">
        <f t="shared" si="13"/>
        <v>6.7259484032146766E-2</v>
      </c>
      <c r="J48" s="171">
        <f>H48-G48</f>
        <v>23584</v>
      </c>
      <c r="K48" s="172">
        <f t="shared" si="14"/>
        <v>6.7065807739164748E-2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45810</v>
      </c>
      <c r="D50" s="159">
        <v>13335</v>
      </c>
      <c r="E50" s="159">
        <v>20284</v>
      </c>
      <c r="F50" s="159">
        <v>38233</v>
      </c>
      <c r="G50" s="159">
        <v>51611</v>
      </c>
      <c r="H50" s="159">
        <v>45550</v>
      </c>
      <c r="I50" s="160">
        <f>IFERROR(H50/G50-1,"-")</f>
        <v>-0.11743620546007638</v>
      </c>
      <c r="J50" s="159">
        <f>H50-G50</f>
        <v>-6061</v>
      </c>
      <c r="K50" s="160">
        <f>H50/H$8</f>
        <v>8.1631087698849202E-3</v>
      </c>
      <c r="L50" s="107"/>
      <c r="M50" s="107"/>
      <c r="N50" s="107"/>
    </row>
    <row r="51" spans="2:14" x14ac:dyDescent="0.25">
      <c r="B51" s="161" t="s">
        <v>100</v>
      </c>
      <c r="C51" s="162">
        <v>10543</v>
      </c>
      <c r="D51" s="162">
        <v>2366</v>
      </c>
      <c r="E51" s="162">
        <v>4977</v>
      </c>
      <c r="F51" s="162">
        <v>6805</v>
      </c>
      <c r="G51" s="162">
        <v>20361</v>
      </c>
      <c r="H51" s="162">
        <v>12056</v>
      </c>
      <c r="I51" s="163">
        <f>IFERROR(H51/G51-1,"-")</f>
        <v>-0.40788762830902214</v>
      </c>
      <c r="J51" s="162">
        <f t="shared" ref="J51:J61" si="16">H51-G51</f>
        <v>-8305</v>
      </c>
      <c r="K51" s="163">
        <f>H51/H$8</f>
        <v>2.160580446316852E-3</v>
      </c>
    </row>
    <row r="52" spans="2:14" x14ac:dyDescent="0.25">
      <c r="B52" s="165" t="s">
        <v>106</v>
      </c>
      <c r="C52" s="166">
        <v>5954</v>
      </c>
      <c r="D52" s="166">
        <v>1673</v>
      </c>
      <c r="E52" s="166">
        <v>2436</v>
      </c>
      <c r="F52" s="166">
        <v>3518</v>
      </c>
      <c r="G52" s="166">
        <v>14887</v>
      </c>
      <c r="H52" s="166">
        <v>7780</v>
      </c>
      <c r="I52" s="167">
        <f>IFERROR(H52/G52-1,"-")</f>
        <v>-0.4773963861086854</v>
      </c>
      <c r="J52" s="166">
        <f t="shared" si="16"/>
        <v>-7107</v>
      </c>
      <c r="K52" s="167">
        <f>H52/H$8</f>
        <v>1.3942697306192028E-3</v>
      </c>
    </row>
    <row r="53" spans="2:14" x14ac:dyDescent="0.25">
      <c r="B53" s="165" t="s">
        <v>103</v>
      </c>
      <c r="C53" s="166">
        <v>4589</v>
      </c>
      <c r="D53" s="166">
        <v>693</v>
      </c>
      <c r="E53" s="166">
        <v>2541</v>
      </c>
      <c r="F53" s="166">
        <v>3287</v>
      </c>
      <c r="G53" s="166">
        <v>5474</v>
      </c>
      <c r="H53" s="166">
        <v>4276</v>
      </c>
      <c r="I53" s="167">
        <f>IFERROR(H53/G53-1,"-")</f>
        <v>-0.2188527584947022</v>
      </c>
      <c r="J53" s="166">
        <f t="shared" si="16"/>
        <v>-1198</v>
      </c>
      <c r="K53" s="167">
        <f>H53/H$8</f>
        <v>7.6631071569764923E-4</v>
      </c>
    </row>
    <row r="54" spans="2:14" x14ac:dyDescent="0.25">
      <c r="B54" s="161" t="s">
        <v>110</v>
      </c>
      <c r="C54" s="162">
        <v>35267</v>
      </c>
      <c r="D54" s="162">
        <v>10969</v>
      </c>
      <c r="E54" s="162">
        <v>15307</v>
      </c>
      <c r="F54" s="162">
        <v>31428</v>
      </c>
      <c r="G54" s="162">
        <v>31250</v>
      </c>
      <c r="H54" s="162">
        <v>33494</v>
      </c>
      <c r="I54" s="163">
        <f>IFERROR(H54/G54-1,"-")</f>
        <v>7.1808000000000094E-2</v>
      </c>
      <c r="J54" s="162">
        <f t="shared" si="16"/>
        <v>2244</v>
      </c>
      <c r="K54" s="163">
        <f>H54/H$8</f>
        <v>6.0025283235680691E-3</v>
      </c>
    </row>
    <row r="55" spans="2:14" x14ac:dyDescent="0.25">
      <c r="B55" s="165" t="s">
        <v>113</v>
      </c>
      <c r="C55" s="166">
        <v>10451</v>
      </c>
      <c r="D55" s="166">
        <v>3235</v>
      </c>
      <c r="E55" s="166">
        <v>3039</v>
      </c>
      <c r="F55" s="166">
        <v>10480</v>
      </c>
      <c r="G55" s="166">
        <v>9481</v>
      </c>
      <c r="H55" s="166">
        <v>11205</v>
      </c>
      <c r="I55" s="167">
        <f t="shared" ref="I55:I62" si="17">IFERROR(H55/G55-1,"-")</f>
        <v>0.18183735892838304</v>
      </c>
      <c r="J55" s="166">
        <f t="shared" si="16"/>
        <v>1724</v>
      </c>
      <c r="K55" s="167">
        <f t="shared" ref="K55:K62" si="18">H55/H$8</f>
        <v>2.0080709937773992E-3</v>
      </c>
    </row>
    <row r="56" spans="2:14" x14ac:dyDescent="0.25">
      <c r="B56" s="165" t="s">
        <v>116</v>
      </c>
      <c r="C56" s="166">
        <v>10142</v>
      </c>
      <c r="D56" s="166">
        <v>3165</v>
      </c>
      <c r="E56" s="166">
        <v>5197</v>
      </c>
      <c r="F56" s="166">
        <v>7015</v>
      </c>
      <c r="G56" s="166">
        <v>6255</v>
      </c>
      <c r="H56" s="166">
        <v>6432</v>
      </c>
      <c r="I56" s="167">
        <f t="shared" si="17"/>
        <v>2.8297362110311752E-2</v>
      </c>
      <c r="J56" s="166">
        <f t="shared" si="16"/>
        <v>177</v>
      </c>
      <c r="K56" s="167">
        <f t="shared" si="18"/>
        <v>1.1526918904039476E-3</v>
      </c>
    </row>
    <row r="57" spans="2:14" x14ac:dyDescent="0.25">
      <c r="B57" s="165" t="s">
        <v>119</v>
      </c>
      <c r="C57" s="166">
        <v>2191</v>
      </c>
      <c r="D57" s="166">
        <v>546</v>
      </c>
      <c r="E57" s="166">
        <v>1648</v>
      </c>
      <c r="F57" s="166">
        <v>2748</v>
      </c>
      <c r="G57" s="166">
        <v>2961</v>
      </c>
      <c r="H57" s="166">
        <v>2512</v>
      </c>
      <c r="I57" s="167">
        <f t="shared" si="17"/>
        <v>-0.15163796014859843</v>
      </c>
      <c r="J57" s="166">
        <f t="shared" si="16"/>
        <v>-449</v>
      </c>
      <c r="K57" s="167">
        <f t="shared" si="18"/>
        <v>4.5018066366522331E-4</v>
      </c>
    </row>
    <row r="58" spans="2:14" x14ac:dyDescent="0.25">
      <c r="B58" s="165" t="s">
        <v>126</v>
      </c>
      <c r="C58" s="166">
        <v>733</v>
      </c>
      <c r="D58" s="166">
        <v>287</v>
      </c>
      <c r="E58" s="166">
        <v>377</v>
      </c>
      <c r="F58" s="166">
        <v>875</v>
      </c>
      <c r="G58" s="166">
        <v>834</v>
      </c>
      <c r="H58" s="166">
        <v>1072</v>
      </c>
      <c r="I58" s="167">
        <f t="shared" si="17"/>
        <v>0.28537170263788969</v>
      </c>
      <c r="J58" s="166">
        <f t="shared" si="16"/>
        <v>238</v>
      </c>
      <c r="K58" s="167">
        <f t="shared" si="18"/>
        <v>1.9211531506732458E-4</v>
      </c>
    </row>
    <row r="59" spans="2:14" x14ac:dyDescent="0.25">
      <c r="B59" s="165" t="s">
        <v>122</v>
      </c>
      <c r="C59" s="166">
        <v>710</v>
      </c>
      <c r="D59" s="166">
        <v>233</v>
      </c>
      <c r="E59" s="166">
        <v>480</v>
      </c>
      <c r="F59" s="166">
        <v>665</v>
      </c>
      <c r="G59" s="166">
        <v>718</v>
      </c>
      <c r="H59" s="166">
        <v>761</v>
      </c>
      <c r="I59" s="167">
        <f t="shared" si="17"/>
        <v>5.9888579387186613E-2</v>
      </c>
      <c r="J59" s="166">
        <f t="shared" si="16"/>
        <v>43</v>
      </c>
      <c r="K59" s="167">
        <f t="shared" si="18"/>
        <v>1.3638036825208396E-4</v>
      </c>
    </row>
    <row r="60" spans="2:14" x14ac:dyDescent="0.25">
      <c r="B60" s="165" t="s">
        <v>131</v>
      </c>
      <c r="C60" s="166">
        <v>289</v>
      </c>
      <c r="D60" s="166">
        <v>136</v>
      </c>
      <c r="E60" s="166">
        <v>98</v>
      </c>
      <c r="F60" s="166">
        <v>141</v>
      </c>
      <c r="G60" s="166">
        <v>243</v>
      </c>
      <c r="H60" s="166">
        <v>149</v>
      </c>
      <c r="I60" s="167">
        <f t="shared" si="17"/>
        <v>-0.38683127572016462</v>
      </c>
      <c r="J60" s="166">
        <f t="shared" si="16"/>
        <v>-94</v>
      </c>
      <c r="K60" s="167">
        <f t="shared" si="18"/>
        <v>2.670259509797702E-5</v>
      </c>
    </row>
    <row r="61" spans="2:14" x14ac:dyDescent="0.25">
      <c r="B61" s="165" t="s">
        <v>134</v>
      </c>
      <c r="C61" s="166">
        <v>617</v>
      </c>
      <c r="D61" s="166">
        <v>248</v>
      </c>
      <c r="E61" s="166">
        <v>91</v>
      </c>
      <c r="F61" s="166">
        <v>157</v>
      </c>
      <c r="G61" s="166">
        <v>195</v>
      </c>
      <c r="H61" s="166">
        <v>168</v>
      </c>
      <c r="I61" s="167">
        <f t="shared" si="17"/>
        <v>-0.13846153846153841</v>
      </c>
      <c r="J61" s="166">
        <f t="shared" si="16"/>
        <v>-27</v>
      </c>
      <c r="K61" s="167">
        <f t="shared" si="18"/>
        <v>3.0107624003088182E-5</v>
      </c>
    </row>
    <row r="62" spans="2:14" x14ac:dyDescent="0.25">
      <c r="B62" s="170" t="s">
        <v>148</v>
      </c>
      <c r="C62" s="171">
        <f t="shared" ref="C62:H62" si="19">C54-SUM(C55:C61)</f>
        <v>10134</v>
      </c>
      <c r="D62" s="171">
        <f t="shared" si="19"/>
        <v>3119</v>
      </c>
      <c r="E62" s="171">
        <f t="shared" si="19"/>
        <v>4377</v>
      </c>
      <c r="F62" s="171">
        <f t="shared" si="19"/>
        <v>9347</v>
      </c>
      <c r="G62" s="171">
        <f t="shared" si="19"/>
        <v>10563</v>
      </c>
      <c r="H62" s="171">
        <f t="shared" si="19"/>
        <v>11195</v>
      </c>
      <c r="I62" s="172">
        <f t="shared" si="17"/>
        <v>5.9831487266875039E-2</v>
      </c>
      <c r="J62" s="171">
        <f>H62-G62</f>
        <v>632</v>
      </c>
      <c r="K62" s="172">
        <f t="shared" si="18"/>
        <v>2.006278873301025E-3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139160</v>
      </c>
      <c r="D64" s="159">
        <v>57877</v>
      </c>
      <c r="E64" s="159">
        <v>71245</v>
      </c>
      <c r="F64" s="159">
        <v>164270</v>
      </c>
      <c r="G64" s="159">
        <v>177179</v>
      </c>
      <c r="H64" s="159">
        <v>234780</v>
      </c>
      <c r="I64" s="160">
        <f>IFERROR(H64/G64-1,"-")</f>
        <v>0.32510060447344213</v>
      </c>
      <c r="J64" s="159">
        <f>H64-G64</f>
        <v>57601</v>
      </c>
      <c r="K64" s="160">
        <f>H64/H$8</f>
        <v>4.2075404544315735E-2</v>
      </c>
      <c r="L64" s="107"/>
      <c r="M64" s="107"/>
      <c r="N64" s="107"/>
    </row>
    <row r="65" spans="2:14" x14ac:dyDescent="0.25">
      <c r="B65" s="161" t="s">
        <v>100</v>
      </c>
      <c r="C65" s="162">
        <v>42184</v>
      </c>
      <c r="D65" s="162">
        <v>24943</v>
      </c>
      <c r="E65" s="162">
        <v>26573</v>
      </c>
      <c r="F65" s="162">
        <v>32862</v>
      </c>
      <c r="G65" s="162">
        <v>44592</v>
      </c>
      <c r="H65" s="162">
        <v>62052</v>
      </c>
      <c r="I65" s="163">
        <f>IFERROR(H65/G65-1,"-")</f>
        <v>0.39155005382131325</v>
      </c>
      <c r="J65" s="162">
        <f t="shared" ref="J65:J75" si="20">H65-G65</f>
        <v>17460</v>
      </c>
      <c r="K65" s="163">
        <f>H65/H$8</f>
        <v>1.1120465979997786E-2</v>
      </c>
    </row>
    <row r="66" spans="2:14" x14ac:dyDescent="0.25">
      <c r="B66" s="165" t="s">
        <v>106</v>
      </c>
      <c r="C66" s="166">
        <v>22767</v>
      </c>
      <c r="D66" s="166">
        <v>9088</v>
      </c>
      <c r="E66" s="166">
        <v>21826</v>
      </c>
      <c r="F66" s="166">
        <v>23626</v>
      </c>
      <c r="G66" s="166">
        <v>29910</v>
      </c>
      <c r="H66" s="166">
        <v>37748</v>
      </c>
      <c r="I66" s="167">
        <f>IFERROR(H66/G66-1,"-")</f>
        <v>0.26205282514209305</v>
      </c>
      <c r="J66" s="166">
        <f t="shared" si="20"/>
        <v>7838</v>
      </c>
      <c r="K66" s="167">
        <f>H66/H$8</f>
        <v>6.7648963742176944E-3</v>
      </c>
    </row>
    <row r="67" spans="2:14" x14ac:dyDescent="0.25">
      <c r="B67" s="165" t="s">
        <v>103</v>
      </c>
      <c r="C67" s="166">
        <v>19417</v>
      </c>
      <c r="D67" s="166">
        <v>15855</v>
      </c>
      <c r="E67" s="166">
        <v>4747</v>
      </c>
      <c r="F67" s="166">
        <v>9236</v>
      </c>
      <c r="G67" s="166">
        <v>14682</v>
      </c>
      <c r="H67" s="166">
        <v>24304</v>
      </c>
      <c r="I67" s="167">
        <f>IFERROR(H67/G67-1,"-")</f>
        <v>0.65536030513554011</v>
      </c>
      <c r="J67" s="166">
        <f t="shared" si="20"/>
        <v>9622</v>
      </c>
      <c r="K67" s="167">
        <f>H67/H$8</f>
        <v>4.3555696057800903E-3</v>
      </c>
    </row>
    <row r="68" spans="2:14" x14ac:dyDescent="0.25">
      <c r="B68" s="161" t="s">
        <v>110</v>
      </c>
      <c r="C68" s="162">
        <v>96976</v>
      </c>
      <c r="D68" s="162">
        <v>32934</v>
      </c>
      <c r="E68" s="162">
        <v>44672</v>
      </c>
      <c r="F68" s="162">
        <v>131408</v>
      </c>
      <c r="G68" s="162">
        <v>132587</v>
      </c>
      <c r="H68" s="162">
        <v>172728</v>
      </c>
      <c r="I68" s="163">
        <f>IFERROR(H68/G68-1,"-")</f>
        <v>0.30275215518866849</v>
      </c>
      <c r="J68" s="162">
        <f t="shared" si="20"/>
        <v>40141</v>
      </c>
      <c r="K68" s="163">
        <f>H68/H$8</f>
        <v>3.0954938564317948E-2</v>
      </c>
    </row>
    <row r="69" spans="2:14" x14ac:dyDescent="0.25">
      <c r="B69" s="165" t="s">
        <v>113</v>
      </c>
      <c r="C69" s="166">
        <v>41886</v>
      </c>
      <c r="D69" s="166">
        <v>14718</v>
      </c>
      <c r="E69" s="166">
        <v>12269</v>
      </c>
      <c r="F69" s="166">
        <v>56760</v>
      </c>
      <c r="G69" s="166">
        <v>50937</v>
      </c>
      <c r="H69" s="166">
        <v>74234</v>
      </c>
      <c r="I69" s="167">
        <f t="shared" ref="I69:I76" si="21">IFERROR(H69/G69-1,"-")</f>
        <v>0.4573689066886546</v>
      </c>
      <c r="J69" s="166">
        <f t="shared" si="20"/>
        <v>23297</v>
      </c>
      <c r="K69" s="167">
        <f t="shared" ref="K69:K76" si="22">H69/H$8</f>
        <v>1.3303627144316953E-2</v>
      </c>
    </row>
    <row r="70" spans="2:14" x14ac:dyDescent="0.25">
      <c r="B70" s="165" t="s">
        <v>116</v>
      </c>
      <c r="C70" s="166">
        <v>11748</v>
      </c>
      <c r="D70" s="166">
        <v>3483</v>
      </c>
      <c r="E70" s="166">
        <v>3758</v>
      </c>
      <c r="F70" s="166">
        <v>7893</v>
      </c>
      <c r="G70" s="166">
        <v>11764</v>
      </c>
      <c r="H70" s="166">
        <v>10979</v>
      </c>
      <c r="I70" s="167">
        <f t="shared" si="21"/>
        <v>-6.6729003740224391E-2</v>
      </c>
      <c r="J70" s="166">
        <f t="shared" si="20"/>
        <v>-785</v>
      </c>
      <c r="K70" s="167">
        <f t="shared" si="22"/>
        <v>1.9675690710113402E-3</v>
      </c>
    </row>
    <row r="71" spans="2:14" x14ac:dyDescent="0.25">
      <c r="B71" s="165" t="s">
        <v>119</v>
      </c>
      <c r="C71" s="166">
        <v>10984</v>
      </c>
      <c r="D71" s="166">
        <v>3686</v>
      </c>
      <c r="E71" s="166">
        <v>6316</v>
      </c>
      <c r="F71" s="166">
        <v>18292</v>
      </c>
      <c r="G71" s="166">
        <v>15014</v>
      </c>
      <c r="H71" s="166">
        <v>19275</v>
      </c>
      <c r="I71" s="167">
        <f t="shared" si="21"/>
        <v>0.283801785000666</v>
      </c>
      <c r="J71" s="166">
        <f t="shared" si="20"/>
        <v>4261</v>
      </c>
      <c r="K71" s="167">
        <f t="shared" si="22"/>
        <v>3.4543122182114565E-3</v>
      </c>
    </row>
    <row r="72" spans="2:14" x14ac:dyDescent="0.25">
      <c r="B72" s="165" t="s">
        <v>126</v>
      </c>
      <c r="C72" s="166">
        <v>1818</v>
      </c>
      <c r="D72" s="166">
        <v>547</v>
      </c>
      <c r="E72" s="166">
        <v>3888</v>
      </c>
      <c r="F72" s="166">
        <v>3841</v>
      </c>
      <c r="G72" s="166">
        <v>4002</v>
      </c>
      <c r="H72" s="166">
        <v>6545</v>
      </c>
      <c r="I72" s="167">
        <f t="shared" si="21"/>
        <v>0.63543228385807105</v>
      </c>
      <c r="J72" s="166">
        <f t="shared" si="20"/>
        <v>2543</v>
      </c>
      <c r="K72" s="167">
        <f t="shared" si="22"/>
        <v>1.1729428517869771E-3</v>
      </c>
    </row>
    <row r="73" spans="2:14" x14ac:dyDescent="0.25">
      <c r="B73" s="165" t="s">
        <v>122</v>
      </c>
      <c r="C73" s="166">
        <v>2536</v>
      </c>
      <c r="D73" s="166">
        <v>1317</v>
      </c>
      <c r="E73" s="166">
        <v>2003</v>
      </c>
      <c r="F73" s="166">
        <v>3259</v>
      </c>
      <c r="G73" s="166">
        <v>2269</v>
      </c>
      <c r="H73" s="166">
        <v>4239</v>
      </c>
      <c r="I73" s="167">
        <f t="shared" si="21"/>
        <v>0.86822388717496701</v>
      </c>
      <c r="J73" s="166">
        <f t="shared" si="20"/>
        <v>1970</v>
      </c>
      <c r="K73" s="167">
        <f t="shared" si="22"/>
        <v>7.5967986993506428E-4</v>
      </c>
    </row>
    <row r="74" spans="2:14" x14ac:dyDescent="0.25">
      <c r="B74" s="165" t="s">
        <v>131</v>
      </c>
      <c r="C74" s="166">
        <v>2206</v>
      </c>
      <c r="D74" s="166">
        <v>768</v>
      </c>
      <c r="E74" s="166">
        <v>1848</v>
      </c>
      <c r="F74" s="166">
        <v>3131</v>
      </c>
      <c r="G74" s="166">
        <v>3796</v>
      </c>
      <c r="H74" s="166">
        <v>3211</v>
      </c>
      <c r="I74" s="167">
        <f t="shared" si="21"/>
        <v>-0.15410958904109584</v>
      </c>
      <c r="J74" s="166">
        <f t="shared" si="20"/>
        <v>-585</v>
      </c>
      <c r="K74" s="167">
        <f t="shared" si="22"/>
        <v>5.7544988496378662E-4</v>
      </c>
    </row>
    <row r="75" spans="2:14" x14ac:dyDescent="0.25">
      <c r="B75" s="165" t="s">
        <v>134</v>
      </c>
      <c r="C75" s="166">
        <v>2361</v>
      </c>
      <c r="D75" s="166">
        <v>997</v>
      </c>
      <c r="E75" s="166">
        <v>363</v>
      </c>
      <c r="F75" s="166">
        <v>1012</v>
      </c>
      <c r="G75" s="166">
        <v>1155</v>
      </c>
      <c r="H75" s="166">
        <v>3205</v>
      </c>
      <c r="I75" s="167">
        <f t="shared" si="21"/>
        <v>1.774891774891775</v>
      </c>
      <c r="J75" s="166">
        <f t="shared" si="20"/>
        <v>2050</v>
      </c>
      <c r="K75" s="167">
        <f t="shared" si="22"/>
        <v>5.7437461267796208E-4</v>
      </c>
    </row>
    <row r="76" spans="2:14" x14ac:dyDescent="0.25">
      <c r="B76" s="170" t="s">
        <v>148</v>
      </c>
      <c r="C76" s="171">
        <f t="shared" ref="C76:H76" si="23">C68-SUM(C69:C75)</f>
        <v>23437</v>
      </c>
      <c r="D76" s="171">
        <f t="shared" si="23"/>
        <v>7418</v>
      </c>
      <c r="E76" s="171">
        <f t="shared" si="23"/>
        <v>14227</v>
      </c>
      <c r="F76" s="171">
        <f t="shared" si="23"/>
        <v>37220</v>
      </c>
      <c r="G76" s="171">
        <f t="shared" si="23"/>
        <v>43650</v>
      </c>
      <c r="H76" s="171">
        <f t="shared" si="23"/>
        <v>51040</v>
      </c>
      <c r="I76" s="172">
        <f t="shared" si="21"/>
        <v>0.16930126002290957</v>
      </c>
      <c r="J76" s="171">
        <f>H76-G76</f>
        <v>7390</v>
      </c>
      <c r="K76" s="172">
        <f t="shared" si="22"/>
        <v>9.1469829114144089E-3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806433</v>
      </c>
      <c r="D78" s="159">
        <v>240954</v>
      </c>
      <c r="E78" s="159">
        <v>355287</v>
      </c>
      <c r="F78" s="159">
        <v>720575</v>
      </c>
      <c r="G78" s="159">
        <v>813714</v>
      </c>
      <c r="H78" s="159">
        <v>930653</v>
      </c>
      <c r="I78" s="160">
        <f>IFERROR(H78/G78-1,"-")</f>
        <v>0.1437101979319515</v>
      </c>
      <c r="J78" s="159">
        <f>H78-G78</f>
        <v>116939</v>
      </c>
      <c r="K78" s="160">
        <f>H78/H$8</f>
        <v>0.16678422976991683</v>
      </c>
      <c r="L78" s="107"/>
      <c r="M78" s="107"/>
      <c r="N78" s="107"/>
    </row>
    <row r="79" spans="2:14" x14ac:dyDescent="0.25">
      <c r="B79" s="161" t="s">
        <v>100</v>
      </c>
      <c r="C79" s="162">
        <v>359704</v>
      </c>
      <c r="D79" s="162">
        <v>106972</v>
      </c>
      <c r="E79" s="162">
        <v>181937</v>
      </c>
      <c r="F79" s="162">
        <v>344530</v>
      </c>
      <c r="G79" s="162">
        <v>347137</v>
      </c>
      <c r="H79" s="162">
        <v>385380</v>
      </c>
      <c r="I79" s="163">
        <f>IFERROR(H79/G79-1,"-")</f>
        <v>0.11016687935886993</v>
      </c>
      <c r="J79" s="162">
        <f t="shared" ref="J79:J89" si="24">H79-G79</f>
        <v>38243</v>
      </c>
      <c r="K79" s="163">
        <f>H79/H$8</f>
        <v>6.9064738918512641E-2</v>
      </c>
    </row>
    <row r="80" spans="2:14" x14ac:dyDescent="0.25">
      <c r="B80" s="165" t="s">
        <v>106</v>
      </c>
      <c r="C80" s="166">
        <v>72375</v>
      </c>
      <c r="D80" s="166">
        <v>28709</v>
      </c>
      <c r="E80" s="166">
        <v>67081</v>
      </c>
      <c r="F80" s="166">
        <v>97691</v>
      </c>
      <c r="G80" s="166">
        <v>93289</v>
      </c>
      <c r="H80" s="166">
        <v>106751</v>
      </c>
      <c r="I80" s="167">
        <f>IFERROR(H80/G80-1,"-")</f>
        <v>0.1443042588086485</v>
      </c>
      <c r="J80" s="166">
        <f t="shared" si="24"/>
        <v>13462</v>
      </c>
      <c r="K80" s="167">
        <f>H80/H$8</f>
        <v>1.9131065297343253E-2</v>
      </c>
    </row>
    <row r="81" spans="2:14" x14ac:dyDescent="0.25">
      <c r="B81" s="165" t="s">
        <v>103</v>
      </c>
      <c r="C81" s="166">
        <v>287329</v>
      </c>
      <c r="D81" s="166">
        <v>78263</v>
      </c>
      <c r="E81" s="166">
        <v>114856</v>
      </c>
      <c r="F81" s="166">
        <v>246839</v>
      </c>
      <c r="G81" s="166">
        <v>253848</v>
      </c>
      <c r="H81" s="166">
        <v>278629</v>
      </c>
      <c r="I81" s="167">
        <f>IFERROR(H81/G81-1,"-")</f>
        <v>9.7621411238221212E-2</v>
      </c>
      <c r="J81" s="166">
        <f t="shared" si="24"/>
        <v>24781</v>
      </c>
      <c r="K81" s="167">
        <f>H81/H$8</f>
        <v>4.9933673621169385E-2</v>
      </c>
    </row>
    <row r="82" spans="2:14" x14ac:dyDescent="0.25">
      <c r="B82" s="161" t="s">
        <v>110</v>
      </c>
      <c r="C82" s="162">
        <v>446729</v>
      </c>
      <c r="D82" s="162">
        <v>133982</v>
      </c>
      <c r="E82" s="162">
        <v>173350</v>
      </c>
      <c r="F82" s="162">
        <v>376045</v>
      </c>
      <c r="G82" s="162">
        <v>466577</v>
      </c>
      <c r="H82" s="162">
        <v>545273</v>
      </c>
      <c r="I82" s="163">
        <f>IFERROR(H82/G82-1,"-")</f>
        <v>0.16866669381474009</v>
      </c>
      <c r="J82" s="162">
        <f t="shared" si="24"/>
        <v>78696</v>
      </c>
      <c r="K82" s="163">
        <f>H82/H$8</f>
        <v>9.7719490851404175E-2</v>
      </c>
    </row>
    <row r="83" spans="2:14" x14ac:dyDescent="0.25">
      <c r="B83" s="165" t="s">
        <v>113</v>
      </c>
      <c r="C83" s="166">
        <v>76312</v>
      </c>
      <c r="D83" s="166">
        <v>22762</v>
      </c>
      <c r="E83" s="166">
        <v>16831</v>
      </c>
      <c r="F83" s="166">
        <v>72242</v>
      </c>
      <c r="G83" s="166">
        <v>95918</v>
      </c>
      <c r="H83" s="166">
        <v>112291</v>
      </c>
      <c r="I83" s="167">
        <f t="shared" ref="I83:I90" si="25">IFERROR(H83/G83-1,"-")</f>
        <v>0.17069788777914474</v>
      </c>
      <c r="J83" s="166">
        <f t="shared" si="24"/>
        <v>16373</v>
      </c>
      <c r="K83" s="167">
        <f t="shared" ref="K83:K90" si="26">H83/H$8</f>
        <v>2.0123900041254614E-2</v>
      </c>
    </row>
    <row r="84" spans="2:14" x14ac:dyDescent="0.25">
      <c r="B84" s="165" t="s">
        <v>116</v>
      </c>
      <c r="C84" s="166">
        <v>165058</v>
      </c>
      <c r="D84" s="166">
        <v>44357</v>
      </c>
      <c r="E84" s="166">
        <v>53608</v>
      </c>
      <c r="F84" s="166">
        <v>116860</v>
      </c>
      <c r="G84" s="166">
        <v>132043</v>
      </c>
      <c r="H84" s="166">
        <v>146632</v>
      </c>
      <c r="I84" s="167">
        <f t="shared" si="25"/>
        <v>0.11048673538165588</v>
      </c>
      <c r="J84" s="166">
        <f t="shared" si="24"/>
        <v>14589</v>
      </c>
      <c r="K84" s="167">
        <f t="shared" si="26"/>
        <v>2.6278220969171585E-2</v>
      </c>
    </row>
    <row r="85" spans="2:14" x14ac:dyDescent="0.25">
      <c r="B85" s="165" t="s">
        <v>119</v>
      </c>
      <c r="C85" s="166">
        <v>25849</v>
      </c>
      <c r="D85" s="166">
        <v>8661</v>
      </c>
      <c r="E85" s="166">
        <v>20022</v>
      </c>
      <c r="F85" s="166">
        <v>31153</v>
      </c>
      <c r="G85" s="166">
        <v>42906</v>
      </c>
      <c r="H85" s="166">
        <v>58924</v>
      </c>
      <c r="I85" s="167">
        <f t="shared" si="25"/>
        <v>0.37332773971006383</v>
      </c>
      <c r="J85" s="166">
        <f t="shared" si="24"/>
        <v>16018</v>
      </c>
      <c r="K85" s="167">
        <f t="shared" si="26"/>
        <v>1.0559890694987905E-2</v>
      </c>
    </row>
    <row r="86" spans="2:14" x14ac:dyDescent="0.25">
      <c r="B86" s="165" t="s">
        <v>126</v>
      </c>
      <c r="C86" s="166">
        <v>9475</v>
      </c>
      <c r="D86" s="166">
        <v>2244</v>
      </c>
      <c r="E86" s="166">
        <v>6003</v>
      </c>
      <c r="F86" s="166">
        <v>10961</v>
      </c>
      <c r="G86" s="166">
        <v>13252</v>
      </c>
      <c r="H86" s="166">
        <v>18799</v>
      </c>
      <c r="I86" s="167">
        <f t="shared" si="25"/>
        <v>0.41857832779957738</v>
      </c>
      <c r="J86" s="166">
        <f t="shared" si="24"/>
        <v>5547</v>
      </c>
      <c r="K86" s="167">
        <f t="shared" si="26"/>
        <v>3.36900728353604E-3</v>
      </c>
    </row>
    <row r="87" spans="2:14" x14ac:dyDescent="0.25">
      <c r="B87" s="165" t="s">
        <v>122</v>
      </c>
      <c r="C87" s="166">
        <v>6356</v>
      </c>
      <c r="D87" s="166">
        <v>2176</v>
      </c>
      <c r="E87" s="166">
        <v>5208</v>
      </c>
      <c r="F87" s="166">
        <v>6016</v>
      </c>
      <c r="G87" s="166">
        <v>7139</v>
      </c>
      <c r="H87" s="166">
        <v>9111</v>
      </c>
      <c r="I87" s="167">
        <f t="shared" si="25"/>
        <v>0.27622916374842421</v>
      </c>
      <c r="J87" s="166">
        <f t="shared" si="24"/>
        <v>1972</v>
      </c>
      <c r="K87" s="167">
        <f t="shared" si="26"/>
        <v>1.6328009660246216E-3</v>
      </c>
    </row>
    <row r="88" spans="2:14" x14ac:dyDescent="0.25">
      <c r="B88" s="165" t="s">
        <v>131</v>
      </c>
      <c r="C88" s="166">
        <v>8896</v>
      </c>
      <c r="D88" s="166">
        <v>3378</v>
      </c>
      <c r="E88" s="166">
        <v>2579</v>
      </c>
      <c r="F88" s="166">
        <v>7789</v>
      </c>
      <c r="G88" s="166">
        <v>8637</v>
      </c>
      <c r="H88" s="166">
        <v>7642</v>
      </c>
      <c r="I88" s="167">
        <f t="shared" si="25"/>
        <v>-0.11520203774458726</v>
      </c>
      <c r="J88" s="166">
        <f t="shared" si="24"/>
        <v>-995</v>
      </c>
      <c r="K88" s="167">
        <f t="shared" si="26"/>
        <v>1.3695384680452373E-3</v>
      </c>
    </row>
    <row r="89" spans="2:14" x14ac:dyDescent="0.25">
      <c r="B89" s="165" t="s">
        <v>134</v>
      </c>
      <c r="C89" s="166">
        <v>13727</v>
      </c>
      <c r="D89" s="166">
        <v>5590</v>
      </c>
      <c r="E89" s="166">
        <v>2828</v>
      </c>
      <c r="F89" s="166">
        <v>7908</v>
      </c>
      <c r="G89" s="166">
        <v>10243</v>
      </c>
      <c r="H89" s="166">
        <v>10058</v>
      </c>
      <c r="I89" s="167">
        <f t="shared" si="25"/>
        <v>-1.8061114907741871E-2</v>
      </c>
      <c r="J89" s="166">
        <f t="shared" si="24"/>
        <v>-185</v>
      </c>
      <c r="K89" s="167">
        <f t="shared" si="26"/>
        <v>1.8025147751372674E-3</v>
      </c>
    </row>
    <row r="90" spans="2:14" x14ac:dyDescent="0.25">
      <c r="B90" s="170" t="s">
        <v>148</v>
      </c>
      <c r="C90" s="171">
        <f t="shared" ref="C90:H90" si="27">C82-SUM(C83:C89)</f>
        <v>141056</v>
      </c>
      <c r="D90" s="171">
        <f t="shared" si="27"/>
        <v>44814</v>
      </c>
      <c r="E90" s="171">
        <f t="shared" si="27"/>
        <v>66271</v>
      </c>
      <c r="F90" s="171">
        <f t="shared" si="27"/>
        <v>123116</v>
      </c>
      <c r="G90" s="171">
        <f t="shared" si="27"/>
        <v>156439</v>
      </c>
      <c r="H90" s="171">
        <f t="shared" si="27"/>
        <v>181816</v>
      </c>
      <c r="I90" s="172">
        <f t="shared" si="25"/>
        <v>0.16221658282141926</v>
      </c>
      <c r="J90" s="171">
        <f>H90-G90</f>
        <v>25377</v>
      </c>
      <c r="K90" s="172">
        <f t="shared" si="26"/>
        <v>3.258361765324691E-2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56230</v>
      </c>
      <c r="D92" s="159">
        <v>24525</v>
      </c>
      <c r="E92" s="159">
        <v>33497</v>
      </c>
      <c r="F92" s="159">
        <v>51855</v>
      </c>
      <c r="G92" s="159">
        <v>58492</v>
      </c>
      <c r="H92" s="159">
        <v>57716</v>
      </c>
      <c r="I92" s="160">
        <f>IFERROR(H92/G92-1,"-")</f>
        <v>-1.3266771524310994E-2</v>
      </c>
      <c r="J92" s="159">
        <f>H92-G92</f>
        <v>-776</v>
      </c>
      <c r="K92" s="160">
        <f>H92/H$8</f>
        <v>1.0343402541441889E-2</v>
      </c>
      <c r="L92" s="107"/>
      <c r="M92" s="107"/>
      <c r="N92" s="107"/>
    </row>
    <row r="93" spans="2:14" x14ac:dyDescent="0.25">
      <c r="B93" s="161" t="s">
        <v>100</v>
      </c>
      <c r="C93" s="162">
        <v>37202</v>
      </c>
      <c r="D93" s="162">
        <v>16099</v>
      </c>
      <c r="E93" s="162">
        <v>21736</v>
      </c>
      <c r="F93" s="162">
        <v>33927</v>
      </c>
      <c r="G93" s="162">
        <v>37822</v>
      </c>
      <c r="H93" s="162">
        <v>35882</v>
      </c>
      <c r="I93" s="163">
        <f>IFERROR(H93/G93-1,"-")</f>
        <v>-5.1292898313151092E-2</v>
      </c>
      <c r="J93" s="162">
        <f t="shared" ref="J93:J103" si="28">H93-G93</f>
        <v>-1940</v>
      </c>
      <c r="K93" s="163">
        <f>H93/H$8</f>
        <v>6.4304866933262506E-3</v>
      </c>
    </row>
    <row r="94" spans="2:14" x14ac:dyDescent="0.25">
      <c r="B94" s="165" t="s">
        <v>106</v>
      </c>
      <c r="C94" s="166">
        <v>19167</v>
      </c>
      <c r="D94" s="166">
        <v>8718</v>
      </c>
      <c r="E94" s="166">
        <v>11001</v>
      </c>
      <c r="F94" s="166">
        <v>16313</v>
      </c>
      <c r="G94" s="166">
        <v>12040</v>
      </c>
      <c r="H94" s="166">
        <v>11879</v>
      </c>
      <c r="I94" s="167">
        <f>IFERROR(H94/G94-1,"-")</f>
        <v>-1.3372093023255816E-2</v>
      </c>
      <c r="J94" s="166">
        <f t="shared" si="28"/>
        <v>-161</v>
      </c>
      <c r="K94" s="167">
        <f>H94/H$8</f>
        <v>2.128859913885027E-3</v>
      </c>
    </row>
    <row r="95" spans="2:14" x14ac:dyDescent="0.25">
      <c r="B95" s="165" t="s">
        <v>103</v>
      </c>
      <c r="C95" s="166">
        <v>18035</v>
      </c>
      <c r="D95" s="166">
        <v>7381</v>
      </c>
      <c r="E95" s="166">
        <v>10735</v>
      </c>
      <c r="F95" s="166">
        <v>17614</v>
      </c>
      <c r="G95" s="166">
        <v>25782</v>
      </c>
      <c r="H95" s="166">
        <v>24003</v>
      </c>
      <c r="I95" s="167">
        <f>IFERROR(H95/G95-1,"-")</f>
        <v>-6.9001629043518697E-2</v>
      </c>
      <c r="J95" s="166">
        <f t="shared" si="28"/>
        <v>-1779</v>
      </c>
      <c r="K95" s="167">
        <f>H95/H$8</f>
        <v>4.3016267794412236E-3</v>
      </c>
    </row>
    <row r="96" spans="2:14" x14ac:dyDescent="0.25">
      <c r="B96" s="161" t="s">
        <v>110</v>
      </c>
      <c r="C96" s="162">
        <v>19028</v>
      </c>
      <c r="D96" s="162">
        <v>8426</v>
      </c>
      <c r="E96" s="162">
        <v>11761</v>
      </c>
      <c r="F96" s="162">
        <v>17928</v>
      </c>
      <c r="G96" s="162">
        <v>20670</v>
      </c>
      <c r="H96" s="162">
        <v>21834</v>
      </c>
      <c r="I96" s="163">
        <f>IFERROR(H96/G96-1,"-")</f>
        <v>5.6313497822931824E-2</v>
      </c>
      <c r="J96" s="162">
        <f t="shared" si="28"/>
        <v>1164</v>
      </c>
      <c r="K96" s="163">
        <f>H96/H$8</f>
        <v>3.9129158481156388E-3</v>
      </c>
    </row>
    <row r="97" spans="2:14" x14ac:dyDescent="0.25">
      <c r="B97" s="165" t="s">
        <v>113</v>
      </c>
      <c r="C97" s="166">
        <v>2444</v>
      </c>
      <c r="D97" s="166">
        <v>1322</v>
      </c>
      <c r="E97" s="166">
        <v>921</v>
      </c>
      <c r="F97" s="166">
        <v>2452</v>
      </c>
      <c r="G97" s="166">
        <v>2854</v>
      </c>
      <c r="H97" s="166">
        <v>3049</v>
      </c>
      <c r="I97" s="167">
        <f t="shared" ref="I97:I104" si="29">IFERROR(H97/G97-1,"-")</f>
        <v>6.8325157673440717E-2</v>
      </c>
      <c r="J97" s="166">
        <f t="shared" si="28"/>
        <v>195</v>
      </c>
      <c r="K97" s="167">
        <f t="shared" ref="K97:K104" si="30">H97/H$8</f>
        <v>5.46417533246523E-4</v>
      </c>
    </row>
    <row r="98" spans="2:14" x14ac:dyDescent="0.25">
      <c r="B98" s="165" t="s">
        <v>116</v>
      </c>
      <c r="C98" s="166">
        <v>4049</v>
      </c>
      <c r="D98" s="166">
        <v>1580</v>
      </c>
      <c r="E98" s="166">
        <v>2403</v>
      </c>
      <c r="F98" s="166">
        <v>3583</v>
      </c>
      <c r="G98" s="166">
        <v>3895</v>
      </c>
      <c r="H98" s="166">
        <v>4329</v>
      </c>
      <c r="I98" s="167">
        <f t="shared" si="29"/>
        <v>0.11142490372272151</v>
      </c>
      <c r="J98" s="166">
        <f t="shared" si="28"/>
        <v>434</v>
      </c>
      <c r="K98" s="167">
        <f t="shared" si="30"/>
        <v>7.7580895422243296E-4</v>
      </c>
    </row>
    <row r="99" spans="2:14" x14ac:dyDescent="0.25">
      <c r="B99" s="165" t="s">
        <v>119</v>
      </c>
      <c r="C99" s="166">
        <v>3873</v>
      </c>
      <c r="D99" s="166">
        <v>1996</v>
      </c>
      <c r="E99" s="166">
        <v>3569</v>
      </c>
      <c r="F99" s="166">
        <v>3436</v>
      </c>
      <c r="G99" s="166">
        <v>3896</v>
      </c>
      <c r="H99" s="166">
        <v>3724</v>
      </c>
      <c r="I99" s="167">
        <f t="shared" si="29"/>
        <v>-4.4147843942505149E-2</v>
      </c>
      <c r="J99" s="166">
        <f t="shared" si="28"/>
        <v>-172</v>
      </c>
      <c r="K99" s="167">
        <f t="shared" si="30"/>
        <v>6.6738566540178808E-4</v>
      </c>
    </row>
    <row r="100" spans="2:14" x14ac:dyDescent="0.25">
      <c r="B100" s="165" t="s">
        <v>126</v>
      </c>
      <c r="C100" s="166">
        <v>707</v>
      </c>
      <c r="D100" s="166">
        <v>327</v>
      </c>
      <c r="E100" s="166">
        <v>432</v>
      </c>
      <c r="F100" s="166">
        <v>1179</v>
      </c>
      <c r="G100" s="166">
        <v>952</v>
      </c>
      <c r="H100" s="166">
        <v>948</v>
      </c>
      <c r="I100" s="167">
        <f t="shared" si="29"/>
        <v>-4.2016806722688926E-3</v>
      </c>
      <c r="J100" s="166">
        <f t="shared" si="28"/>
        <v>-4</v>
      </c>
      <c r="K100" s="167">
        <f t="shared" si="30"/>
        <v>1.698930211602833E-4</v>
      </c>
    </row>
    <row r="101" spans="2:14" x14ac:dyDescent="0.25">
      <c r="B101" s="165" t="s">
        <v>122</v>
      </c>
      <c r="C101" s="166">
        <v>526</v>
      </c>
      <c r="D101" s="166">
        <v>354</v>
      </c>
      <c r="E101" s="166">
        <v>507</v>
      </c>
      <c r="F101" s="166">
        <v>697</v>
      </c>
      <c r="G101" s="166">
        <v>659</v>
      </c>
      <c r="H101" s="166">
        <v>908</v>
      </c>
      <c r="I101" s="167">
        <f t="shared" si="29"/>
        <v>0.37784522003034904</v>
      </c>
      <c r="J101" s="166">
        <f t="shared" si="28"/>
        <v>249</v>
      </c>
      <c r="K101" s="167">
        <f t="shared" si="30"/>
        <v>1.6272453925478614E-4</v>
      </c>
    </row>
    <row r="102" spans="2:14" x14ac:dyDescent="0.25">
      <c r="B102" s="165" t="s">
        <v>131</v>
      </c>
      <c r="C102" s="166">
        <v>167</v>
      </c>
      <c r="D102" s="166">
        <v>129</v>
      </c>
      <c r="E102" s="166">
        <v>105</v>
      </c>
      <c r="F102" s="166">
        <v>270</v>
      </c>
      <c r="G102" s="166">
        <v>156</v>
      </c>
      <c r="H102" s="166">
        <v>238</v>
      </c>
      <c r="I102" s="167">
        <f t="shared" si="29"/>
        <v>0.52564102564102555</v>
      </c>
      <c r="J102" s="166">
        <f t="shared" si="28"/>
        <v>82</v>
      </c>
      <c r="K102" s="167">
        <f t="shared" si="30"/>
        <v>4.2652467337708257E-5</v>
      </c>
    </row>
    <row r="103" spans="2:14" x14ac:dyDescent="0.25">
      <c r="B103" s="165" t="s">
        <v>134</v>
      </c>
      <c r="C103" s="166">
        <v>273</v>
      </c>
      <c r="D103" s="166">
        <v>96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6.8817426292772988E-5</v>
      </c>
    </row>
    <row r="104" spans="2:14" x14ac:dyDescent="0.25">
      <c r="B104" s="170" t="s">
        <v>148</v>
      </c>
      <c r="C104" s="171">
        <f t="shared" ref="C104:H104" si="31">C96-SUM(C97:C103)</f>
        <v>6989</v>
      </c>
      <c r="D104" s="171">
        <f t="shared" si="31"/>
        <v>2622</v>
      </c>
      <c r="E104" s="171">
        <f t="shared" si="31"/>
        <v>3728</v>
      </c>
      <c r="F104" s="171">
        <f t="shared" si="31"/>
        <v>6143</v>
      </c>
      <c r="G104" s="171">
        <f t="shared" si="31"/>
        <v>7988</v>
      </c>
      <c r="H104" s="171">
        <f t="shared" si="31"/>
        <v>8254</v>
      </c>
      <c r="I104" s="172">
        <f t="shared" si="29"/>
        <v>3.3299949924887384E-2</v>
      </c>
      <c r="J104" s="171">
        <f>H104-G104</f>
        <v>266</v>
      </c>
      <c r="K104" s="172">
        <f t="shared" si="30"/>
        <v>1.4792162411993443E-3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146100</v>
      </c>
      <c r="D106" s="159">
        <v>80970</v>
      </c>
      <c r="E106" s="159">
        <v>108554</v>
      </c>
      <c r="F106" s="159">
        <v>202302</v>
      </c>
      <c r="G106" s="159">
        <v>255835</v>
      </c>
      <c r="H106" s="159">
        <v>243005</v>
      </c>
      <c r="I106" s="160">
        <f>IFERROR(H106/G106-1,"-")</f>
        <v>-5.0149510426642174E-2</v>
      </c>
      <c r="J106" s="159">
        <f>H106-G106</f>
        <v>-12830</v>
      </c>
      <c r="K106" s="160">
        <f>H106/H$8</f>
        <v>4.3549423636133594E-2</v>
      </c>
      <c r="L106" s="107"/>
      <c r="M106" s="107"/>
      <c r="N106" s="107"/>
    </row>
    <row r="107" spans="2:14" x14ac:dyDescent="0.25">
      <c r="B107" s="161" t="s">
        <v>100</v>
      </c>
      <c r="C107" s="162">
        <v>31233</v>
      </c>
      <c r="D107" s="162">
        <v>31472</v>
      </c>
      <c r="E107" s="162">
        <v>44464</v>
      </c>
      <c r="F107" s="162">
        <v>49222</v>
      </c>
      <c r="G107" s="162">
        <v>56357</v>
      </c>
      <c r="H107" s="162">
        <v>50393</v>
      </c>
      <c r="I107" s="163">
        <f>IFERROR(H107/G107-1,"-")</f>
        <v>-0.10582536330890568</v>
      </c>
      <c r="J107" s="162">
        <f t="shared" ref="J107:J117" si="32">H107-G107</f>
        <v>-5964</v>
      </c>
      <c r="K107" s="163">
        <f>H107/H$8</f>
        <v>9.0310327165929929E-3</v>
      </c>
    </row>
    <row r="108" spans="2:14" x14ac:dyDescent="0.25">
      <c r="B108" s="165" t="s">
        <v>106</v>
      </c>
      <c r="C108" s="166">
        <v>11973</v>
      </c>
      <c r="D108" s="166">
        <v>4999</v>
      </c>
      <c r="E108" s="166">
        <v>24125</v>
      </c>
      <c r="F108" s="166">
        <v>16615</v>
      </c>
      <c r="G108" s="166">
        <v>19697</v>
      </c>
      <c r="H108" s="166">
        <v>16175</v>
      </c>
      <c r="I108" s="167">
        <f>IFERROR(H108/G108-1,"-")</f>
        <v>-0.17880895567852972</v>
      </c>
      <c r="J108" s="166">
        <f t="shared" si="32"/>
        <v>-3522</v>
      </c>
      <c r="K108" s="167">
        <f>H108/H$8</f>
        <v>2.8987548705354245E-3</v>
      </c>
    </row>
    <row r="109" spans="2:14" x14ac:dyDescent="0.25">
      <c r="B109" s="165" t="s">
        <v>103</v>
      </c>
      <c r="C109" s="166">
        <v>19260</v>
      </c>
      <c r="D109" s="166">
        <v>26473</v>
      </c>
      <c r="E109" s="166">
        <v>20339</v>
      </c>
      <c r="F109" s="166">
        <v>32607</v>
      </c>
      <c r="G109" s="166">
        <v>36660</v>
      </c>
      <c r="H109" s="166">
        <v>34218</v>
      </c>
      <c r="I109" s="167">
        <f>IFERROR(H109/G109-1,"-")</f>
        <v>-6.6612111292962406E-2</v>
      </c>
      <c r="J109" s="166">
        <f t="shared" si="32"/>
        <v>-2442</v>
      </c>
      <c r="K109" s="167">
        <f>H109/H$8</f>
        <v>6.132277846057568E-3</v>
      </c>
    </row>
    <row r="110" spans="2:14" x14ac:dyDescent="0.25">
      <c r="B110" s="161" t="s">
        <v>110</v>
      </c>
      <c r="C110" s="162">
        <v>114867</v>
      </c>
      <c r="D110" s="162">
        <v>49498</v>
      </c>
      <c r="E110" s="162">
        <v>64090</v>
      </c>
      <c r="F110" s="162">
        <v>153080</v>
      </c>
      <c r="G110" s="162">
        <v>199478</v>
      </c>
      <c r="H110" s="162">
        <v>192612</v>
      </c>
      <c r="I110" s="163">
        <f>IFERROR(H110/G110-1,"-")</f>
        <v>-3.4419835771363205E-2</v>
      </c>
      <c r="J110" s="162">
        <f t="shared" si="32"/>
        <v>-6866</v>
      </c>
      <c r="K110" s="163">
        <f>H110/H$8</f>
        <v>3.4518390919540599E-2</v>
      </c>
    </row>
    <row r="111" spans="2:14" x14ac:dyDescent="0.25">
      <c r="B111" s="165" t="s">
        <v>113</v>
      </c>
      <c r="C111" s="166">
        <v>62499</v>
      </c>
      <c r="D111" s="166">
        <v>27599</v>
      </c>
      <c r="E111" s="166">
        <v>27639</v>
      </c>
      <c r="F111" s="166">
        <v>92419</v>
      </c>
      <c r="G111" s="166">
        <v>129631</v>
      </c>
      <c r="H111" s="166">
        <v>118675</v>
      </c>
      <c r="I111" s="167">
        <f t="shared" ref="I111:I118" si="33">IFERROR(H111/G111-1,"-")</f>
        <v>-8.4516820822179928E-2</v>
      </c>
      <c r="J111" s="166">
        <f t="shared" si="32"/>
        <v>-10956</v>
      </c>
      <c r="K111" s="167">
        <f t="shared" ref="K111:K118" si="34">H111/H$8</f>
        <v>2.1267989753371963E-2</v>
      </c>
    </row>
    <row r="112" spans="2:14" x14ac:dyDescent="0.25">
      <c r="B112" s="165" t="s">
        <v>116</v>
      </c>
      <c r="C112" s="166">
        <v>10280</v>
      </c>
      <c r="D112" s="166">
        <v>3455</v>
      </c>
      <c r="E112" s="166">
        <v>7252</v>
      </c>
      <c r="F112" s="166">
        <v>7078</v>
      </c>
      <c r="G112" s="166">
        <v>9021</v>
      </c>
      <c r="H112" s="166">
        <v>8634</v>
      </c>
      <c r="I112" s="167">
        <f t="shared" si="33"/>
        <v>-4.2899900232790111E-2</v>
      </c>
      <c r="J112" s="166">
        <f t="shared" si="32"/>
        <v>-387</v>
      </c>
      <c r="K112" s="167">
        <f t="shared" si="34"/>
        <v>1.5473168193015677E-3</v>
      </c>
    </row>
    <row r="113" spans="2:14" x14ac:dyDescent="0.25">
      <c r="B113" s="165" t="s">
        <v>119</v>
      </c>
      <c r="C113" s="166">
        <v>11865</v>
      </c>
      <c r="D113" s="166">
        <v>2634</v>
      </c>
      <c r="E113" s="166">
        <v>6805</v>
      </c>
      <c r="F113" s="166">
        <v>9957</v>
      </c>
      <c r="G113" s="166">
        <v>13533</v>
      </c>
      <c r="H113" s="166">
        <v>14426</v>
      </c>
      <c r="I113" s="167">
        <f t="shared" si="33"/>
        <v>6.5986846966674007E-2</v>
      </c>
      <c r="J113" s="166">
        <f t="shared" si="32"/>
        <v>893</v>
      </c>
      <c r="K113" s="167">
        <f t="shared" si="34"/>
        <v>2.58531299921756E-3</v>
      </c>
    </row>
    <row r="114" spans="2:14" x14ac:dyDescent="0.25">
      <c r="B114" s="165" t="s">
        <v>126</v>
      </c>
      <c r="C114" s="166">
        <v>2538</v>
      </c>
      <c r="D114" s="166">
        <v>1345</v>
      </c>
      <c r="E114" s="166">
        <v>3663</v>
      </c>
      <c r="F114" s="166">
        <v>6446</v>
      </c>
      <c r="G114" s="166">
        <v>6578</v>
      </c>
      <c r="H114" s="166">
        <v>6559</v>
      </c>
      <c r="I114" s="167">
        <f t="shared" si="33"/>
        <v>-2.8884159318941505E-3</v>
      </c>
      <c r="J114" s="166">
        <f t="shared" si="32"/>
        <v>-19</v>
      </c>
      <c r="K114" s="167">
        <f t="shared" si="34"/>
        <v>1.1754518204539011E-3</v>
      </c>
    </row>
    <row r="115" spans="2:14" x14ac:dyDescent="0.25">
      <c r="B115" s="165" t="s">
        <v>122</v>
      </c>
      <c r="C115" s="166">
        <v>3881</v>
      </c>
      <c r="D115" s="166">
        <v>2913</v>
      </c>
      <c r="E115" s="166">
        <v>4378</v>
      </c>
      <c r="F115" s="166">
        <v>4936</v>
      </c>
      <c r="G115" s="166">
        <v>5433</v>
      </c>
      <c r="H115" s="166">
        <v>5255</v>
      </c>
      <c r="I115" s="167">
        <f t="shared" si="33"/>
        <v>-3.276274618074726E-2</v>
      </c>
      <c r="J115" s="166">
        <f t="shared" si="32"/>
        <v>-178</v>
      </c>
      <c r="K115" s="167">
        <f t="shared" si="34"/>
        <v>9.4175931033469286E-4</v>
      </c>
    </row>
    <row r="116" spans="2:14" x14ac:dyDescent="0.25">
      <c r="B116" s="165" t="s">
        <v>131</v>
      </c>
      <c r="C116" s="166">
        <v>835</v>
      </c>
      <c r="D116" s="166">
        <v>432</v>
      </c>
      <c r="E116" s="166">
        <v>369</v>
      </c>
      <c r="F116" s="166">
        <v>1303</v>
      </c>
      <c r="G116" s="166">
        <v>1474</v>
      </c>
      <c r="H116" s="166">
        <v>1240</v>
      </c>
      <c r="I116" s="167">
        <f t="shared" si="33"/>
        <v>-0.15875169606512896</v>
      </c>
      <c r="J116" s="166">
        <f t="shared" si="32"/>
        <v>-234</v>
      </c>
      <c r="K116" s="167">
        <f t="shared" si="34"/>
        <v>2.2222293907041277E-4</v>
      </c>
    </row>
    <row r="117" spans="2:14" x14ac:dyDescent="0.25">
      <c r="B117" s="165" t="s">
        <v>134</v>
      </c>
      <c r="C117" s="166">
        <v>1737</v>
      </c>
      <c r="D117" s="166">
        <v>1058</v>
      </c>
      <c r="E117" s="166">
        <v>521</v>
      </c>
      <c r="F117" s="166">
        <v>1015</v>
      </c>
      <c r="G117" s="166">
        <v>975</v>
      </c>
      <c r="H117" s="166">
        <v>1554</v>
      </c>
      <c r="I117" s="167">
        <f t="shared" si="33"/>
        <v>0.59384615384615391</v>
      </c>
      <c r="J117" s="166">
        <f t="shared" si="32"/>
        <v>579</v>
      </c>
      <c r="K117" s="167">
        <f t="shared" si="34"/>
        <v>2.7849552202856569E-4</v>
      </c>
    </row>
    <row r="118" spans="2:14" x14ac:dyDescent="0.25">
      <c r="B118" s="170" t="s">
        <v>148</v>
      </c>
      <c r="C118" s="171">
        <f t="shared" ref="C118:H118" si="35">C110-SUM(C111:C117)</f>
        <v>21232</v>
      </c>
      <c r="D118" s="171">
        <f t="shared" si="35"/>
        <v>10062</v>
      </c>
      <c r="E118" s="171">
        <f t="shared" si="35"/>
        <v>13463</v>
      </c>
      <c r="F118" s="171">
        <f t="shared" si="35"/>
        <v>29926</v>
      </c>
      <c r="G118" s="171">
        <f t="shared" si="35"/>
        <v>32833</v>
      </c>
      <c r="H118" s="171">
        <f t="shared" si="35"/>
        <v>36269</v>
      </c>
      <c r="I118" s="172">
        <f t="shared" si="33"/>
        <v>0.10465080863765119</v>
      </c>
      <c r="J118" s="171">
        <f>H118-G118</f>
        <v>3436</v>
      </c>
      <c r="K118" s="172">
        <f t="shared" si="34"/>
        <v>6.4998417557619358E-3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221911</v>
      </c>
      <c r="D120" s="159">
        <v>104957</v>
      </c>
      <c r="E120" s="159">
        <v>164413</v>
      </c>
      <c r="F120" s="159">
        <v>230406</v>
      </c>
      <c r="G120" s="159">
        <v>241537</v>
      </c>
      <c r="H120" s="159">
        <v>252084</v>
      </c>
      <c r="I120" s="160">
        <f>IFERROR(H120/G120-1,"-")</f>
        <v>4.3666187789034305E-2</v>
      </c>
      <c r="J120" s="159">
        <f>H120-G120</f>
        <v>10547</v>
      </c>
      <c r="K120" s="160">
        <f>H120/H$8</f>
        <v>4.5176489816633816E-2</v>
      </c>
      <c r="L120" s="107"/>
      <c r="M120" s="107"/>
      <c r="N120" s="107"/>
    </row>
    <row r="121" spans="2:14" x14ac:dyDescent="0.25">
      <c r="B121" s="161" t="s">
        <v>100</v>
      </c>
      <c r="C121" s="162">
        <v>120598</v>
      </c>
      <c r="D121" s="162">
        <v>62021</v>
      </c>
      <c r="E121" s="162">
        <v>104603</v>
      </c>
      <c r="F121" s="162">
        <v>135281</v>
      </c>
      <c r="G121" s="162">
        <v>147661</v>
      </c>
      <c r="H121" s="162">
        <v>156478</v>
      </c>
      <c r="I121" s="163">
        <f>IFERROR(H121/G121-1,"-")</f>
        <v>5.971109500816052E-2</v>
      </c>
      <c r="J121" s="162">
        <f t="shared" ref="J121:J131" si="36">H121-G121</f>
        <v>8817</v>
      </c>
      <c r="K121" s="163">
        <f>H121/H$8</f>
        <v>2.8042742790209716E-2</v>
      </c>
    </row>
    <row r="122" spans="2:14" x14ac:dyDescent="0.25">
      <c r="B122" s="165" t="s">
        <v>106</v>
      </c>
      <c r="C122" s="166">
        <v>61234</v>
      </c>
      <c r="D122" s="166">
        <v>27977</v>
      </c>
      <c r="E122" s="166">
        <v>53258</v>
      </c>
      <c r="F122" s="166">
        <v>70019</v>
      </c>
      <c r="G122" s="166">
        <v>67219</v>
      </c>
      <c r="H122" s="166">
        <v>75350</v>
      </c>
      <c r="I122" s="167">
        <f>IFERROR(H122/G122-1,"-")</f>
        <v>0.12096282301135086</v>
      </c>
      <c r="J122" s="166">
        <f t="shared" si="36"/>
        <v>8131</v>
      </c>
      <c r="K122" s="167">
        <f>H122/H$8</f>
        <v>1.3503627789480324E-2</v>
      </c>
    </row>
    <row r="123" spans="2:14" x14ac:dyDescent="0.25">
      <c r="B123" s="165" t="s">
        <v>103</v>
      </c>
      <c r="C123" s="166">
        <v>59364</v>
      </c>
      <c r="D123" s="166">
        <v>34044</v>
      </c>
      <c r="E123" s="166">
        <v>51345</v>
      </c>
      <c r="F123" s="166">
        <v>65262</v>
      </c>
      <c r="G123" s="166">
        <v>80442</v>
      </c>
      <c r="H123" s="166">
        <v>81128</v>
      </c>
      <c r="I123" s="167">
        <f>IFERROR(H123/G123-1,"-")</f>
        <v>8.5278834439721507E-3</v>
      </c>
      <c r="J123" s="166">
        <f t="shared" si="36"/>
        <v>686</v>
      </c>
      <c r="K123" s="167">
        <f>H123/H$8</f>
        <v>1.4539115000729392E-2</v>
      </c>
    </row>
    <row r="124" spans="2:14" x14ac:dyDescent="0.25">
      <c r="B124" s="161" t="s">
        <v>110</v>
      </c>
      <c r="C124" s="162">
        <v>101313</v>
      </c>
      <c r="D124" s="162">
        <v>42936</v>
      </c>
      <c r="E124" s="162">
        <v>59810</v>
      </c>
      <c r="F124" s="162">
        <v>95125</v>
      </c>
      <c r="G124" s="162">
        <v>93876</v>
      </c>
      <c r="H124" s="162">
        <v>95606</v>
      </c>
      <c r="I124" s="163">
        <f>IFERROR(H124/G124-1,"-")</f>
        <v>1.842856534151438E-2</v>
      </c>
      <c r="J124" s="162">
        <f t="shared" si="36"/>
        <v>1730</v>
      </c>
      <c r="K124" s="163">
        <f>H124/H$8</f>
        <v>1.71337470264241E-2</v>
      </c>
    </row>
    <row r="125" spans="2:14" x14ac:dyDescent="0.25">
      <c r="B125" s="165" t="s">
        <v>113</v>
      </c>
      <c r="C125" s="166">
        <v>10592</v>
      </c>
      <c r="D125" s="166">
        <v>4067</v>
      </c>
      <c r="E125" s="166">
        <v>3346</v>
      </c>
      <c r="F125" s="166">
        <v>10000</v>
      </c>
      <c r="G125" s="166">
        <v>11778</v>
      </c>
      <c r="H125" s="166">
        <v>10803</v>
      </c>
      <c r="I125" s="167">
        <f t="shared" ref="I125:I132" si="37">IFERROR(H125/G125-1,"-")</f>
        <v>-8.2781456953642363E-2</v>
      </c>
      <c r="J125" s="166">
        <f t="shared" si="36"/>
        <v>-975</v>
      </c>
      <c r="K125" s="167">
        <f t="shared" ref="K125:K132" si="38">H125/H$8</f>
        <v>1.9360277506271526E-3</v>
      </c>
    </row>
    <row r="126" spans="2:14" x14ac:dyDescent="0.25">
      <c r="B126" s="165" t="s">
        <v>116</v>
      </c>
      <c r="C126" s="166">
        <v>9776</v>
      </c>
      <c r="D126" s="166">
        <v>4231</v>
      </c>
      <c r="E126" s="166">
        <v>7333</v>
      </c>
      <c r="F126" s="166">
        <v>11457</v>
      </c>
      <c r="G126" s="166">
        <v>13520</v>
      </c>
      <c r="H126" s="166">
        <v>13379</v>
      </c>
      <c r="I126" s="167">
        <f t="shared" si="37"/>
        <v>-1.0428994082840259E-2</v>
      </c>
      <c r="J126" s="166">
        <f t="shared" si="36"/>
        <v>-141</v>
      </c>
      <c r="K126" s="167">
        <f t="shared" si="38"/>
        <v>2.3976779853411715E-3</v>
      </c>
    </row>
    <row r="127" spans="2:14" x14ac:dyDescent="0.25">
      <c r="B127" s="165" t="s">
        <v>119</v>
      </c>
      <c r="C127" s="166">
        <v>6791</v>
      </c>
      <c r="D127" s="166">
        <v>2945</v>
      </c>
      <c r="E127" s="166">
        <v>7160</v>
      </c>
      <c r="F127" s="166">
        <v>8604</v>
      </c>
      <c r="G127" s="166">
        <v>8885</v>
      </c>
      <c r="H127" s="166">
        <v>8688</v>
      </c>
      <c r="I127" s="167">
        <f t="shared" si="37"/>
        <v>-2.2172200337647774E-2</v>
      </c>
      <c r="J127" s="166">
        <f t="shared" si="36"/>
        <v>-197</v>
      </c>
      <c r="K127" s="167">
        <f t="shared" si="38"/>
        <v>1.5569942698739887E-3</v>
      </c>
    </row>
    <row r="128" spans="2:14" x14ac:dyDescent="0.25">
      <c r="B128" s="165" t="s">
        <v>126</v>
      </c>
      <c r="C128" s="166">
        <v>1882</v>
      </c>
      <c r="D128" s="166">
        <v>802</v>
      </c>
      <c r="E128" s="166">
        <v>1336</v>
      </c>
      <c r="F128" s="166">
        <v>2604</v>
      </c>
      <c r="G128" s="166">
        <v>2670</v>
      </c>
      <c r="H128" s="166">
        <v>2392</v>
      </c>
      <c r="I128" s="167">
        <f t="shared" si="37"/>
        <v>-0.10411985018726588</v>
      </c>
      <c r="J128" s="166">
        <f t="shared" si="36"/>
        <v>-278</v>
      </c>
      <c r="K128" s="167">
        <f t="shared" si="38"/>
        <v>4.2867521794873176E-4</v>
      </c>
    </row>
    <row r="129" spans="2:14" x14ac:dyDescent="0.25">
      <c r="B129" s="165" t="s">
        <v>122</v>
      </c>
      <c r="C129" s="166">
        <v>1497</v>
      </c>
      <c r="D129" s="166">
        <v>819</v>
      </c>
      <c r="E129" s="166">
        <v>1362</v>
      </c>
      <c r="F129" s="166">
        <v>1856</v>
      </c>
      <c r="G129" s="166">
        <v>1953</v>
      </c>
      <c r="H129" s="166">
        <v>2120</v>
      </c>
      <c r="I129" s="167">
        <f t="shared" si="37"/>
        <v>8.5509472606246861E-2</v>
      </c>
      <c r="J129" s="166">
        <f t="shared" si="36"/>
        <v>167</v>
      </c>
      <c r="K129" s="167">
        <f t="shared" si="38"/>
        <v>3.7992954099135088E-4</v>
      </c>
    </row>
    <row r="130" spans="2:14" x14ac:dyDescent="0.25">
      <c r="B130" s="165" t="s">
        <v>131</v>
      </c>
      <c r="C130" s="166">
        <v>1645</v>
      </c>
      <c r="D130" s="166">
        <v>701</v>
      </c>
      <c r="E130" s="166">
        <v>555</v>
      </c>
      <c r="F130" s="166">
        <v>1101</v>
      </c>
      <c r="G130" s="166">
        <v>1357</v>
      </c>
      <c r="H130" s="166">
        <v>1362</v>
      </c>
      <c r="I130" s="167">
        <f t="shared" si="37"/>
        <v>3.6845983787767711E-3</v>
      </c>
      <c r="J130" s="166">
        <f t="shared" si="36"/>
        <v>5</v>
      </c>
      <c r="K130" s="167">
        <f t="shared" si="38"/>
        <v>2.4408680888217919E-4</v>
      </c>
    </row>
    <row r="131" spans="2:14" x14ac:dyDescent="0.25">
      <c r="B131" s="165" t="s">
        <v>134</v>
      </c>
      <c r="C131" s="166">
        <v>2700</v>
      </c>
      <c r="D131" s="166">
        <v>1126</v>
      </c>
      <c r="E131" s="166">
        <v>923</v>
      </c>
      <c r="F131" s="166">
        <v>1906</v>
      </c>
      <c r="G131" s="166">
        <v>2487</v>
      </c>
      <c r="H131" s="166">
        <v>2538</v>
      </c>
      <c r="I131" s="167">
        <f t="shared" si="37"/>
        <v>2.0506634499396936E-2</v>
      </c>
      <c r="J131" s="166">
        <f t="shared" si="36"/>
        <v>51</v>
      </c>
      <c r="K131" s="167">
        <f t="shared" si="38"/>
        <v>4.5484017690379644E-4</v>
      </c>
    </row>
    <row r="132" spans="2:14" x14ac:dyDescent="0.25">
      <c r="B132" s="170" t="s">
        <v>148</v>
      </c>
      <c r="C132" s="171">
        <f t="shared" ref="C132:H132" si="39">C124-SUM(C125:C131)</f>
        <v>66430</v>
      </c>
      <c r="D132" s="171">
        <f t="shared" si="39"/>
        <v>28245</v>
      </c>
      <c r="E132" s="171">
        <f t="shared" si="39"/>
        <v>37795</v>
      </c>
      <c r="F132" s="171">
        <f t="shared" si="39"/>
        <v>57597</v>
      </c>
      <c r="G132" s="171">
        <f t="shared" si="39"/>
        <v>51226</v>
      </c>
      <c r="H132" s="171">
        <f t="shared" si="39"/>
        <v>54324</v>
      </c>
      <c r="I132" s="172">
        <f t="shared" si="37"/>
        <v>6.0477101471908767E-2</v>
      </c>
      <c r="J132" s="171">
        <f>H132-G132</f>
        <v>3098</v>
      </c>
      <c r="K132" s="172">
        <f t="shared" si="38"/>
        <v>9.735515275855729E-3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254169</v>
      </c>
      <c r="D134" s="159">
        <v>100783</v>
      </c>
      <c r="E134" s="159">
        <v>141329</v>
      </c>
      <c r="F134" s="159">
        <v>261644</v>
      </c>
      <c r="G134" s="159">
        <v>285810</v>
      </c>
      <c r="H134" s="159">
        <v>293795</v>
      </c>
      <c r="I134" s="160">
        <f>IFERROR(H134/G134-1,"-")</f>
        <v>2.7938140722857829E-2</v>
      </c>
      <c r="J134" s="159">
        <f>H134-G134</f>
        <v>7985</v>
      </c>
      <c r="K134" s="160">
        <f>H134/H$8</f>
        <v>5.2651603535638643E-2</v>
      </c>
      <c r="L134" s="107"/>
      <c r="M134" s="107"/>
      <c r="N134" s="107"/>
    </row>
    <row r="135" spans="2:14" x14ac:dyDescent="0.25">
      <c r="B135" s="161" t="s">
        <v>100</v>
      </c>
      <c r="C135" s="162">
        <v>45781</v>
      </c>
      <c r="D135" s="162">
        <v>27001</v>
      </c>
      <c r="E135" s="162">
        <v>45389</v>
      </c>
      <c r="F135" s="162">
        <v>29396</v>
      </c>
      <c r="G135" s="162">
        <v>34007</v>
      </c>
      <c r="H135" s="162">
        <v>29467</v>
      </c>
      <c r="I135" s="163">
        <f>IFERROR(H135/G135-1,"-")</f>
        <v>-0.13350192607404354</v>
      </c>
      <c r="J135" s="162">
        <f t="shared" ref="J135:J145" si="40">H135-G135</f>
        <v>-4540</v>
      </c>
      <c r="K135" s="163">
        <f>H135/H$8</f>
        <v>5.2808414077321394E-3</v>
      </c>
    </row>
    <row r="136" spans="2:14" x14ac:dyDescent="0.25">
      <c r="B136" s="165" t="s">
        <v>106</v>
      </c>
      <c r="C136" s="166">
        <v>24957</v>
      </c>
      <c r="D136" s="166">
        <v>20110</v>
      </c>
      <c r="E136" s="166">
        <v>34297</v>
      </c>
      <c r="F136" s="166">
        <v>20018</v>
      </c>
      <c r="G136" s="166">
        <v>22544</v>
      </c>
      <c r="H136" s="166">
        <v>18421</v>
      </c>
      <c r="I136" s="167">
        <f>IFERROR(H136/G136-1,"-")</f>
        <v>-0.18288679914833217</v>
      </c>
      <c r="J136" s="166">
        <f t="shared" si="40"/>
        <v>-4123</v>
      </c>
      <c r="K136" s="167">
        <f>H136/H$8</f>
        <v>3.3012651295290917E-3</v>
      </c>
    </row>
    <row r="137" spans="2:14" x14ac:dyDescent="0.25">
      <c r="B137" s="165" t="s">
        <v>103</v>
      </c>
      <c r="C137" s="166">
        <v>20824</v>
      </c>
      <c r="D137" s="166">
        <v>6891</v>
      </c>
      <c r="E137" s="166">
        <v>11092</v>
      </c>
      <c r="F137" s="166">
        <v>9378</v>
      </c>
      <c r="G137" s="166">
        <v>11463</v>
      </c>
      <c r="H137" s="166">
        <v>11046</v>
      </c>
      <c r="I137" s="167">
        <f>IFERROR(H137/G137-1,"-")</f>
        <v>-3.6377911541481289E-2</v>
      </c>
      <c r="J137" s="166">
        <f t="shared" si="40"/>
        <v>-417</v>
      </c>
      <c r="K137" s="167">
        <f>H137/H$8</f>
        <v>1.9795762782030481E-3</v>
      </c>
    </row>
    <row r="138" spans="2:14" x14ac:dyDescent="0.25">
      <c r="B138" s="161" t="s">
        <v>110</v>
      </c>
      <c r="C138" s="162">
        <v>208388</v>
      </c>
      <c r="D138" s="162">
        <v>73782</v>
      </c>
      <c r="E138" s="162">
        <v>95940</v>
      </c>
      <c r="F138" s="162">
        <v>232248</v>
      </c>
      <c r="G138" s="162">
        <v>251803</v>
      </c>
      <c r="H138" s="162">
        <v>264328</v>
      </c>
      <c r="I138" s="163">
        <f>IFERROR(H138/G138-1,"-")</f>
        <v>4.9741265989682315E-2</v>
      </c>
      <c r="J138" s="162">
        <f t="shared" si="40"/>
        <v>12525</v>
      </c>
      <c r="K138" s="163">
        <f>H138/H$8</f>
        <v>4.7370762127906509E-2</v>
      </c>
    </row>
    <row r="139" spans="2:14" x14ac:dyDescent="0.25">
      <c r="B139" s="165" t="s">
        <v>113</v>
      </c>
      <c r="C139" s="166">
        <v>102429</v>
      </c>
      <c r="D139" s="166">
        <v>28209</v>
      </c>
      <c r="E139" s="166">
        <v>26568</v>
      </c>
      <c r="F139" s="166">
        <v>98004</v>
      </c>
      <c r="G139" s="166">
        <v>107918</v>
      </c>
      <c r="H139" s="166">
        <v>118432</v>
      </c>
      <c r="I139" s="167">
        <f t="shared" ref="I139:I146" si="41">IFERROR(H139/G139-1,"-")</f>
        <v>9.7425823310291149E-2</v>
      </c>
      <c r="J139" s="166">
        <f t="shared" si="40"/>
        <v>10514</v>
      </c>
      <c r="K139" s="167">
        <f t="shared" ref="K139:K146" si="42">H139/H$8</f>
        <v>2.1224441225796069E-2</v>
      </c>
    </row>
    <row r="140" spans="2:14" x14ac:dyDescent="0.25">
      <c r="B140" s="165" t="s">
        <v>116</v>
      </c>
      <c r="C140" s="166">
        <v>15265</v>
      </c>
      <c r="D140" s="166">
        <v>6247</v>
      </c>
      <c r="E140" s="166">
        <v>9382</v>
      </c>
      <c r="F140" s="166">
        <v>16968</v>
      </c>
      <c r="G140" s="166">
        <v>21306</v>
      </c>
      <c r="H140" s="166">
        <v>21957</v>
      </c>
      <c r="I140" s="167">
        <f t="shared" si="41"/>
        <v>3.0554773303294924E-2</v>
      </c>
      <c r="J140" s="166">
        <f t="shared" si="40"/>
        <v>651</v>
      </c>
      <c r="K140" s="167">
        <f t="shared" si="42"/>
        <v>3.9349589299750428E-3</v>
      </c>
    </row>
    <row r="141" spans="2:14" x14ac:dyDescent="0.25">
      <c r="B141" s="165" t="s">
        <v>119</v>
      </c>
      <c r="C141" s="166">
        <v>19891</v>
      </c>
      <c r="D141" s="166">
        <v>6768</v>
      </c>
      <c r="E141" s="166">
        <v>15420</v>
      </c>
      <c r="F141" s="166">
        <v>27251</v>
      </c>
      <c r="G141" s="166">
        <v>25353</v>
      </c>
      <c r="H141" s="166">
        <v>25136</v>
      </c>
      <c r="I141" s="167">
        <f t="shared" si="41"/>
        <v>-8.5591448743738141E-3</v>
      </c>
      <c r="J141" s="166">
        <f t="shared" si="40"/>
        <v>-217</v>
      </c>
      <c r="K141" s="167">
        <f t="shared" si="42"/>
        <v>4.504674029414432E-3</v>
      </c>
    </row>
    <row r="142" spans="2:14" x14ac:dyDescent="0.25">
      <c r="B142" s="165" t="s">
        <v>126</v>
      </c>
      <c r="C142" s="166">
        <v>4038</v>
      </c>
      <c r="D142" s="166">
        <v>1301</v>
      </c>
      <c r="E142" s="166">
        <v>4392</v>
      </c>
      <c r="F142" s="166">
        <v>10160</v>
      </c>
      <c r="G142" s="166">
        <v>9134</v>
      </c>
      <c r="H142" s="166">
        <v>6705</v>
      </c>
      <c r="I142" s="167">
        <f t="shared" si="41"/>
        <v>-0.26592949419750378</v>
      </c>
      <c r="J142" s="166">
        <f t="shared" si="40"/>
        <v>-2429</v>
      </c>
      <c r="K142" s="167">
        <f t="shared" si="42"/>
        <v>1.2016167794089659E-3</v>
      </c>
    </row>
    <row r="143" spans="2:14" x14ac:dyDescent="0.25">
      <c r="B143" s="165" t="s">
        <v>122</v>
      </c>
      <c r="C143" s="166">
        <v>4324</v>
      </c>
      <c r="D143" s="166">
        <v>2025</v>
      </c>
      <c r="E143" s="166">
        <v>3357</v>
      </c>
      <c r="F143" s="166">
        <v>4807</v>
      </c>
      <c r="G143" s="166">
        <v>5613</v>
      </c>
      <c r="H143" s="166">
        <v>5718</v>
      </c>
      <c r="I143" s="167">
        <f t="shared" si="41"/>
        <v>1.8706574024585754E-2</v>
      </c>
      <c r="J143" s="166">
        <f t="shared" si="40"/>
        <v>105</v>
      </c>
      <c r="K143" s="167">
        <f t="shared" si="42"/>
        <v>1.0247344883908228E-3</v>
      </c>
    </row>
    <row r="144" spans="2:14" x14ac:dyDescent="0.25">
      <c r="B144" s="165" t="s">
        <v>131</v>
      </c>
      <c r="C144" s="166">
        <v>2493</v>
      </c>
      <c r="D144" s="166">
        <v>2067</v>
      </c>
      <c r="E144" s="166">
        <v>1422</v>
      </c>
      <c r="F144" s="166">
        <v>3540</v>
      </c>
      <c r="G144" s="166">
        <v>3748</v>
      </c>
      <c r="H144" s="166">
        <v>3476</v>
      </c>
      <c r="I144" s="167">
        <f t="shared" si="41"/>
        <v>-7.2572038420490981E-2</v>
      </c>
      <c r="J144" s="166">
        <f t="shared" si="40"/>
        <v>-272</v>
      </c>
      <c r="K144" s="167">
        <f t="shared" si="42"/>
        <v>6.2294107758770548E-4</v>
      </c>
    </row>
    <row r="145" spans="2:14" x14ac:dyDescent="0.25">
      <c r="B145" s="165" t="s">
        <v>134</v>
      </c>
      <c r="C145" s="166">
        <v>6557</v>
      </c>
      <c r="D145" s="166">
        <v>4279</v>
      </c>
      <c r="E145" s="166">
        <v>959</v>
      </c>
      <c r="F145" s="166">
        <v>2132</v>
      </c>
      <c r="G145" s="166">
        <v>2973</v>
      </c>
      <c r="H145" s="166">
        <v>2916</v>
      </c>
      <c r="I145" s="167">
        <f t="shared" si="41"/>
        <v>-1.9172552976791102E-2</v>
      </c>
      <c r="J145" s="166">
        <f t="shared" si="40"/>
        <v>-57</v>
      </c>
      <c r="K145" s="167">
        <f t="shared" si="42"/>
        <v>5.2258233091074483E-4</v>
      </c>
    </row>
    <row r="146" spans="2:14" x14ac:dyDescent="0.25">
      <c r="B146" s="170" t="s">
        <v>148</v>
      </c>
      <c r="C146" s="171">
        <f t="shared" ref="C146:H146" si="43">C138-SUM(C139:C145)</f>
        <v>53391</v>
      </c>
      <c r="D146" s="171">
        <f t="shared" si="43"/>
        <v>22886</v>
      </c>
      <c r="E146" s="171">
        <f t="shared" si="43"/>
        <v>34440</v>
      </c>
      <c r="F146" s="171">
        <f t="shared" si="43"/>
        <v>69386</v>
      </c>
      <c r="G146" s="171">
        <f t="shared" si="43"/>
        <v>75758</v>
      </c>
      <c r="H146" s="171">
        <f t="shared" si="43"/>
        <v>79988</v>
      </c>
      <c r="I146" s="172">
        <f t="shared" si="41"/>
        <v>5.5835687320151095E-2</v>
      </c>
      <c r="J146" s="171">
        <f>H146-G146</f>
        <v>4230</v>
      </c>
      <c r="K146" s="172">
        <f t="shared" si="42"/>
        <v>1.4334813266422722E-2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127971</v>
      </c>
      <c r="D148" s="159">
        <v>45270</v>
      </c>
      <c r="E148" s="159">
        <v>72233</v>
      </c>
      <c r="F148" s="159">
        <v>113045</v>
      </c>
      <c r="G148" s="159">
        <v>125576</v>
      </c>
      <c r="H148" s="159">
        <v>130392</v>
      </c>
      <c r="I148" s="160">
        <f>IFERROR(H148/G148-1,"-")</f>
        <v>3.8351277314136567E-2</v>
      </c>
      <c r="J148" s="159">
        <f>H148-G148</f>
        <v>4816</v>
      </c>
      <c r="K148" s="160">
        <f>H148/H$8</f>
        <v>2.3367817315539729E-2</v>
      </c>
      <c r="L148" s="107"/>
      <c r="M148" s="107"/>
      <c r="N148" s="107"/>
    </row>
    <row r="149" spans="2:14" x14ac:dyDescent="0.25">
      <c r="B149" s="161" t="s">
        <v>100</v>
      </c>
      <c r="C149" s="162">
        <v>54730</v>
      </c>
      <c r="D149" s="162">
        <v>22551</v>
      </c>
      <c r="E149" s="162">
        <v>40440</v>
      </c>
      <c r="F149" s="162">
        <v>58168</v>
      </c>
      <c r="G149" s="162">
        <v>60525</v>
      </c>
      <c r="H149" s="162">
        <v>56624</v>
      </c>
      <c r="I149" s="163">
        <f>IFERROR(H149/G149-1,"-")</f>
        <v>-6.4452705493597717E-2</v>
      </c>
      <c r="J149" s="162">
        <f t="shared" ref="J149:J159" si="44">H149-G149</f>
        <v>-3901</v>
      </c>
      <c r="K149" s="163">
        <f>H149/H$8</f>
        <v>1.0147702985421817E-2</v>
      </c>
    </row>
    <row r="150" spans="2:14" x14ac:dyDescent="0.25">
      <c r="B150" s="165" t="s">
        <v>106</v>
      </c>
      <c r="C150" s="166">
        <v>33154</v>
      </c>
      <c r="D150" s="166">
        <v>14649</v>
      </c>
      <c r="E150" s="166">
        <v>32395</v>
      </c>
      <c r="F150" s="166">
        <v>41872</v>
      </c>
      <c r="G150" s="166">
        <v>44830</v>
      </c>
      <c r="H150" s="166">
        <v>38407</v>
      </c>
      <c r="I150" s="167">
        <f>IFERROR(H150/G150-1,"-")</f>
        <v>-0.14327459290653577</v>
      </c>
      <c r="J150" s="166">
        <f t="shared" si="44"/>
        <v>-6423</v>
      </c>
      <c r="K150" s="167">
        <f>H150/H$8</f>
        <v>6.8829971136107606E-3</v>
      </c>
    </row>
    <row r="151" spans="2:14" x14ac:dyDescent="0.25">
      <c r="B151" s="165" t="s">
        <v>103</v>
      </c>
      <c r="C151" s="166">
        <v>21576</v>
      </c>
      <c r="D151" s="166">
        <v>7902</v>
      </c>
      <c r="E151" s="166">
        <v>8045</v>
      </c>
      <c r="F151" s="166">
        <v>16296</v>
      </c>
      <c r="G151" s="166">
        <v>15695</v>
      </c>
      <c r="H151" s="166">
        <v>18217</v>
      </c>
      <c r="I151" s="167">
        <f>IFERROR(H151/G151-1,"-")</f>
        <v>0.16068811723478804</v>
      </c>
      <c r="J151" s="166">
        <f t="shared" si="44"/>
        <v>2522</v>
      </c>
      <c r="K151" s="167">
        <f>H151/H$8</f>
        <v>3.2647058718110562E-3</v>
      </c>
    </row>
    <row r="152" spans="2:14" x14ac:dyDescent="0.25">
      <c r="B152" s="161" t="s">
        <v>110</v>
      </c>
      <c r="C152" s="162">
        <v>73241</v>
      </c>
      <c r="D152" s="162">
        <v>22719</v>
      </c>
      <c r="E152" s="162">
        <v>31793</v>
      </c>
      <c r="F152" s="162">
        <v>54877</v>
      </c>
      <c r="G152" s="162">
        <v>65051</v>
      </c>
      <c r="H152" s="162">
        <v>73768</v>
      </c>
      <c r="I152" s="163">
        <f>IFERROR(H152/G152-1,"-")</f>
        <v>0.13400255184393783</v>
      </c>
      <c r="J152" s="162">
        <f t="shared" si="44"/>
        <v>8717</v>
      </c>
      <c r="K152" s="163">
        <f>H152/H$8</f>
        <v>1.322011433011791E-2</v>
      </c>
    </row>
    <row r="153" spans="2:14" x14ac:dyDescent="0.25">
      <c r="B153" s="165" t="s">
        <v>113</v>
      </c>
      <c r="C153" s="166">
        <v>22096</v>
      </c>
      <c r="D153" s="166">
        <v>6059</v>
      </c>
      <c r="E153" s="166">
        <v>5619</v>
      </c>
      <c r="F153" s="166">
        <v>19494</v>
      </c>
      <c r="G153" s="166">
        <v>19538</v>
      </c>
      <c r="H153" s="166">
        <v>20487</v>
      </c>
      <c r="I153" s="167">
        <f t="shared" ref="I153:I160" si="45">IFERROR(H153/G153-1,"-")</f>
        <v>4.8572013512130141E-2</v>
      </c>
      <c r="J153" s="166">
        <f t="shared" si="44"/>
        <v>949</v>
      </c>
      <c r="K153" s="167">
        <f t="shared" ref="K153:K160" si="46">H153/H$8</f>
        <v>3.6715172199480212E-3</v>
      </c>
    </row>
    <row r="154" spans="2:14" x14ac:dyDescent="0.25">
      <c r="B154" s="165" t="s">
        <v>116</v>
      </c>
      <c r="C154" s="166">
        <v>18903</v>
      </c>
      <c r="D154" s="166">
        <v>5582</v>
      </c>
      <c r="E154" s="166">
        <v>8701</v>
      </c>
      <c r="F154" s="166">
        <v>11833</v>
      </c>
      <c r="G154" s="166">
        <v>13027</v>
      </c>
      <c r="H154" s="166">
        <v>13361</v>
      </c>
      <c r="I154" s="167">
        <f t="shared" si="45"/>
        <v>2.5639057342442539E-2</v>
      </c>
      <c r="J154" s="166">
        <f t="shared" si="44"/>
        <v>334</v>
      </c>
      <c r="K154" s="167">
        <f t="shared" si="46"/>
        <v>2.3944521684836975E-3</v>
      </c>
    </row>
    <row r="155" spans="2:14" x14ac:dyDescent="0.25">
      <c r="B155" s="165" t="s">
        <v>119</v>
      </c>
      <c r="C155" s="166">
        <v>10122</v>
      </c>
      <c r="D155" s="166">
        <v>2455</v>
      </c>
      <c r="E155" s="166">
        <v>5271</v>
      </c>
      <c r="F155" s="166">
        <v>6658</v>
      </c>
      <c r="G155" s="166">
        <v>10341</v>
      </c>
      <c r="H155" s="166">
        <v>13087</v>
      </c>
      <c r="I155" s="167">
        <f t="shared" si="45"/>
        <v>0.26554491828643267</v>
      </c>
      <c r="J155" s="166">
        <f t="shared" si="44"/>
        <v>2746</v>
      </c>
      <c r="K155" s="167">
        <f t="shared" si="46"/>
        <v>2.3453480674310418E-3</v>
      </c>
    </row>
    <row r="156" spans="2:14" x14ac:dyDescent="0.25">
      <c r="B156" s="165" t="s">
        <v>126</v>
      </c>
      <c r="C156" s="166">
        <v>1693</v>
      </c>
      <c r="D156" s="166">
        <v>627</v>
      </c>
      <c r="E156" s="166">
        <v>932</v>
      </c>
      <c r="F156" s="166">
        <v>1711</v>
      </c>
      <c r="G156" s="166">
        <v>2082</v>
      </c>
      <c r="H156" s="166">
        <v>2870</v>
      </c>
      <c r="I156" s="167">
        <f t="shared" si="45"/>
        <v>0.37848222862632075</v>
      </c>
      <c r="J156" s="166">
        <f t="shared" si="44"/>
        <v>788</v>
      </c>
      <c r="K156" s="167">
        <f t="shared" si="46"/>
        <v>5.1433857671942312E-4</v>
      </c>
    </row>
    <row r="157" spans="2:14" x14ac:dyDescent="0.25">
      <c r="B157" s="165" t="s">
        <v>122</v>
      </c>
      <c r="C157" s="166">
        <v>3086</v>
      </c>
      <c r="D157" s="166">
        <v>1606</v>
      </c>
      <c r="E157" s="166">
        <v>1752</v>
      </c>
      <c r="F157" s="166">
        <v>3040</v>
      </c>
      <c r="G157" s="166">
        <v>3110</v>
      </c>
      <c r="H157" s="166">
        <v>3538</v>
      </c>
      <c r="I157" s="167">
        <f t="shared" si="45"/>
        <v>0.13762057877813505</v>
      </c>
      <c r="J157" s="166">
        <f t="shared" si="44"/>
        <v>428</v>
      </c>
      <c r="K157" s="167">
        <f t="shared" si="46"/>
        <v>6.3405222454122607E-4</v>
      </c>
    </row>
    <row r="158" spans="2:14" x14ac:dyDescent="0.25">
      <c r="B158" s="165" t="s">
        <v>131</v>
      </c>
      <c r="C158" s="166">
        <v>490</v>
      </c>
      <c r="D158" s="166">
        <v>405</v>
      </c>
      <c r="E158" s="166">
        <v>292</v>
      </c>
      <c r="F158" s="166">
        <v>514</v>
      </c>
      <c r="G158" s="166">
        <v>689</v>
      </c>
      <c r="H158" s="166">
        <v>505</v>
      </c>
      <c r="I158" s="167">
        <f t="shared" si="45"/>
        <v>-0.26705370101596515</v>
      </c>
      <c r="J158" s="166">
        <f t="shared" si="44"/>
        <v>-184</v>
      </c>
      <c r="K158" s="167">
        <f t="shared" si="46"/>
        <v>9.0502084056901978E-5</v>
      </c>
    </row>
    <row r="159" spans="2:14" x14ac:dyDescent="0.25">
      <c r="B159" s="165" t="s">
        <v>134</v>
      </c>
      <c r="C159" s="166">
        <v>1111</v>
      </c>
      <c r="D159" s="166">
        <v>504</v>
      </c>
      <c r="E159" s="166">
        <v>454</v>
      </c>
      <c r="F159" s="166">
        <v>710</v>
      </c>
      <c r="G159" s="166">
        <v>954</v>
      </c>
      <c r="H159" s="166">
        <v>832</v>
      </c>
      <c r="I159" s="167">
        <f t="shared" si="45"/>
        <v>-0.1278825995807128</v>
      </c>
      <c r="J159" s="166">
        <f t="shared" si="44"/>
        <v>-122</v>
      </c>
      <c r="K159" s="167">
        <f t="shared" si="46"/>
        <v>1.4910442363434147E-4</v>
      </c>
    </row>
    <row r="160" spans="2:14" x14ac:dyDescent="0.25">
      <c r="B160" s="170" t="s">
        <v>148</v>
      </c>
      <c r="C160" s="171">
        <f t="shared" ref="C160:H160" si="47">C152-SUM(C153:C159)</f>
        <v>15740</v>
      </c>
      <c r="D160" s="171">
        <f t="shared" si="47"/>
        <v>5481</v>
      </c>
      <c r="E160" s="171">
        <f t="shared" si="47"/>
        <v>8772</v>
      </c>
      <c r="F160" s="171">
        <f t="shared" si="47"/>
        <v>10917</v>
      </c>
      <c r="G160" s="171">
        <f t="shared" si="47"/>
        <v>15310</v>
      </c>
      <c r="H160" s="171">
        <f t="shared" si="47"/>
        <v>19088</v>
      </c>
      <c r="I160" s="172">
        <f t="shared" si="45"/>
        <v>0.24676681907250164</v>
      </c>
      <c r="J160" s="171">
        <f>H160-G160</f>
        <v>3778</v>
      </c>
      <c r="K160" s="172">
        <f t="shared" si="46"/>
        <v>3.4207995653032573E-3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509B6-D68B-473A-B413-0AE43FB1229B}">
  <sheetPr>
    <tabColor rgb="FFFFC000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278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150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243005</v>
      </c>
      <c r="D8" s="121">
        <f t="shared" ref="D8:D10" si="0">C8/C9-1</f>
        <v>-5.0149510426642174E-2</v>
      </c>
    </row>
    <row r="9" spans="1:5" x14ac:dyDescent="0.25">
      <c r="A9" s="1"/>
      <c r="B9" s="119">
        <v>2023</v>
      </c>
      <c r="C9" s="120">
        <v>255835</v>
      </c>
      <c r="D9" s="121">
        <f t="shared" si="0"/>
        <v>0.26461923263240106</v>
      </c>
    </row>
    <row r="10" spans="1:5" x14ac:dyDescent="0.25">
      <c r="A10" s="1"/>
      <c r="B10" s="119">
        <v>2022</v>
      </c>
      <c r="C10" s="120">
        <v>202302</v>
      </c>
      <c r="D10" s="121">
        <f t="shared" si="0"/>
        <v>0.86360705271109306</v>
      </c>
      <c r="E10" s="81">
        <f>C8/C17-1</f>
        <v>0.78381096397216421</v>
      </c>
    </row>
    <row r="11" spans="1:5" x14ac:dyDescent="0.25">
      <c r="A11" s="1"/>
      <c r="B11" s="119">
        <v>2021</v>
      </c>
      <c r="C11" s="120">
        <v>108554</v>
      </c>
      <c r="D11" s="121">
        <f>C11/C12-1</f>
        <v>0.34066938372236621</v>
      </c>
    </row>
    <row r="12" spans="1:5" x14ac:dyDescent="0.25">
      <c r="A12" s="1" t="s">
        <v>75</v>
      </c>
      <c r="B12" s="119">
        <v>2020</v>
      </c>
      <c r="C12" s="120">
        <v>80970</v>
      </c>
      <c r="D12" s="121">
        <f t="shared" ref="D12:D21" si="1">C12/C13-1</f>
        <v>-0.44579055441478443</v>
      </c>
    </row>
    <row r="13" spans="1:5" x14ac:dyDescent="0.25">
      <c r="A13" s="1" t="s">
        <v>77</v>
      </c>
      <c r="B13" s="119">
        <v>2019</v>
      </c>
      <c r="C13" s="120">
        <v>146100</v>
      </c>
      <c r="D13" s="121">
        <f t="shared" si="1"/>
        <v>-2.4881864538003562E-2</v>
      </c>
    </row>
    <row r="14" spans="1:5" x14ac:dyDescent="0.25">
      <c r="A14" s="1" t="s">
        <v>79</v>
      </c>
      <c r="B14" s="119">
        <v>2018</v>
      </c>
      <c r="C14" s="120">
        <v>149828</v>
      </c>
      <c r="D14" s="121">
        <f t="shared" si="1"/>
        <v>-2.1314120359785971E-2</v>
      </c>
    </row>
    <row r="15" spans="1:5" x14ac:dyDescent="0.25">
      <c r="A15" s="1" t="s">
        <v>81</v>
      </c>
      <c r="B15" s="119">
        <v>2017</v>
      </c>
      <c r="C15" s="120">
        <v>153091</v>
      </c>
      <c r="D15" s="121">
        <f>C15/C16-1</f>
        <v>-1.4687236521145897E-2</v>
      </c>
    </row>
    <row r="16" spans="1:5" x14ac:dyDescent="0.25">
      <c r="A16" s="1" t="s">
        <v>83</v>
      </c>
      <c r="B16" s="119">
        <v>2016</v>
      </c>
      <c r="C16" s="120">
        <v>155373</v>
      </c>
      <c r="D16" s="121">
        <f>C16/C17-1</f>
        <v>0.14053645359250666</v>
      </c>
    </row>
    <row r="17" spans="1:5" x14ac:dyDescent="0.25">
      <c r="A17" s="1" t="s">
        <v>85</v>
      </c>
      <c r="B17" s="119">
        <v>2015</v>
      </c>
      <c r="C17" s="120">
        <v>136228</v>
      </c>
      <c r="D17" s="121">
        <f t="shared" si="1"/>
        <v>-2.8912776938211038E-2</v>
      </c>
    </row>
    <row r="18" spans="1:5" x14ac:dyDescent="0.25">
      <c r="A18" s="1" t="s">
        <v>87</v>
      </c>
      <c r="B18" s="119">
        <v>2014</v>
      </c>
      <c r="C18" s="120">
        <v>140284</v>
      </c>
      <c r="D18" s="121">
        <f t="shared" si="1"/>
        <v>-7.7240832956089189E-3</v>
      </c>
    </row>
    <row r="19" spans="1:5" x14ac:dyDescent="0.25">
      <c r="A19" s="1" t="s">
        <v>89</v>
      </c>
      <c r="B19" s="119">
        <v>2013</v>
      </c>
      <c r="C19" s="120">
        <v>141376</v>
      </c>
      <c r="D19" s="121">
        <f t="shared" si="1"/>
        <v>-2.0215810884796959E-2</v>
      </c>
    </row>
    <row r="20" spans="1:5" x14ac:dyDescent="0.25">
      <c r="A20" s="1" t="s">
        <v>91</v>
      </c>
      <c r="B20" s="119">
        <v>2012</v>
      </c>
      <c r="C20" s="120">
        <v>144293</v>
      </c>
      <c r="D20" s="121">
        <f>C20/C21-1</f>
        <v>-6.8121492369592085E-2</v>
      </c>
    </row>
    <row r="21" spans="1:5" x14ac:dyDescent="0.25">
      <c r="A21" s="1" t="s">
        <v>93</v>
      </c>
      <c r="B21" s="119">
        <v>2011</v>
      </c>
      <c r="C21" s="120">
        <v>154841</v>
      </c>
      <c r="D21" s="121">
        <f t="shared" si="1"/>
        <v>0.29985225231275492</v>
      </c>
    </row>
    <row r="22" spans="1:5" x14ac:dyDescent="0.25">
      <c r="A22" s="1" t="s">
        <v>95</v>
      </c>
      <c r="B22" s="119">
        <v>2010</v>
      </c>
      <c r="C22" s="120">
        <v>119122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279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150</v>
      </c>
      <c r="D30" s="117" t="s">
        <v>142</v>
      </c>
    </row>
    <row r="31" spans="1:5" x14ac:dyDescent="0.25">
      <c r="B31" s="119">
        <v>2024</v>
      </c>
      <c r="C31" s="120">
        <v>210452</v>
      </c>
      <c r="D31" s="121">
        <f t="shared" ref="D31:D44" si="2">C31/C32-1</f>
        <v>-5.7992551743894616E-2</v>
      </c>
    </row>
    <row r="32" spans="1:5" x14ac:dyDescent="0.25">
      <c r="B32" s="119">
        <v>2023</v>
      </c>
      <c r="C32" s="120">
        <v>223408</v>
      </c>
      <c r="D32" s="121">
        <f t="shared" si="2"/>
        <v>0.29266839093428687</v>
      </c>
    </row>
    <row r="33" spans="2:4" x14ac:dyDescent="0.25">
      <c r="B33" s="119">
        <v>2022</v>
      </c>
      <c r="C33" s="120">
        <v>172827</v>
      </c>
      <c r="D33" s="121">
        <f t="shared" si="2"/>
        <v>0.78003337041156851</v>
      </c>
    </row>
    <row r="34" spans="2:4" x14ac:dyDescent="0.25">
      <c r="B34" s="119">
        <v>2021</v>
      </c>
      <c r="C34" s="120">
        <v>97092</v>
      </c>
      <c r="D34" s="121">
        <f t="shared" si="2"/>
        <v>0.47882111034955455</v>
      </c>
    </row>
    <row r="35" spans="2:4" x14ac:dyDescent="0.25">
      <c r="B35" s="119">
        <v>2020</v>
      </c>
      <c r="C35" s="120">
        <v>65655</v>
      </c>
      <c r="D35" s="121">
        <f t="shared" si="2"/>
        <v>-0.21854170634164916</v>
      </c>
    </row>
    <row r="36" spans="2:4" x14ac:dyDescent="0.25">
      <c r="B36" s="119">
        <v>2019</v>
      </c>
      <c r="C36" s="120">
        <v>84016</v>
      </c>
      <c r="D36" s="121">
        <f t="shared" si="2"/>
        <v>-3.7286581872350233E-2</v>
      </c>
    </row>
    <row r="37" spans="2:4" x14ac:dyDescent="0.25">
      <c r="B37" s="119">
        <v>2018</v>
      </c>
      <c r="C37" s="120">
        <v>87270</v>
      </c>
      <c r="D37" s="121">
        <f t="shared" si="2"/>
        <v>8.2002578853402008E-2</v>
      </c>
    </row>
    <row r="38" spans="2:4" x14ac:dyDescent="0.25">
      <c r="B38" s="119">
        <v>2017</v>
      </c>
      <c r="C38" s="120">
        <v>80656</v>
      </c>
      <c r="D38" s="121">
        <f>C38/C39-1</f>
        <v>-0.11332930247897544</v>
      </c>
    </row>
    <row r="39" spans="2:4" x14ac:dyDescent="0.25">
      <c r="B39" s="119">
        <v>2016</v>
      </c>
      <c r="C39" s="120">
        <v>90965</v>
      </c>
      <c r="D39" s="121">
        <f>C39/C40-1</f>
        <v>0.22663771946384736</v>
      </c>
    </row>
    <row r="40" spans="2:4" x14ac:dyDescent="0.25">
      <c r="B40" s="119">
        <v>2015</v>
      </c>
      <c r="C40" s="120">
        <v>74158</v>
      </c>
      <c r="D40" s="121">
        <f t="shared" si="2"/>
        <v>-5.4890715605684037E-2</v>
      </c>
    </row>
    <row r="41" spans="2:4" x14ac:dyDescent="0.25">
      <c r="B41" s="119">
        <v>2014</v>
      </c>
      <c r="C41" s="120">
        <v>78465</v>
      </c>
      <c r="D41" s="121">
        <f t="shared" si="2"/>
        <v>-3.1140800375368927E-2</v>
      </c>
    </row>
    <row r="42" spans="2:4" x14ac:dyDescent="0.25">
      <c r="B42" s="119">
        <v>2013</v>
      </c>
      <c r="C42" s="120">
        <v>80987</v>
      </c>
      <c r="D42" s="121">
        <f t="shared" si="2"/>
        <v>-9.1878930240524292E-3</v>
      </c>
    </row>
    <row r="43" spans="2:4" x14ac:dyDescent="0.25">
      <c r="B43" s="119">
        <v>2012</v>
      </c>
      <c r="C43" s="120">
        <v>81738</v>
      </c>
      <c r="D43" s="121">
        <f>C43/C44-1</f>
        <v>-0.14238049271834474</v>
      </c>
    </row>
    <row r="44" spans="2:4" x14ac:dyDescent="0.25">
      <c r="B44" s="119">
        <v>2011</v>
      </c>
      <c r="C44" s="120">
        <v>95308</v>
      </c>
      <c r="D44" s="121">
        <f t="shared" si="2"/>
        <v>0.423718686046338</v>
      </c>
    </row>
    <row r="45" spans="2:4" x14ac:dyDescent="0.25">
      <c r="B45" s="119">
        <v>2010</v>
      </c>
      <c r="C45" s="120">
        <v>66943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280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150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84016</v>
      </c>
      <c r="D59" s="121">
        <f t="shared" si="4"/>
        <v>-3.7286581872350233E-2</v>
      </c>
    </row>
    <row r="60" spans="1:5" x14ac:dyDescent="0.25">
      <c r="A60" s="1">
        <v>4</v>
      </c>
      <c r="B60" s="119">
        <v>2018</v>
      </c>
      <c r="C60" s="120">
        <v>87270</v>
      </c>
      <c r="D60" s="121">
        <f t="shared" si="4"/>
        <v>8.2002578853402008E-2</v>
      </c>
    </row>
    <row r="61" spans="1:5" x14ac:dyDescent="0.25">
      <c r="A61" s="1">
        <v>5</v>
      </c>
      <c r="B61" s="119">
        <v>2017</v>
      </c>
      <c r="C61" s="120">
        <v>80656</v>
      </c>
      <c r="D61" s="121">
        <f>C61/C62-1</f>
        <v>-0.11332930247897544</v>
      </c>
    </row>
    <row r="62" spans="1:5" x14ac:dyDescent="0.25">
      <c r="A62" s="1">
        <v>6</v>
      </c>
      <c r="B62" s="119">
        <v>2016</v>
      </c>
      <c r="C62" s="120">
        <v>90965</v>
      </c>
      <c r="D62" s="121">
        <f>C62/C63-1</f>
        <v>0.22663771946384736</v>
      </c>
    </row>
    <row r="63" spans="1:5" x14ac:dyDescent="0.25">
      <c r="A63" s="1">
        <v>7</v>
      </c>
      <c r="B63" s="119">
        <v>2015</v>
      </c>
      <c r="C63" s="120">
        <v>74158</v>
      </c>
      <c r="D63" s="121">
        <f t="shared" si="4"/>
        <v>-5.4890715605684037E-2</v>
      </c>
    </row>
    <row r="64" spans="1:5" x14ac:dyDescent="0.25">
      <c r="A64" s="1">
        <v>8</v>
      </c>
      <c r="B64" s="119">
        <v>2014</v>
      </c>
      <c r="C64" s="120">
        <v>78465</v>
      </c>
      <c r="D64" s="121">
        <f t="shared" si="4"/>
        <v>-3.1140800375368927E-2</v>
      </c>
    </row>
    <row r="65" spans="1:5" x14ac:dyDescent="0.25">
      <c r="A65" s="1">
        <v>9</v>
      </c>
      <c r="B65" s="119">
        <v>2013</v>
      </c>
      <c r="C65" s="120">
        <v>80987</v>
      </c>
      <c r="D65" s="121">
        <f t="shared" si="4"/>
        <v>-9.1878930240524292E-3</v>
      </c>
    </row>
    <row r="66" spans="1:5" x14ac:dyDescent="0.25">
      <c r="A66" s="1">
        <v>10</v>
      </c>
      <c r="B66" s="119">
        <v>2012</v>
      </c>
      <c r="C66" s="120">
        <v>81738</v>
      </c>
      <c r="D66" s="121">
        <f>C66/C67-1</f>
        <v>-0.14238049271834474</v>
      </c>
    </row>
    <row r="67" spans="1:5" x14ac:dyDescent="0.25">
      <c r="A67" s="1">
        <v>11</v>
      </c>
      <c r="B67" s="119">
        <v>2011</v>
      </c>
      <c r="C67" s="120">
        <v>95308</v>
      </c>
      <c r="D67" s="121">
        <f t="shared" si="4"/>
        <v>0.423718686046338</v>
      </c>
    </row>
    <row r="68" spans="1:5" x14ac:dyDescent="0.25">
      <c r="A68" s="1">
        <v>12</v>
      </c>
      <c r="B68" s="119">
        <v>2010</v>
      </c>
      <c r="C68" s="120">
        <v>66943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151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150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 t="e">
        <f t="shared" ref="D86:D88" si="6">C86/C87-1</f>
        <v>#DIV/0!</v>
      </c>
    </row>
    <row r="87" spans="1:5" x14ac:dyDescent="0.25">
      <c r="A87" s="1">
        <v>8</v>
      </c>
      <c r="B87" s="119">
        <v>2014</v>
      </c>
      <c r="C87" s="120">
        <v>0</v>
      </c>
      <c r="D87" s="121" t="e">
        <f t="shared" si="6"/>
        <v>#DIV/0!</v>
      </c>
    </row>
    <row r="88" spans="1:5" x14ac:dyDescent="0.25">
      <c r="A88" s="1">
        <v>9</v>
      </c>
      <c r="B88" s="119">
        <v>2013</v>
      </c>
      <c r="C88" s="120">
        <v>0</v>
      </c>
      <c r="D88" s="121" t="e">
        <f t="shared" si="6"/>
        <v>#DIV/0!</v>
      </c>
    </row>
    <row r="89" spans="1:5" x14ac:dyDescent="0.25">
      <c r="A89" s="1">
        <v>10</v>
      </c>
      <c r="B89" s="119">
        <v>2012</v>
      </c>
      <c r="C89" s="120">
        <v>0</v>
      </c>
      <c r="D89" s="121" t="e">
        <f>C89/C90-1</f>
        <v>#DIV/0!</v>
      </c>
    </row>
    <row r="90" spans="1:5" x14ac:dyDescent="0.25">
      <c r="A90" s="1">
        <v>11</v>
      </c>
      <c r="B90" s="119">
        <v>2011</v>
      </c>
      <c r="C90" s="120">
        <v>0</v>
      </c>
      <c r="D90" s="121" t="e">
        <f t="shared" ref="D90" si="7">C90/C91-1</f>
        <v>#DIV/0!</v>
      </c>
    </row>
    <row r="91" spans="1:5" x14ac:dyDescent="0.25">
      <c r="A91" s="1">
        <v>12</v>
      </c>
      <c r="B91" s="119">
        <v>2010</v>
      </c>
      <c r="C91" s="120">
        <v>0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281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150</v>
      </c>
      <c r="D99" s="117" t="s">
        <v>142</v>
      </c>
    </row>
    <row r="100" spans="2:5" x14ac:dyDescent="0.25">
      <c r="B100" s="119">
        <v>2024</v>
      </c>
      <c r="C100" s="120">
        <v>32553</v>
      </c>
      <c r="D100" s="121">
        <f t="shared" ref="D100:D113" si="8">C100/C101-1</f>
        <v>3.8856508465168194E-3</v>
      </c>
    </row>
    <row r="101" spans="2:5" x14ac:dyDescent="0.25">
      <c r="B101" s="119">
        <v>2023</v>
      </c>
      <c r="C101" s="120">
        <v>32427</v>
      </c>
      <c r="D101" s="121">
        <f t="shared" si="8"/>
        <v>0.10015267175572529</v>
      </c>
    </row>
    <row r="102" spans="2:5" x14ac:dyDescent="0.25">
      <c r="B102" s="119">
        <v>2022</v>
      </c>
      <c r="C102" s="120">
        <v>29475</v>
      </c>
      <c r="D102" s="121">
        <f t="shared" si="8"/>
        <v>1.5715407433257722</v>
      </c>
    </row>
    <row r="103" spans="2:5" x14ac:dyDescent="0.25">
      <c r="B103" s="119">
        <v>2021</v>
      </c>
      <c r="C103" s="120">
        <v>11462</v>
      </c>
      <c r="D103" s="121">
        <f t="shared" si="8"/>
        <v>-0.25158341495266079</v>
      </c>
    </row>
    <row r="104" spans="2:5" x14ac:dyDescent="0.25">
      <c r="B104" s="119">
        <v>2020</v>
      </c>
      <c r="C104" s="120">
        <v>15315</v>
      </c>
      <c r="D104" s="121">
        <f t="shared" si="8"/>
        <v>-0.75331808517492427</v>
      </c>
    </row>
    <row r="105" spans="2:5" x14ac:dyDescent="0.25">
      <c r="B105" s="119">
        <v>2019</v>
      </c>
      <c r="C105" s="120">
        <v>62084</v>
      </c>
      <c r="D105" s="121">
        <f t="shared" si="8"/>
        <v>-7.5769685731641445E-3</v>
      </c>
    </row>
    <row r="106" spans="2:5" x14ac:dyDescent="0.25">
      <c r="B106" s="119">
        <v>2018</v>
      </c>
      <c r="C106" s="120">
        <v>62558</v>
      </c>
      <c r="D106" s="121">
        <f t="shared" si="8"/>
        <v>-0.13635673362324841</v>
      </c>
    </row>
    <row r="107" spans="2:5" x14ac:dyDescent="0.25">
      <c r="B107" s="119">
        <v>2017</v>
      </c>
      <c r="C107" s="120">
        <v>72435</v>
      </c>
      <c r="D107" s="121">
        <f t="shared" si="8"/>
        <v>0.12462737548130676</v>
      </c>
    </row>
    <row r="108" spans="2:5" x14ac:dyDescent="0.25">
      <c r="B108" s="119">
        <v>2016</v>
      </c>
      <c r="C108" s="120">
        <v>64408</v>
      </c>
      <c r="D108" s="121">
        <f t="shared" si="8"/>
        <v>3.7667149991944537E-2</v>
      </c>
    </row>
    <row r="109" spans="2:5" x14ac:dyDescent="0.25">
      <c r="B109" s="119">
        <v>2015</v>
      </c>
      <c r="C109" s="120">
        <v>62070</v>
      </c>
      <c r="D109" s="121">
        <f t="shared" si="8"/>
        <v>4.0602403791714092E-3</v>
      </c>
    </row>
    <row r="110" spans="2:5" x14ac:dyDescent="0.25">
      <c r="B110" s="119">
        <v>2014</v>
      </c>
      <c r="C110" s="120">
        <v>61819</v>
      </c>
      <c r="D110" s="121">
        <f t="shared" si="8"/>
        <v>2.367980923678159E-2</v>
      </c>
    </row>
    <row r="111" spans="2:5" x14ac:dyDescent="0.25">
      <c r="B111" s="119">
        <v>2013</v>
      </c>
      <c r="C111" s="120">
        <v>60389</v>
      </c>
      <c r="D111" s="121">
        <f t="shared" si="8"/>
        <v>-3.4625529534010102E-2</v>
      </c>
    </row>
    <row r="112" spans="2:5" x14ac:dyDescent="0.25">
      <c r="B112" s="119">
        <v>2012</v>
      </c>
      <c r="C112" s="120">
        <v>62555</v>
      </c>
      <c r="D112" s="121">
        <f t="shared" si="8"/>
        <v>5.0761762383887854E-2</v>
      </c>
    </row>
    <row r="113" spans="2:4" x14ac:dyDescent="0.25">
      <c r="B113" s="119">
        <v>2011</v>
      </c>
      <c r="C113" s="120">
        <v>59533</v>
      </c>
      <c r="D113" s="121">
        <f t="shared" si="8"/>
        <v>0.14093792521895776</v>
      </c>
    </row>
    <row r="114" spans="2:4" x14ac:dyDescent="0.25">
      <c r="B114" s="119">
        <v>2010</v>
      </c>
      <c r="C114" s="120">
        <v>52179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C9531-B04B-4556-B446-E4A9CDCD92F6}">
  <sheetPr>
    <tabColor rgb="FFBB5C0D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1512C-36EB-4209-826A-79CE986B4AD7}">
  <sheetPr>
    <tabColor rgb="FFF29140"/>
  </sheetPr>
  <dimension ref="A4:O270"/>
  <sheetViews>
    <sheetView showGridLines="0" topLeftCell="I1" zoomScaleNormal="100" workbookViewId="0">
      <selection activeCell="P230" sqref="P23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282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103867</v>
      </c>
      <c r="D9" s="121">
        <v>7.2706992884216115E-2</v>
      </c>
      <c r="E9" s="120">
        <v>18472</v>
      </c>
      <c r="F9" s="121">
        <f t="shared" ref="F9:L21" si="4">IFERROR(E9/C9-1,"-")</f>
        <v>-0.82215718178054631</v>
      </c>
      <c r="G9" s="120">
        <v>95884</v>
      </c>
      <c r="H9" s="121">
        <f t="shared" si="4"/>
        <v>4.190775227371156</v>
      </c>
      <c r="I9" s="120">
        <v>98876</v>
      </c>
      <c r="J9" s="121">
        <f t="shared" si="4"/>
        <v>3.1204371949438814E-2</v>
      </c>
      <c r="K9" s="120">
        <v>114993</v>
      </c>
      <c r="L9" s="121">
        <f t="shared" si="4"/>
        <v>0.1630021440996805</v>
      </c>
      <c r="M9" s="120">
        <v>115159</v>
      </c>
      <c r="N9" s="121">
        <f>IFERROR(M9/K9-1,"-")</f>
        <v>1.443566130112206E-3</v>
      </c>
    </row>
    <row r="10" spans="1:15" x14ac:dyDescent="0.25">
      <c r="A10" s="1" t="s">
        <v>75</v>
      </c>
      <c r="B10" s="119" t="s">
        <v>76</v>
      </c>
      <c r="C10" s="120">
        <v>99005</v>
      </c>
      <c r="D10" s="121">
        <v>9.3132383791542539E-2</v>
      </c>
      <c r="E10" s="120">
        <v>9638</v>
      </c>
      <c r="F10" s="121">
        <f t="shared" si="4"/>
        <v>-0.90265138124337152</v>
      </c>
      <c r="G10" s="120">
        <v>101150</v>
      </c>
      <c r="H10" s="121">
        <f t="shared" si="4"/>
        <v>9.4949159576675655</v>
      </c>
      <c r="I10" s="120">
        <v>108040</v>
      </c>
      <c r="J10" s="121">
        <f t="shared" si="4"/>
        <v>6.8116658428077015E-2</v>
      </c>
      <c r="K10" s="120">
        <v>113195</v>
      </c>
      <c r="L10" s="121">
        <f t="shared" si="4"/>
        <v>4.7713809700111076E-2</v>
      </c>
      <c r="M10" s="120">
        <v>115422</v>
      </c>
      <c r="N10" s="121">
        <f t="shared" ref="N10:N20" si="5">IFERROR(M10/K10-1,"-")</f>
        <v>1.9674013869870555E-2</v>
      </c>
    </row>
    <row r="11" spans="1:15" x14ac:dyDescent="0.25">
      <c r="A11" s="1" t="s">
        <v>77</v>
      </c>
      <c r="B11" s="119" t="s">
        <v>78</v>
      </c>
      <c r="C11" s="120">
        <v>45771</v>
      </c>
      <c r="D11" s="121">
        <v>-0.51500927152317888</v>
      </c>
      <c r="E11" s="120">
        <v>26161</v>
      </c>
      <c r="F11" s="121">
        <f t="shared" si="4"/>
        <v>-0.42843722007384588</v>
      </c>
      <c r="G11" s="120">
        <v>109311</v>
      </c>
      <c r="H11" s="121">
        <f t="shared" si="4"/>
        <v>3.1783953212797673</v>
      </c>
      <c r="I11" s="120">
        <v>108534</v>
      </c>
      <c r="J11" s="121">
        <f t="shared" si="4"/>
        <v>-7.1081592886351741E-3</v>
      </c>
      <c r="K11" s="120">
        <v>122553</v>
      </c>
      <c r="L11" s="121">
        <f t="shared" si="4"/>
        <v>0.12916689700923212</v>
      </c>
      <c r="M11" s="120">
        <v>112742</v>
      </c>
      <c r="N11" s="121">
        <f t="shared" si="5"/>
        <v>-8.0055159808409382E-2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34934</v>
      </c>
      <c r="F12" s="121" t="str">
        <f t="shared" si="4"/>
        <v>-</v>
      </c>
      <c r="G12" s="120">
        <v>113016</v>
      </c>
      <c r="H12" s="121">
        <f t="shared" si="4"/>
        <v>2.2351291005896834</v>
      </c>
      <c r="I12" s="120">
        <v>122279</v>
      </c>
      <c r="J12" s="121">
        <f t="shared" si="4"/>
        <v>8.1961846110285341E-2</v>
      </c>
      <c r="K12" s="120">
        <v>113033</v>
      </c>
      <c r="L12" s="121">
        <f t="shared" si="4"/>
        <v>-7.5613964785449683E-2</v>
      </c>
      <c r="M12" s="120">
        <v>129153</v>
      </c>
      <c r="N12" s="121">
        <f t="shared" si="5"/>
        <v>0.1426132191483902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42859</v>
      </c>
      <c r="F13" s="121" t="str">
        <f t="shared" si="4"/>
        <v>-</v>
      </c>
      <c r="G13" s="120">
        <v>104052</v>
      </c>
      <c r="H13" s="121">
        <f t="shared" si="4"/>
        <v>1.4277747964254881</v>
      </c>
      <c r="I13" s="120">
        <v>111302</v>
      </c>
      <c r="J13" s="121">
        <f t="shared" si="4"/>
        <v>6.9676700111482637E-2</v>
      </c>
      <c r="K13" s="120">
        <v>117998</v>
      </c>
      <c r="L13" s="121">
        <f t="shared" si="4"/>
        <v>6.0160644013584674E-2</v>
      </c>
      <c r="M13" s="120">
        <v>115884</v>
      </c>
      <c r="N13" s="121">
        <f t="shared" si="5"/>
        <v>-1.7915557890811673E-2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64992</v>
      </c>
      <c r="F14" s="121" t="str">
        <f t="shared" si="4"/>
        <v>-</v>
      </c>
      <c r="G14" s="120">
        <v>93083</v>
      </c>
      <c r="H14" s="121">
        <f t="shared" si="4"/>
        <v>0.43222242737567695</v>
      </c>
      <c r="I14" s="120">
        <v>128219</v>
      </c>
      <c r="J14" s="121">
        <f t="shared" si="4"/>
        <v>0.37746957016855931</v>
      </c>
      <c r="K14" s="120">
        <v>124929</v>
      </c>
      <c r="L14" s="121">
        <f t="shared" si="4"/>
        <v>-2.5659223671998688E-2</v>
      </c>
      <c r="M14" s="120">
        <v>121111</v>
      </c>
      <c r="N14" s="121">
        <f t="shared" si="5"/>
        <v>-3.0561358851827869E-2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75700</v>
      </c>
      <c r="F15" s="121" t="str">
        <f t="shared" si="4"/>
        <v>-</v>
      </c>
      <c r="G15" s="120">
        <v>99960</v>
      </c>
      <c r="H15" s="121">
        <f t="shared" si="4"/>
        <v>0.32047556142668432</v>
      </c>
      <c r="I15" s="120">
        <v>125973</v>
      </c>
      <c r="J15" s="121">
        <f t="shared" si="4"/>
        <v>0.26023409363745498</v>
      </c>
      <c r="K15" s="120">
        <v>138511</v>
      </c>
      <c r="L15" s="121">
        <f t="shared" si="4"/>
        <v>9.9529264207409485E-2</v>
      </c>
      <c r="M15" s="120">
        <v>133553</v>
      </c>
      <c r="N15" s="121">
        <f t="shared" si="5"/>
        <v>-3.5794991011544264E-2</v>
      </c>
    </row>
    <row r="16" spans="1:15" x14ac:dyDescent="0.25">
      <c r="A16" s="1" t="s">
        <v>87</v>
      </c>
      <c r="B16" s="119" t="s">
        <v>88</v>
      </c>
      <c r="C16" s="120">
        <v>51125</v>
      </c>
      <c r="D16" s="121">
        <v>-0.51846549434402989</v>
      </c>
      <c r="E16" s="120">
        <v>93383</v>
      </c>
      <c r="F16" s="121">
        <f t="shared" si="4"/>
        <v>0.82656234718826416</v>
      </c>
      <c r="G16" s="120">
        <v>136811</v>
      </c>
      <c r="H16" s="121">
        <f t="shared" si="4"/>
        <v>0.46505252562029487</v>
      </c>
      <c r="I16" s="120">
        <v>135765</v>
      </c>
      <c r="J16" s="121">
        <f t="shared" si="4"/>
        <v>-7.6455840539138009E-3</v>
      </c>
      <c r="K16" s="120">
        <v>150260</v>
      </c>
      <c r="L16" s="121">
        <f t="shared" si="4"/>
        <v>0.10676536662615543</v>
      </c>
      <c r="M16" s="120">
        <v>139313</v>
      </c>
      <c r="N16" s="121">
        <f t="shared" si="5"/>
        <v>-7.2853720218288287E-2</v>
      </c>
    </row>
    <row r="17" spans="1:15" x14ac:dyDescent="0.25">
      <c r="A17" s="1" t="s">
        <v>89</v>
      </c>
      <c r="B17" s="119" t="s">
        <v>90</v>
      </c>
      <c r="C17" s="120">
        <v>50300</v>
      </c>
      <c r="D17" s="121">
        <v>-0.43445019114009442</v>
      </c>
      <c r="E17" s="120">
        <v>89465</v>
      </c>
      <c r="F17" s="121">
        <f t="shared" si="4"/>
        <v>0.77862823061630215</v>
      </c>
      <c r="G17" s="120">
        <v>107425</v>
      </c>
      <c r="H17" s="121">
        <f t="shared" si="4"/>
        <v>0.20074889621639747</v>
      </c>
      <c r="I17" s="120">
        <v>125237</v>
      </c>
      <c r="J17" s="121">
        <f t="shared" si="4"/>
        <v>0.16580870374680012</v>
      </c>
      <c r="K17" s="120">
        <v>124231</v>
      </c>
      <c r="L17" s="121">
        <f t="shared" si="4"/>
        <v>-8.0327698683296811E-3</v>
      </c>
      <c r="M17" s="120">
        <v>107287</v>
      </c>
      <c r="N17" s="121">
        <f t="shared" si="5"/>
        <v>-0.13639107791131033</v>
      </c>
    </row>
    <row r="18" spans="1:15" x14ac:dyDescent="0.25">
      <c r="A18" s="1" t="s">
        <v>91</v>
      </c>
      <c r="B18" s="119" t="s">
        <v>92</v>
      </c>
      <c r="C18" s="120">
        <v>20597</v>
      </c>
      <c r="D18" s="121">
        <v>-0.75692166072650879</v>
      </c>
      <c r="E18" s="120">
        <v>105169</v>
      </c>
      <c r="F18" s="121">
        <f t="shared" si="4"/>
        <v>4.1060348594455505</v>
      </c>
      <c r="G18" s="120">
        <v>132612</v>
      </c>
      <c r="H18" s="121">
        <f t="shared" si="4"/>
        <v>0.26094191254076771</v>
      </c>
      <c r="I18" s="120">
        <v>146405</v>
      </c>
      <c r="J18" s="121"/>
      <c r="K18" s="120">
        <v>126079</v>
      </c>
      <c r="L18" s="121">
        <f t="shared" si="4"/>
        <v>-0.13883405621392708</v>
      </c>
      <c r="M18" s="120">
        <v>119104</v>
      </c>
      <c r="N18" s="121">
        <f t="shared" si="5"/>
        <v>-5.5322456555017108E-2</v>
      </c>
    </row>
    <row r="19" spans="1:15" x14ac:dyDescent="0.25">
      <c r="A19" s="1" t="s">
        <v>93</v>
      </c>
      <c r="B19" s="119" t="s">
        <v>94</v>
      </c>
      <c r="C19" s="120">
        <v>22189</v>
      </c>
      <c r="D19" s="121">
        <v>-0.74290613739325895</v>
      </c>
      <c r="E19" s="120">
        <v>91621</v>
      </c>
      <c r="F19" s="121">
        <f t="shared" si="4"/>
        <v>3.1291180314570282</v>
      </c>
      <c r="G19" s="120">
        <v>113773</v>
      </c>
      <c r="H19" s="121">
        <f t="shared" si="4"/>
        <v>0.24177863153643808</v>
      </c>
      <c r="I19" s="120">
        <v>116842</v>
      </c>
      <c r="J19" s="121">
        <f t="shared" si="4"/>
        <v>2.697476554191236E-2</v>
      </c>
      <c r="K19" s="120">
        <v>109675</v>
      </c>
      <c r="L19" s="121">
        <f t="shared" si="4"/>
        <v>-6.1339244449769792E-2</v>
      </c>
      <c r="M19" s="120">
        <v>94188</v>
      </c>
      <c r="N19" s="121">
        <f t="shared" si="5"/>
        <v>-0.14120811488488716</v>
      </c>
    </row>
    <row r="20" spans="1:15" x14ac:dyDescent="0.25">
      <c r="A20" s="1" t="s">
        <v>95</v>
      </c>
      <c r="B20" s="119" t="s">
        <v>96</v>
      </c>
      <c r="C20" s="120">
        <v>41809</v>
      </c>
      <c r="D20" s="121">
        <v>-0.53155182072829132</v>
      </c>
      <c r="E20" s="120">
        <v>96818</v>
      </c>
      <c r="F20" s="121">
        <f t="shared" si="4"/>
        <v>1.3157214953718097</v>
      </c>
      <c r="G20" s="120">
        <v>108987</v>
      </c>
      <c r="H20" s="121">
        <f t="shared" si="4"/>
        <v>0.12568943791443732</v>
      </c>
      <c r="I20" s="120">
        <v>119696</v>
      </c>
      <c r="J20" s="121">
        <f t="shared" si="4"/>
        <v>9.8259425436061143E-2</v>
      </c>
      <c r="K20" s="120">
        <v>97837</v>
      </c>
      <c r="L20" s="121">
        <f t="shared" si="4"/>
        <v>-0.18262097313193426</v>
      </c>
      <c r="M20" s="120">
        <v>108317</v>
      </c>
      <c r="N20" s="121">
        <f t="shared" si="5"/>
        <v>0.10711693939920486</v>
      </c>
    </row>
    <row r="21" spans="1:15" ht="15.75" x14ac:dyDescent="0.25">
      <c r="A21" s="1" t="s">
        <v>0</v>
      </c>
      <c r="B21" s="122" t="s">
        <v>33</v>
      </c>
      <c r="C21" s="123">
        <v>442013</v>
      </c>
      <c r="D21" s="124">
        <v>-0.5813537409489351</v>
      </c>
      <c r="E21" s="123">
        <v>749212</v>
      </c>
      <c r="F21" s="124">
        <f t="shared" si="4"/>
        <v>0.6949999208168085</v>
      </c>
      <c r="G21" s="123">
        <v>1316064</v>
      </c>
      <c r="H21" s="124">
        <f t="shared" si="4"/>
        <v>0.75659759854353648</v>
      </c>
      <c r="I21" s="123">
        <v>1447168</v>
      </c>
      <c r="J21" s="124">
        <f t="shared" si="4"/>
        <v>9.9618255647141885E-2</v>
      </c>
      <c r="K21" s="123">
        <v>1453294</v>
      </c>
      <c r="L21" s="124">
        <f t="shared" si="4"/>
        <v>4.2330952591544957E-3</v>
      </c>
      <c r="M21" s="123">
        <v>1411233</v>
      </c>
      <c r="N21" s="124">
        <v>-2.8941838334156755E-2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283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CONCATENATE("var. ",RIGHT(C29,2),"/",RIGHT(C29-1,2))</f>
        <v>var. 20/19</v>
      </c>
      <c r="E30" s="118" t="s">
        <v>72</v>
      </c>
      <c r="F30" s="117" t="s">
        <v>254</v>
      </c>
      <c r="G30" s="118" t="s">
        <v>72</v>
      </c>
      <c r="H30" s="117" t="s">
        <v>254</v>
      </c>
      <c r="I30" s="118" t="s">
        <v>72</v>
      </c>
      <c r="J30" s="117" t="s">
        <v>254</v>
      </c>
      <c r="K30" s="118" t="s">
        <v>72</v>
      </c>
      <c r="L30" s="117" t="s">
        <v>254</v>
      </c>
      <c r="M30" s="118" t="s">
        <v>72</v>
      </c>
      <c r="N30" s="117" t="s">
        <v>284</v>
      </c>
    </row>
    <row r="31" spans="1:15" x14ac:dyDescent="0.25">
      <c r="B31" s="119" t="s">
        <v>74</v>
      </c>
      <c r="C31" s="120">
        <v>20862</v>
      </c>
      <c r="D31" s="121">
        <v>1.5793768545994067</v>
      </c>
      <c r="E31" s="120">
        <v>1702</v>
      </c>
      <c r="F31" s="121">
        <f t="shared" ref="F31:L43" si="6">IFERROR(E31/C31-1,"-")</f>
        <v>-0.91841625922730319</v>
      </c>
      <c r="G31" s="120">
        <v>11560</v>
      </c>
      <c r="H31" s="121">
        <f t="shared" si="6"/>
        <v>5.7920094007050524</v>
      </c>
      <c r="I31" s="120">
        <v>13570</v>
      </c>
      <c r="J31" s="121">
        <f t="shared" si="6"/>
        <v>0.1738754325259515</v>
      </c>
      <c r="K31" s="120">
        <v>13404</v>
      </c>
      <c r="L31" s="121">
        <f t="shared" si="6"/>
        <v>-1.223286661753864E-2</v>
      </c>
      <c r="M31" s="120">
        <v>13521</v>
      </c>
      <c r="N31" s="121">
        <f t="shared" ref="N31:N42" si="7">IFERROR(M31/K31-1,"-")</f>
        <v>8.728737690241628E-3</v>
      </c>
    </row>
    <row r="32" spans="1:15" x14ac:dyDescent="0.25">
      <c r="B32" s="119" t="s">
        <v>76</v>
      </c>
      <c r="C32" s="120">
        <v>16597</v>
      </c>
      <c r="D32" s="121">
        <v>2.1493358633776092</v>
      </c>
      <c r="E32" s="120">
        <v>3589</v>
      </c>
      <c r="F32" s="121">
        <f t="shared" si="6"/>
        <v>-0.78375610050009037</v>
      </c>
      <c r="G32" s="120">
        <v>8808</v>
      </c>
      <c r="H32" s="121">
        <f t="shared" si="6"/>
        <v>1.4541655057118974</v>
      </c>
      <c r="I32" s="120">
        <v>10875</v>
      </c>
      <c r="J32" s="121">
        <f t="shared" si="6"/>
        <v>0.23467302452316074</v>
      </c>
      <c r="K32" s="120">
        <v>9013</v>
      </c>
      <c r="L32" s="121">
        <f t="shared" si="6"/>
        <v>-0.17121839080459766</v>
      </c>
      <c r="M32" s="120">
        <v>12069</v>
      </c>
      <c r="N32" s="121">
        <f t="shared" si="7"/>
        <v>0.33906579385332303</v>
      </c>
    </row>
    <row r="33" spans="2:15" x14ac:dyDescent="0.25">
      <c r="B33" s="119" t="s">
        <v>78</v>
      </c>
      <c r="C33" s="120">
        <v>5317</v>
      </c>
      <c r="D33" s="121">
        <v>-0.49007384674402987</v>
      </c>
      <c r="E33" s="120">
        <v>9537</v>
      </c>
      <c r="F33" s="121">
        <f t="shared" si="6"/>
        <v>0.79368064698138041</v>
      </c>
      <c r="G33" s="120">
        <v>9074</v>
      </c>
      <c r="H33" s="121">
        <f t="shared" si="6"/>
        <v>-4.8547761350529517E-2</v>
      </c>
      <c r="I33" s="120">
        <v>15091</v>
      </c>
      <c r="J33" s="121">
        <f t="shared" si="6"/>
        <v>0.66310337227242666</v>
      </c>
      <c r="K33" s="120">
        <v>13346</v>
      </c>
      <c r="L33" s="121">
        <f t="shared" si="6"/>
        <v>-0.11563183354317141</v>
      </c>
      <c r="M33" s="120">
        <v>12702</v>
      </c>
      <c r="N33" s="121">
        <f t="shared" si="7"/>
        <v>-4.825415854937809E-2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13267</v>
      </c>
      <c r="F34" s="121" t="str">
        <f t="shared" si="6"/>
        <v>-</v>
      </c>
      <c r="G34" s="120">
        <v>14486</v>
      </c>
      <c r="H34" s="121">
        <f t="shared" si="6"/>
        <v>9.1882113514735853E-2</v>
      </c>
      <c r="I34" s="120">
        <v>21668</v>
      </c>
      <c r="J34" s="121">
        <f t="shared" si="6"/>
        <v>0.49578903769156435</v>
      </c>
      <c r="K34" s="120">
        <v>15353</v>
      </c>
      <c r="L34" s="121">
        <f t="shared" si="6"/>
        <v>-0.29144360347055565</v>
      </c>
      <c r="M34" s="120">
        <v>18439</v>
      </c>
      <c r="N34" s="121">
        <f t="shared" si="7"/>
        <v>0.2010030612909528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18255</v>
      </c>
      <c r="F35" s="121" t="str">
        <f t="shared" si="6"/>
        <v>-</v>
      </c>
      <c r="G35" s="120">
        <v>14287</v>
      </c>
      <c r="H35" s="121">
        <f t="shared" si="6"/>
        <v>-0.21736510545056154</v>
      </c>
      <c r="I35" s="120">
        <v>13349</v>
      </c>
      <c r="J35" s="121">
        <f t="shared" si="6"/>
        <v>-6.5654091131798098E-2</v>
      </c>
      <c r="K35" s="120">
        <v>21013</v>
      </c>
      <c r="L35" s="121">
        <f t="shared" si="6"/>
        <v>0.57412540265188405</v>
      </c>
      <c r="M35" s="120">
        <v>18035</v>
      </c>
      <c r="N35" s="121">
        <f t="shared" si="7"/>
        <v>-0.14172179127206963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22760</v>
      </c>
      <c r="F36" s="121" t="str">
        <f t="shared" si="6"/>
        <v>-</v>
      </c>
      <c r="G36" s="120">
        <v>14239</v>
      </c>
      <c r="H36" s="121">
        <f t="shared" si="6"/>
        <v>-0.37438488576449913</v>
      </c>
      <c r="I36" s="120">
        <v>18322</v>
      </c>
      <c r="J36" s="121">
        <f t="shared" si="6"/>
        <v>0.28674766486410563</v>
      </c>
      <c r="K36" s="120">
        <v>20012</v>
      </c>
      <c r="L36" s="121">
        <f t="shared" si="6"/>
        <v>9.2238838554743019E-2</v>
      </c>
      <c r="M36" s="120">
        <v>23498</v>
      </c>
      <c r="N36" s="121">
        <f t="shared" si="7"/>
        <v>0.17419548271037377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28666</v>
      </c>
      <c r="F37" s="121" t="str">
        <f t="shared" si="6"/>
        <v>-</v>
      </c>
      <c r="G37" s="120">
        <v>19252</v>
      </c>
      <c r="H37" s="121">
        <f t="shared" si="6"/>
        <v>-0.3284029861159562</v>
      </c>
      <c r="I37" s="120">
        <v>27286</v>
      </c>
      <c r="J37" s="121">
        <f t="shared" si="6"/>
        <v>0.41730729274880529</v>
      </c>
      <c r="K37" s="120">
        <v>25644</v>
      </c>
      <c r="L37" s="121">
        <f t="shared" si="6"/>
        <v>-6.0177380341567055E-2</v>
      </c>
      <c r="M37" s="120">
        <v>26879</v>
      </c>
      <c r="N37" s="121">
        <f t="shared" si="7"/>
        <v>4.8159413508032989E-2</v>
      </c>
    </row>
    <row r="38" spans="2:15" x14ac:dyDescent="0.25">
      <c r="B38" s="119" t="s">
        <v>88</v>
      </c>
      <c r="C38" s="120">
        <v>30547</v>
      </c>
      <c r="D38" s="121">
        <v>0.29970642045696305</v>
      </c>
      <c r="E38" s="120">
        <v>28927</v>
      </c>
      <c r="F38" s="121">
        <f t="shared" si="6"/>
        <v>-5.3033031066880509E-2</v>
      </c>
      <c r="G38" s="120">
        <v>31594</v>
      </c>
      <c r="H38" s="121">
        <f t="shared" si="6"/>
        <v>9.219760085733042E-2</v>
      </c>
      <c r="I38" s="120">
        <v>26883</v>
      </c>
      <c r="J38" s="121">
        <f t="shared" si="6"/>
        <v>-0.14911059061847187</v>
      </c>
      <c r="K38" s="120">
        <v>30588</v>
      </c>
      <c r="L38" s="121">
        <f t="shared" si="6"/>
        <v>0.13781943979466571</v>
      </c>
      <c r="M38" s="120">
        <v>29442</v>
      </c>
      <c r="N38" s="121">
        <f t="shared" si="7"/>
        <v>-3.7465672812867834E-2</v>
      </c>
    </row>
    <row r="39" spans="2:15" x14ac:dyDescent="0.25">
      <c r="B39" s="119" t="s">
        <v>90</v>
      </c>
      <c r="C39" s="120">
        <v>30000</v>
      </c>
      <c r="D39" s="121">
        <v>0.64717509471256784</v>
      </c>
      <c r="E39" s="120">
        <v>26545</v>
      </c>
      <c r="F39" s="121">
        <f t="shared" si="6"/>
        <v>-0.11516666666666664</v>
      </c>
      <c r="G39" s="120">
        <v>22910</v>
      </c>
      <c r="H39" s="121">
        <f t="shared" si="6"/>
        <v>-0.13693727632322472</v>
      </c>
      <c r="I39" s="120">
        <v>24058</v>
      </c>
      <c r="J39" s="121">
        <f t="shared" si="6"/>
        <v>5.0109122653863025E-2</v>
      </c>
      <c r="K39" s="120">
        <v>21808</v>
      </c>
      <c r="L39" s="121">
        <f t="shared" si="6"/>
        <v>-9.3523983706043756E-2</v>
      </c>
      <c r="M39" s="120">
        <v>23556</v>
      </c>
      <c r="N39" s="121">
        <f t="shared" si="7"/>
        <v>8.0154071900220059E-2</v>
      </c>
    </row>
    <row r="40" spans="2:15" x14ac:dyDescent="0.25">
      <c r="B40" s="119" t="s">
        <v>92</v>
      </c>
      <c r="C40" s="120">
        <v>9240</v>
      </c>
      <c r="D40" s="121">
        <v>-0.4121389489756967</v>
      </c>
      <c r="E40" s="120">
        <v>18650</v>
      </c>
      <c r="F40" s="121">
        <f t="shared" si="6"/>
        <v>1.0183982683982684</v>
      </c>
      <c r="G40" s="120">
        <v>24745</v>
      </c>
      <c r="H40" s="121">
        <f t="shared" si="6"/>
        <v>0.32680965147453089</v>
      </c>
      <c r="I40" s="120">
        <v>21110</v>
      </c>
      <c r="J40" s="121">
        <f t="shared" si="6"/>
        <v>-0.14689836330571837</v>
      </c>
      <c r="K40" s="120">
        <v>14338</v>
      </c>
      <c r="L40" s="121">
        <f t="shared" si="6"/>
        <v>-0.32079583135954526</v>
      </c>
      <c r="M40" s="120">
        <v>15693</v>
      </c>
      <c r="N40" s="121">
        <f t="shared" si="7"/>
        <v>9.4504114939321981E-2</v>
      </c>
    </row>
    <row r="41" spans="2:15" x14ac:dyDescent="0.25">
      <c r="B41" s="119" t="s">
        <v>94</v>
      </c>
      <c r="C41" s="120">
        <v>4225</v>
      </c>
      <c r="D41" s="121">
        <v>-0.72914930444259252</v>
      </c>
      <c r="E41" s="120">
        <v>10836</v>
      </c>
      <c r="F41" s="121">
        <f t="shared" si="6"/>
        <v>1.5647337278106508</v>
      </c>
      <c r="G41" s="120">
        <v>28104</v>
      </c>
      <c r="H41" s="121">
        <f t="shared" si="6"/>
        <v>1.593576965669989</v>
      </c>
      <c r="I41" s="120">
        <v>11487</v>
      </c>
      <c r="J41" s="121">
        <f t="shared" si="6"/>
        <v>-0.591268146883006</v>
      </c>
      <c r="K41" s="120">
        <v>9819</v>
      </c>
      <c r="L41" s="121">
        <f t="shared" si="6"/>
        <v>-0.14520762601201354</v>
      </c>
      <c r="M41" s="120">
        <v>10326</v>
      </c>
      <c r="N41" s="121">
        <f t="shared" si="7"/>
        <v>5.1634586006721772E-2</v>
      </c>
    </row>
    <row r="42" spans="2:15" x14ac:dyDescent="0.25">
      <c r="B42" s="119" t="s">
        <v>96</v>
      </c>
      <c r="C42" s="120">
        <v>7870</v>
      </c>
      <c r="D42" s="121">
        <v>-0.47707641196013284</v>
      </c>
      <c r="E42" s="120">
        <v>16269</v>
      </c>
      <c r="F42" s="121">
        <f t="shared" si="6"/>
        <v>1.0672172808132148</v>
      </c>
      <c r="G42" s="120">
        <v>21520</v>
      </c>
      <c r="H42" s="121">
        <f t="shared" si="6"/>
        <v>0.32276107935337151</v>
      </c>
      <c r="I42" s="120">
        <v>15397</v>
      </c>
      <c r="J42" s="121">
        <f t="shared" si="6"/>
        <v>-0.2845260223048327</v>
      </c>
      <c r="K42" s="120">
        <v>13481</v>
      </c>
      <c r="L42" s="121">
        <f t="shared" si="6"/>
        <v>-0.12443982594011815</v>
      </c>
      <c r="M42" s="120">
        <v>12024</v>
      </c>
      <c r="N42" s="121">
        <f t="shared" si="7"/>
        <v>-0.10807803575402419</v>
      </c>
    </row>
    <row r="43" spans="2:15" ht="15.75" x14ac:dyDescent="0.25">
      <c r="B43" s="122" t="s">
        <v>33</v>
      </c>
      <c r="C43" s="123">
        <v>125264</v>
      </c>
      <c r="D43" s="124">
        <v>-0.22979395832436655</v>
      </c>
      <c r="E43" s="123">
        <v>199003</v>
      </c>
      <c r="F43" s="124">
        <f t="shared" si="6"/>
        <v>0.58866873163877886</v>
      </c>
      <c r="G43" s="123">
        <v>220579</v>
      </c>
      <c r="H43" s="124">
        <f t="shared" si="6"/>
        <v>0.10842047607322503</v>
      </c>
      <c r="I43" s="123">
        <v>219096</v>
      </c>
      <c r="J43" s="124">
        <f t="shared" si="6"/>
        <v>-6.7232148119268365E-3</v>
      </c>
      <c r="K43" s="123">
        <v>207819</v>
      </c>
      <c r="L43" s="124">
        <f t="shared" si="6"/>
        <v>-5.1470588235294157E-2</v>
      </c>
      <c r="M43" s="123">
        <v>216184</v>
      </c>
      <c r="N43" s="124">
        <v>4.0251372588646861E-2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285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CONCATENATE("var. ",RIGHT(C51,2),"/",RIGHT(C51-1,2))</f>
        <v>var. 20/19</v>
      </c>
      <c r="E52" s="118" t="s">
        <v>72</v>
      </c>
      <c r="F52" s="117" t="s">
        <v>254</v>
      </c>
      <c r="G52" s="118" t="s">
        <v>72</v>
      </c>
      <c r="H52" s="117" t="s">
        <v>254</v>
      </c>
      <c r="I52" s="118" t="s">
        <v>72</v>
      </c>
      <c r="J52" s="117" t="s">
        <v>254</v>
      </c>
      <c r="K52" s="118" t="s">
        <v>72</v>
      </c>
      <c r="L52" s="117" t="s">
        <v>254</v>
      </c>
      <c r="M52" s="118" t="s">
        <v>72</v>
      </c>
      <c r="N52" s="117" t="s">
        <v>284</v>
      </c>
    </row>
    <row r="53" spans="1:15" x14ac:dyDescent="0.25">
      <c r="A53" s="1">
        <v>1</v>
      </c>
      <c r="B53" s="119" t="s">
        <v>74</v>
      </c>
      <c r="C53" s="120">
        <v>19834</v>
      </c>
      <c r="D53" s="121">
        <v>2.3714091449940509</v>
      </c>
      <c r="E53" s="120">
        <v>355</v>
      </c>
      <c r="F53" s="121">
        <f>IFERROR(E53/C53-1,"-")</f>
        <v>-0.98210144196833715</v>
      </c>
      <c r="G53" s="120">
        <v>6030</v>
      </c>
      <c r="H53" s="121">
        <f>IFERROR(G53/E53-1,"-")</f>
        <v>15.985915492957748</v>
      </c>
      <c r="I53" s="120">
        <v>10446</v>
      </c>
      <c r="J53" s="121">
        <f>IFERROR(I53/G53-1,"-")</f>
        <v>0.73233830845771153</v>
      </c>
      <c r="K53" s="120">
        <v>11099</v>
      </c>
      <c r="L53" s="121">
        <f>IFERROR(K53/I53-1,"-")</f>
        <v>6.251196630289102E-2</v>
      </c>
      <c r="M53" s="120">
        <v>9590</v>
      </c>
      <c r="N53" s="121">
        <f t="shared" ref="N53:N64" si="8">IFERROR(M53/K53-1,"-")</f>
        <v>-0.1359581944319308</v>
      </c>
    </row>
    <row r="54" spans="1:15" x14ac:dyDescent="0.25">
      <c r="A54" s="1">
        <v>2</v>
      </c>
      <c r="B54" s="119" t="s">
        <v>76</v>
      </c>
      <c r="C54" s="120">
        <v>14781</v>
      </c>
      <c r="D54" s="121">
        <v>2.3133826496301277</v>
      </c>
      <c r="E54" s="120">
        <v>0</v>
      </c>
      <c r="F54" s="121">
        <f t="shared" ref="F54:L65" si="9">IFERROR(E54/C54-1,"-")</f>
        <v>-1</v>
      </c>
      <c r="G54" s="120">
        <v>4164</v>
      </c>
      <c r="H54" s="121" t="str">
        <f t="shared" si="9"/>
        <v>-</v>
      </c>
      <c r="I54" s="120">
        <v>7322</v>
      </c>
      <c r="J54" s="121">
        <f t="shared" si="9"/>
        <v>0.75840537944284336</v>
      </c>
      <c r="K54" s="120">
        <v>6226</v>
      </c>
      <c r="L54" s="121">
        <f t="shared" si="9"/>
        <v>-0.14968587817536194</v>
      </c>
      <c r="M54" s="120">
        <v>8402</v>
      </c>
      <c r="N54" s="121">
        <f t="shared" si="8"/>
        <v>0.3495020880179891</v>
      </c>
    </row>
    <row r="55" spans="1:15" x14ac:dyDescent="0.25">
      <c r="A55" s="1">
        <v>3</v>
      </c>
      <c r="B55" s="119" t="s">
        <v>78</v>
      </c>
      <c r="C55" s="120">
        <v>4526</v>
      </c>
      <c r="D55" s="121">
        <v>-0.49054479963980191</v>
      </c>
      <c r="E55" s="120">
        <v>0</v>
      </c>
      <c r="F55" s="121">
        <f t="shared" si="9"/>
        <v>-1</v>
      </c>
      <c r="G55" s="120">
        <v>5754</v>
      </c>
      <c r="H55" s="121" t="str">
        <f t="shared" si="9"/>
        <v>-</v>
      </c>
      <c r="I55" s="120">
        <v>12025</v>
      </c>
      <c r="J55" s="121">
        <f t="shared" si="9"/>
        <v>1.0898505387556483</v>
      </c>
      <c r="K55" s="120">
        <v>10522</v>
      </c>
      <c r="L55" s="121">
        <f t="shared" si="9"/>
        <v>-0.12498960498960499</v>
      </c>
      <c r="M55" s="120">
        <v>8419</v>
      </c>
      <c r="N55" s="121">
        <f t="shared" si="8"/>
        <v>-0.1998669454476335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1016</v>
      </c>
      <c r="F56" s="121" t="str">
        <f t="shared" si="9"/>
        <v>-</v>
      </c>
      <c r="G56" s="120">
        <v>8238</v>
      </c>
      <c r="H56" s="121">
        <f t="shared" si="9"/>
        <v>7.1082677165354333</v>
      </c>
      <c r="I56" s="120">
        <v>11217</v>
      </c>
      <c r="J56" s="121">
        <f t="shared" si="9"/>
        <v>0.36161689730517121</v>
      </c>
      <c r="K56" s="120">
        <v>12181</v>
      </c>
      <c r="L56" s="121">
        <f t="shared" si="9"/>
        <v>8.5940982437371805E-2</v>
      </c>
      <c r="M56" s="120">
        <v>12454</v>
      </c>
      <c r="N56" s="121">
        <f t="shared" si="8"/>
        <v>2.2411953041622246E-2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2368</v>
      </c>
      <c r="F57" s="121" t="str">
        <f t="shared" si="9"/>
        <v>-</v>
      </c>
      <c r="G57" s="120">
        <v>8230</v>
      </c>
      <c r="H57" s="121">
        <f t="shared" si="9"/>
        <v>2.4755067567567566</v>
      </c>
      <c r="I57" s="120">
        <v>10705</v>
      </c>
      <c r="J57" s="121">
        <f t="shared" si="9"/>
        <v>0.30072904009720536</v>
      </c>
      <c r="K57" s="120">
        <v>16997</v>
      </c>
      <c r="L57" s="121">
        <f t="shared" si="9"/>
        <v>0.58776272769733762</v>
      </c>
      <c r="M57" s="120">
        <v>11154</v>
      </c>
      <c r="N57" s="121">
        <f t="shared" si="8"/>
        <v>-0.34376654703771259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13959</v>
      </c>
      <c r="F58" s="121" t="str">
        <f t="shared" si="9"/>
        <v>-</v>
      </c>
      <c r="G58" s="120">
        <v>11640</v>
      </c>
      <c r="H58" s="121">
        <f t="shared" si="9"/>
        <v>-0.1661293788953363</v>
      </c>
      <c r="I58" s="120">
        <v>13389</v>
      </c>
      <c r="J58" s="121">
        <f t="shared" si="9"/>
        <v>0.1502577319587628</v>
      </c>
      <c r="K58" s="120">
        <v>14806</v>
      </c>
      <c r="L58" s="121">
        <f t="shared" si="9"/>
        <v>0.10583314661289123</v>
      </c>
      <c r="M58" s="120">
        <v>14257</v>
      </c>
      <c r="N58" s="121">
        <f t="shared" si="8"/>
        <v>-3.7079562339592087E-2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18588</v>
      </c>
      <c r="F59" s="121" t="str">
        <f t="shared" si="9"/>
        <v>-</v>
      </c>
      <c r="G59" s="120">
        <v>16093</v>
      </c>
      <c r="H59" s="121">
        <f t="shared" si="9"/>
        <v>-0.13422638261243813</v>
      </c>
      <c r="I59" s="120">
        <v>19485</v>
      </c>
      <c r="J59" s="121">
        <f t="shared" si="9"/>
        <v>0.21077487106195236</v>
      </c>
      <c r="K59" s="120">
        <v>16922</v>
      </c>
      <c r="L59" s="121">
        <f t="shared" si="9"/>
        <v>-0.1315370798049782</v>
      </c>
      <c r="M59" s="120">
        <v>17109</v>
      </c>
      <c r="N59" s="121">
        <f t="shared" si="8"/>
        <v>1.1050703226568981E-2</v>
      </c>
    </row>
    <row r="60" spans="1:15" x14ac:dyDescent="0.25">
      <c r="A60" s="1">
        <v>8</v>
      </c>
      <c r="B60" s="119" t="s">
        <v>88</v>
      </c>
      <c r="C60" s="120">
        <v>29598</v>
      </c>
      <c r="D60" s="121">
        <v>0.97649415692821373</v>
      </c>
      <c r="E60" s="120">
        <v>19378</v>
      </c>
      <c r="F60" s="121">
        <f t="shared" si="9"/>
        <v>-0.34529360091898098</v>
      </c>
      <c r="G60" s="120">
        <v>20033</v>
      </c>
      <c r="H60" s="121">
        <f t="shared" si="9"/>
        <v>3.3801217875941703E-2</v>
      </c>
      <c r="I60" s="120">
        <v>20000</v>
      </c>
      <c r="J60" s="121">
        <f t="shared" si="9"/>
        <v>-1.6472819847251907E-3</v>
      </c>
      <c r="K60" s="120">
        <v>18481</v>
      </c>
      <c r="L60" s="121">
        <f t="shared" si="9"/>
        <v>-7.5949999999999962E-2</v>
      </c>
      <c r="M60" s="120">
        <v>18944</v>
      </c>
      <c r="N60" s="121">
        <f t="shared" si="8"/>
        <v>2.5052756885449945E-2</v>
      </c>
    </row>
    <row r="61" spans="1:15" x14ac:dyDescent="0.25">
      <c r="A61" s="1">
        <v>9</v>
      </c>
      <c r="B61" s="119" t="s">
        <v>90</v>
      </c>
      <c r="C61" s="120">
        <v>29307</v>
      </c>
      <c r="D61" s="121">
        <v>1.4762991128010139</v>
      </c>
      <c r="E61" s="120">
        <v>13290</v>
      </c>
      <c r="F61" s="121">
        <f t="shared" si="9"/>
        <v>-0.54652472105640293</v>
      </c>
      <c r="G61" s="120">
        <v>17725</v>
      </c>
      <c r="H61" s="121">
        <f t="shared" si="9"/>
        <v>0.33370955605718589</v>
      </c>
      <c r="I61" s="120">
        <v>17405</v>
      </c>
      <c r="J61" s="121">
        <f t="shared" si="9"/>
        <v>-1.8053596614950651E-2</v>
      </c>
      <c r="K61" s="120">
        <v>14713</v>
      </c>
      <c r="L61" s="121">
        <f t="shared" si="9"/>
        <v>-0.15466819879345017</v>
      </c>
      <c r="M61" s="120">
        <v>15331</v>
      </c>
      <c r="N61" s="121">
        <f t="shared" si="8"/>
        <v>4.2003670223611733E-2</v>
      </c>
    </row>
    <row r="62" spans="1:15" x14ac:dyDescent="0.25">
      <c r="A62" s="1">
        <v>10</v>
      </c>
      <c r="B62" s="119" t="s">
        <v>92</v>
      </c>
      <c r="C62" s="120">
        <v>6135</v>
      </c>
      <c r="D62" s="121">
        <v>-0.49729596853490654</v>
      </c>
      <c r="E62" s="120">
        <v>8398</v>
      </c>
      <c r="F62" s="121">
        <f t="shared" si="9"/>
        <v>0.36886715566422157</v>
      </c>
      <c r="G62" s="120">
        <v>13863</v>
      </c>
      <c r="H62" s="121">
        <f t="shared" si="9"/>
        <v>0.65075017861395579</v>
      </c>
      <c r="I62" s="120">
        <v>17037</v>
      </c>
      <c r="J62" s="121">
        <f t="shared" si="9"/>
        <v>0.22895477169443845</v>
      </c>
      <c r="K62" s="120">
        <v>9764</v>
      </c>
      <c r="L62" s="121">
        <f t="shared" si="9"/>
        <v>-0.42689440629218756</v>
      </c>
      <c r="M62" s="120">
        <v>9437</v>
      </c>
      <c r="N62" s="121">
        <f t="shared" si="8"/>
        <v>-3.3490372798033574E-2</v>
      </c>
    </row>
    <row r="63" spans="1:15" x14ac:dyDescent="0.25">
      <c r="A63" s="1">
        <v>11</v>
      </c>
      <c r="B63" s="119" t="s">
        <v>94</v>
      </c>
      <c r="C63" s="120">
        <v>1370</v>
      </c>
      <c r="D63" s="121">
        <v>-0.89727824848166748</v>
      </c>
      <c r="E63" s="120">
        <v>5966</v>
      </c>
      <c r="F63" s="121">
        <f t="shared" si="9"/>
        <v>3.3547445255474448</v>
      </c>
      <c r="G63" s="120">
        <v>17150</v>
      </c>
      <c r="H63" s="121">
        <f t="shared" si="9"/>
        <v>1.8746228628897081</v>
      </c>
      <c r="I63" s="120">
        <v>9424</v>
      </c>
      <c r="J63" s="121">
        <f t="shared" si="9"/>
        <v>-0.45049562682215738</v>
      </c>
      <c r="K63" s="120">
        <v>7049</v>
      </c>
      <c r="L63" s="121">
        <f t="shared" si="9"/>
        <v>-0.25201612903225812</v>
      </c>
      <c r="M63" s="120">
        <v>7523</v>
      </c>
      <c r="N63" s="121">
        <f t="shared" si="8"/>
        <v>6.7243580649737567E-2</v>
      </c>
    </row>
    <row r="64" spans="1:15" x14ac:dyDescent="0.25">
      <c r="A64" s="1">
        <v>12</v>
      </c>
      <c r="B64" s="119" t="s">
        <v>96</v>
      </c>
      <c r="C64" s="120">
        <v>2603</v>
      </c>
      <c r="D64" s="121">
        <v>-0.79377277768974808</v>
      </c>
      <c r="E64" s="120">
        <v>9654</v>
      </c>
      <c r="F64" s="121">
        <f t="shared" si="9"/>
        <v>2.7087975412985017</v>
      </c>
      <c r="G64" s="120">
        <v>16155</v>
      </c>
      <c r="H64" s="121">
        <f t="shared" si="9"/>
        <v>0.67339962709757617</v>
      </c>
      <c r="I64" s="120">
        <v>13222</v>
      </c>
      <c r="J64" s="121">
        <f t="shared" si="9"/>
        <v>-0.18155369854534198</v>
      </c>
      <c r="K64" s="120">
        <v>9980</v>
      </c>
      <c r="L64" s="121">
        <f t="shared" si="9"/>
        <v>-0.24519739827560127</v>
      </c>
      <c r="M64" s="120">
        <v>7328</v>
      </c>
      <c r="N64" s="121">
        <f t="shared" si="8"/>
        <v>-0.2657314629258517</v>
      </c>
    </row>
    <row r="65" spans="1:15" ht="15.75" x14ac:dyDescent="0.25">
      <c r="B65" s="122" t="s">
        <v>33</v>
      </c>
      <c r="C65" s="123">
        <v>108562</v>
      </c>
      <c r="D65" s="124">
        <v>-9.6957194430118632E-2</v>
      </c>
      <c r="E65" s="123">
        <v>92972</v>
      </c>
      <c r="F65" s="124">
        <f t="shared" si="9"/>
        <v>-0.14360457618687938</v>
      </c>
      <c r="G65" s="123">
        <v>145075</v>
      </c>
      <c r="H65" s="124">
        <f t="shared" si="9"/>
        <v>0.56041603923761985</v>
      </c>
      <c r="I65" s="123">
        <v>161677</v>
      </c>
      <c r="J65" s="124">
        <f t="shared" si="9"/>
        <v>0.11443735998621407</v>
      </c>
      <c r="K65" s="123">
        <v>148740</v>
      </c>
      <c r="L65" s="124">
        <f t="shared" si="9"/>
        <v>-8.0017565887541164E-2</v>
      </c>
      <c r="M65" s="123">
        <v>139948</v>
      </c>
      <c r="N65" s="124">
        <v>-5.9109856124781479E-2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286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CONCATENATE("var. ",RIGHT(C73,2),"/",RIGHT(C73-1,2))</f>
        <v>var. 20/19</v>
      </c>
      <c r="E74" s="118" t="s">
        <v>72</v>
      </c>
      <c r="F74" s="117" t="s">
        <v>254</v>
      </c>
      <c r="G74" s="118" t="s">
        <v>72</v>
      </c>
      <c r="H74" s="117" t="s">
        <v>254</v>
      </c>
      <c r="I74" s="118" t="s">
        <v>72</v>
      </c>
      <c r="J74" s="117" t="s">
        <v>254</v>
      </c>
      <c r="K74" s="118" t="s">
        <v>72</v>
      </c>
      <c r="L74" s="117" t="s">
        <v>254</v>
      </c>
      <c r="M74" s="118" t="s">
        <v>72</v>
      </c>
      <c r="N74" s="117" t="s">
        <v>284</v>
      </c>
    </row>
    <row r="75" spans="1:15" x14ac:dyDescent="0.25">
      <c r="A75" s="1">
        <v>1</v>
      </c>
      <c r="B75" s="119" t="s">
        <v>74</v>
      </c>
      <c r="C75" s="120">
        <v>1028</v>
      </c>
      <c r="D75" s="121">
        <v>-0.53378684807256238</v>
      </c>
      <c r="E75" s="120">
        <v>1347</v>
      </c>
      <c r="F75" s="121">
        <f>IFERROR(E75/C75-1,"-")</f>
        <v>0.31031128404669261</v>
      </c>
      <c r="G75" s="120">
        <v>5530</v>
      </c>
      <c r="H75" s="121">
        <f>IFERROR(G75/E75-1,"-")</f>
        <v>3.1054194506310315</v>
      </c>
      <c r="I75" s="120">
        <v>3124</v>
      </c>
      <c r="J75" s="121">
        <f>IFERROR(I75/G75-1,"-")</f>
        <v>-0.43508137432188065</v>
      </c>
      <c r="K75" s="120">
        <v>2305</v>
      </c>
      <c r="L75" s="121">
        <f>IFERROR(K75/I75-1,"-")</f>
        <v>-0.26216389244558258</v>
      </c>
      <c r="M75" s="120">
        <v>3931</v>
      </c>
      <c r="N75" s="121">
        <f t="shared" ref="N75:N86" si="10">IFERROR(M75/K75-1,"-")</f>
        <v>0.70542299349240789</v>
      </c>
    </row>
    <row r="76" spans="1:15" x14ac:dyDescent="0.25">
      <c r="A76" s="1">
        <v>2</v>
      </c>
      <c r="B76" s="119" t="s">
        <v>76</v>
      </c>
      <c r="C76" s="120">
        <v>1816</v>
      </c>
      <c r="D76" s="121">
        <v>1.2447466007416566</v>
      </c>
      <c r="E76" s="120">
        <v>3589</v>
      </c>
      <c r="F76" s="121">
        <f t="shared" ref="F76:L87" si="11">IFERROR(E76/C76-1,"-")</f>
        <v>0.9763215859030836</v>
      </c>
      <c r="G76" s="120">
        <v>4644</v>
      </c>
      <c r="H76" s="121">
        <f t="shared" si="11"/>
        <v>0.29395374756199488</v>
      </c>
      <c r="I76" s="120">
        <v>3553</v>
      </c>
      <c r="J76" s="121">
        <f t="shared" si="11"/>
        <v>-0.2349267872523686</v>
      </c>
      <c r="K76" s="120">
        <v>2787</v>
      </c>
      <c r="L76" s="121">
        <f t="shared" si="11"/>
        <v>-0.21559245707852515</v>
      </c>
      <c r="M76" s="120">
        <v>3667</v>
      </c>
      <c r="N76" s="121">
        <f t="shared" si="10"/>
        <v>0.31575170434158584</v>
      </c>
    </row>
    <row r="77" spans="1:15" x14ac:dyDescent="0.25">
      <c r="A77" s="1">
        <v>3</v>
      </c>
      <c r="B77" s="119" t="s">
        <v>78</v>
      </c>
      <c r="C77" s="120">
        <v>791</v>
      </c>
      <c r="D77" s="121">
        <v>-0.48736228127025272</v>
      </c>
      <c r="E77" s="120">
        <v>9537</v>
      </c>
      <c r="F77" s="121">
        <f t="shared" si="11"/>
        <v>11.056890012642224</v>
      </c>
      <c r="G77" s="120">
        <v>3320</v>
      </c>
      <c r="H77" s="121">
        <f t="shared" si="11"/>
        <v>-0.65188214323162419</v>
      </c>
      <c r="I77" s="120">
        <v>3066</v>
      </c>
      <c r="J77" s="121">
        <f t="shared" si="11"/>
        <v>-7.6506024096385516E-2</v>
      </c>
      <c r="K77" s="120">
        <v>2824</v>
      </c>
      <c r="L77" s="121">
        <f t="shared" si="11"/>
        <v>-7.8930202217873502E-2</v>
      </c>
      <c r="M77" s="120">
        <v>4283</v>
      </c>
      <c r="N77" s="121">
        <f t="shared" si="10"/>
        <v>0.51664305949008504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12251</v>
      </c>
      <c r="F78" s="121" t="str">
        <f t="shared" si="11"/>
        <v>-</v>
      </c>
      <c r="G78" s="120">
        <v>6248</v>
      </c>
      <c r="H78" s="121">
        <f t="shared" si="11"/>
        <v>-0.49000081625989711</v>
      </c>
      <c r="I78" s="120">
        <v>10451</v>
      </c>
      <c r="J78" s="121">
        <f t="shared" si="11"/>
        <v>0.6726952624839948</v>
      </c>
      <c r="K78" s="120">
        <v>3172</v>
      </c>
      <c r="L78" s="121">
        <f t="shared" si="11"/>
        <v>-0.69648837431824706</v>
      </c>
      <c r="M78" s="120">
        <v>5985</v>
      </c>
      <c r="N78" s="121">
        <f t="shared" si="10"/>
        <v>0.88682219419924335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15887</v>
      </c>
      <c r="F79" s="121" t="str">
        <f t="shared" si="11"/>
        <v>-</v>
      </c>
      <c r="G79" s="120">
        <v>6057</v>
      </c>
      <c r="H79" s="121">
        <f t="shared" si="11"/>
        <v>-0.61874488575564923</v>
      </c>
      <c r="I79" s="120">
        <v>2644</v>
      </c>
      <c r="J79" s="121">
        <f t="shared" si="11"/>
        <v>-0.56348027076110285</v>
      </c>
      <c r="K79" s="120">
        <v>4016</v>
      </c>
      <c r="L79" s="121">
        <f t="shared" si="11"/>
        <v>0.51891074130105896</v>
      </c>
      <c r="M79" s="120">
        <v>6881</v>
      </c>
      <c r="N79" s="121">
        <f t="shared" si="10"/>
        <v>0.71339641434262946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8801</v>
      </c>
      <c r="F80" s="121" t="str">
        <f t="shared" si="11"/>
        <v>-</v>
      </c>
      <c r="G80" s="120">
        <v>2599</v>
      </c>
      <c r="H80" s="121">
        <f t="shared" si="11"/>
        <v>-0.70469264856266334</v>
      </c>
      <c r="I80" s="120">
        <v>4933</v>
      </c>
      <c r="J80" s="121">
        <f t="shared" si="11"/>
        <v>0.89803770681031159</v>
      </c>
      <c r="K80" s="120">
        <v>5206</v>
      </c>
      <c r="L80" s="121">
        <f t="shared" si="11"/>
        <v>5.5341577133590114E-2</v>
      </c>
      <c r="M80" s="120">
        <v>9241</v>
      </c>
      <c r="N80" s="121">
        <f t="shared" si="10"/>
        <v>0.77506723011909329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10078</v>
      </c>
      <c r="F81" s="121" t="str">
        <f t="shared" si="11"/>
        <v>-</v>
      </c>
      <c r="G81" s="120">
        <v>3159</v>
      </c>
      <c r="H81" s="121">
        <f t="shared" si="11"/>
        <v>-0.6865449493947211</v>
      </c>
      <c r="I81" s="120">
        <v>7801</v>
      </c>
      <c r="J81" s="121">
        <f t="shared" si="11"/>
        <v>1.4694523583412473</v>
      </c>
      <c r="K81" s="120">
        <v>8722</v>
      </c>
      <c r="L81" s="121">
        <f t="shared" si="11"/>
        <v>0.11806178695039105</v>
      </c>
      <c r="M81" s="120">
        <v>9770</v>
      </c>
      <c r="N81" s="121">
        <f t="shared" si="10"/>
        <v>0.12015592753955517</v>
      </c>
    </row>
    <row r="82" spans="1:15" x14ac:dyDescent="0.25">
      <c r="A82" s="1">
        <v>8</v>
      </c>
      <c r="B82" s="119" t="s">
        <v>88</v>
      </c>
      <c r="C82" s="120">
        <v>949</v>
      </c>
      <c r="D82" s="121">
        <v>-0.88871951219512191</v>
      </c>
      <c r="E82" s="120">
        <v>9549</v>
      </c>
      <c r="F82" s="121">
        <f t="shared" si="11"/>
        <v>9.0621707060063219</v>
      </c>
      <c r="G82" s="120">
        <v>11561</v>
      </c>
      <c r="H82" s="121">
        <f t="shared" si="11"/>
        <v>0.21070269138129638</v>
      </c>
      <c r="I82" s="120">
        <v>6883</v>
      </c>
      <c r="J82" s="121">
        <f t="shared" si="11"/>
        <v>-0.4046362771386558</v>
      </c>
      <c r="K82" s="120">
        <v>12107</v>
      </c>
      <c r="L82" s="121">
        <f t="shared" si="11"/>
        <v>0.75897137875926202</v>
      </c>
      <c r="M82" s="120">
        <v>10498</v>
      </c>
      <c r="N82" s="121">
        <f t="shared" si="10"/>
        <v>-0.1328983232840506</v>
      </c>
    </row>
    <row r="83" spans="1:15" x14ac:dyDescent="0.25">
      <c r="A83" s="1">
        <v>9</v>
      </c>
      <c r="B83" s="119" t="s">
        <v>90</v>
      </c>
      <c r="C83" s="120">
        <v>693</v>
      </c>
      <c r="D83" s="121">
        <v>-0.89134524929444969</v>
      </c>
      <c r="E83" s="120">
        <v>13255</v>
      </c>
      <c r="F83" s="121">
        <f t="shared" si="11"/>
        <v>18.126984126984127</v>
      </c>
      <c r="G83" s="120">
        <v>5185</v>
      </c>
      <c r="H83" s="121">
        <f t="shared" si="11"/>
        <v>-0.6088268577895134</v>
      </c>
      <c r="I83" s="120">
        <v>6653</v>
      </c>
      <c r="J83" s="121">
        <f t="shared" si="11"/>
        <v>0.28312439729990357</v>
      </c>
      <c r="K83" s="120">
        <v>7095</v>
      </c>
      <c r="L83" s="121">
        <f t="shared" si="11"/>
        <v>6.6436194198106202E-2</v>
      </c>
      <c r="M83" s="120">
        <v>8225</v>
      </c>
      <c r="N83" s="121">
        <f t="shared" si="10"/>
        <v>0.15926708949964774</v>
      </c>
    </row>
    <row r="84" spans="1:15" x14ac:dyDescent="0.25">
      <c r="A84" s="1">
        <v>10</v>
      </c>
      <c r="B84" s="119" t="s">
        <v>92</v>
      </c>
      <c r="C84" s="120">
        <v>3105</v>
      </c>
      <c r="D84" s="121">
        <v>-0.11639157655093912</v>
      </c>
      <c r="E84" s="120">
        <v>10252</v>
      </c>
      <c r="F84" s="121">
        <f t="shared" si="11"/>
        <v>2.3017713365539452</v>
      </c>
      <c r="G84" s="120">
        <v>10882</v>
      </c>
      <c r="H84" s="121">
        <f t="shared" si="11"/>
        <v>6.1451424112368258E-2</v>
      </c>
      <c r="I84" s="120">
        <v>4073</v>
      </c>
      <c r="J84" s="121">
        <f t="shared" si="11"/>
        <v>-0.62571218526006245</v>
      </c>
      <c r="K84" s="120">
        <v>4574</v>
      </c>
      <c r="L84" s="121">
        <f t="shared" si="11"/>
        <v>0.12300515590473848</v>
      </c>
      <c r="M84" s="120">
        <v>6256</v>
      </c>
      <c r="N84" s="121">
        <f t="shared" si="10"/>
        <v>0.36773065150852635</v>
      </c>
    </row>
    <row r="85" spans="1:15" x14ac:dyDescent="0.25">
      <c r="A85" s="1">
        <v>11</v>
      </c>
      <c r="B85" s="119" t="s">
        <v>94</v>
      </c>
      <c r="C85" s="120">
        <v>2855</v>
      </c>
      <c r="D85" s="121">
        <v>0.26215738284703805</v>
      </c>
      <c r="E85" s="120">
        <v>4870</v>
      </c>
      <c r="F85" s="121">
        <f t="shared" si="11"/>
        <v>0.7057793345008756</v>
      </c>
      <c r="G85" s="120">
        <v>10954</v>
      </c>
      <c r="H85" s="121">
        <f t="shared" si="11"/>
        <v>1.2492813141683778</v>
      </c>
      <c r="I85" s="120">
        <v>2063</v>
      </c>
      <c r="J85" s="121">
        <f t="shared" si="11"/>
        <v>-0.81166697096950879</v>
      </c>
      <c r="K85" s="120">
        <v>2770</v>
      </c>
      <c r="L85" s="121">
        <f t="shared" si="11"/>
        <v>0.34270479883664562</v>
      </c>
      <c r="M85" s="120">
        <v>2803</v>
      </c>
      <c r="N85" s="121">
        <f t="shared" si="10"/>
        <v>1.1913357400721969E-2</v>
      </c>
    </row>
    <row r="86" spans="1:15" x14ac:dyDescent="0.25">
      <c r="A86" s="1">
        <v>12</v>
      </c>
      <c r="B86" s="119" t="s">
        <v>96</v>
      </c>
      <c r="C86" s="120">
        <v>5267</v>
      </c>
      <c r="D86" s="121">
        <v>1.1692751235584842</v>
      </c>
      <c r="E86" s="120">
        <v>6615</v>
      </c>
      <c r="F86" s="121">
        <f t="shared" si="11"/>
        <v>0.25593316878678563</v>
      </c>
      <c r="G86" s="120">
        <v>5365</v>
      </c>
      <c r="H86" s="121">
        <f t="shared" si="11"/>
        <v>-0.18896447467876043</v>
      </c>
      <c r="I86" s="120">
        <v>2175</v>
      </c>
      <c r="J86" s="121">
        <f t="shared" si="11"/>
        <v>-0.59459459459459452</v>
      </c>
      <c r="K86" s="120">
        <v>3501</v>
      </c>
      <c r="L86" s="121">
        <f t="shared" si="11"/>
        <v>0.60965517241379308</v>
      </c>
      <c r="M86" s="120">
        <v>4696</v>
      </c>
      <c r="N86" s="121">
        <f t="shared" si="10"/>
        <v>0.34133104827192229</v>
      </c>
    </row>
    <row r="87" spans="1:15" ht="15.75" x14ac:dyDescent="0.25">
      <c r="B87" s="122" t="s">
        <v>33</v>
      </c>
      <c r="C87" s="123">
        <v>16702</v>
      </c>
      <c r="D87" s="124">
        <v>-0.60626134515193664</v>
      </c>
      <c r="E87" s="123">
        <v>106031</v>
      </c>
      <c r="F87" s="124">
        <f t="shared" si="11"/>
        <v>5.3484013890552031</v>
      </c>
      <c r="G87" s="123">
        <v>75504</v>
      </c>
      <c r="H87" s="124">
        <f t="shared" si="11"/>
        <v>-0.28790636700587569</v>
      </c>
      <c r="I87" s="123">
        <v>57419</v>
      </c>
      <c r="J87" s="124">
        <f t="shared" si="11"/>
        <v>-0.23952373384191561</v>
      </c>
      <c r="K87" s="123">
        <v>59079</v>
      </c>
      <c r="L87" s="124">
        <f t="shared" si="11"/>
        <v>2.8910291018652279E-2</v>
      </c>
      <c r="M87" s="123">
        <v>76236</v>
      </c>
      <c r="N87" s="124">
        <v>0.29040775910221917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CONCATENATE("var. ",RIGHT(C95,2),"/",RIGHT(C95-1,2))</f>
        <v>var. 20/19</v>
      </c>
      <c r="E96" s="118" t="s">
        <v>72</v>
      </c>
      <c r="F96" s="117" t="s">
        <v>254</v>
      </c>
      <c r="G96" s="118" t="s">
        <v>72</v>
      </c>
      <c r="H96" s="117" t="s">
        <v>254</v>
      </c>
      <c r="I96" s="118" t="s">
        <v>72</v>
      </c>
      <c r="J96" s="117" t="s">
        <v>254</v>
      </c>
      <c r="K96" s="118" t="s">
        <v>72</v>
      </c>
      <c r="L96" s="117" t="s">
        <v>254</v>
      </c>
      <c r="M96" s="118" t="s">
        <v>72</v>
      </c>
      <c r="N96" s="117" t="s">
        <v>284</v>
      </c>
    </row>
    <row r="97" spans="2:14" x14ac:dyDescent="0.25">
      <c r="B97" s="119" t="s">
        <v>74</v>
      </c>
      <c r="C97" s="120">
        <v>83005</v>
      </c>
      <c r="D97" s="121">
        <v>-6.4616459504840074E-2</v>
      </c>
      <c r="E97" s="120">
        <v>16770</v>
      </c>
      <c r="F97" s="121">
        <f t="shared" ref="F97:L109" si="12">IFERROR(E97/C97-1,"-")</f>
        <v>-0.79796397807361008</v>
      </c>
      <c r="G97" s="120">
        <v>84324</v>
      </c>
      <c r="H97" s="121">
        <f t="shared" si="12"/>
        <v>4.0282647584973166</v>
      </c>
      <c r="I97" s="120">
        <v>85306</v>
      </c>
      <c r="J97" s="121">
        <f t="shared" si="12"/>
        <v>1.1645557611118962E-2</v>
      </c>
      <c r="K97" s="120">
        <v>101589</v>
      </c>
      <c r="L97" s="121">
        <f t="shared" si="12"/>
        <v>0.19087754671418189</v>
      </c>
      <c r="M97" s="120">
        <v>101638</v>
      </c>
      <c r="N97" s="121">
        <f t="shared" ref="N97:N108" si="13">IFERROR(M97/K97-1,"-")</f>
        <v>4.8233568595024146E-4</v>
      </c>
    </row>
    <row r="98" spans="2:14" x14ac:dyDescent="0.25">
      <c r="B98" s="119" t="s">
        <v>76</v>
      </c>
      <c r="C98" s="120">
        <v>82408</v>
      </c>
      <c r="D98" s="121">
        <v>-3.3903868698710427E-2</v>
      </c>
      <c r="E98" s="120">
        <v>6049</v>
      </c>
      <c r="F98" s="121">
        <f t="shared" si="12"/>
        <v>-0.92659693233666629</v>
      </c>
      <c r="G98" s="120">
        <v>92342</v>
      </c>
      <c r="H98" s="121">
        <f t="shared" si="12"/>
        <v>14.265663746073731</v>
      </c>
      <c r="I98" s="120">
        <v>97165</v>
      </c>
      <c r="J98" s="121">
        <f t="shared" si="12"/>
        <v>5.2229754607870715E-2</v>
      </c>
      <c r="K98" s="120">
        <v>104182</v>
      </c>
      <c r="L98" s="121">
        <f t="shared" si="12"/>
        <v>7.2217362218905956E-2</v>
      </c>
      <c r="M98" s="120">
        <v>103353</v>
      </c>
      <c r="N98" s="121">
        <f t="shared" si="13"/>
        <v>-7.9572286959359584E-3</v>
      </c>
    </row>
    <row r="99" spans="2:14" x14ac:dyDescent="0.25">
      <c r="B99" s="119" t="s">
        <v>78</v>
      </c>
      <c r="C99" s="120">
        <v>40454</v>
      </c>
      <c r="D99" s="121">
        <v>-0.51810644684804874</v>
      </c>
      <c r="E99" s="120">
        <v>16624</v>
      </c>
      <c r="F99" s="121">
        <f t="shared" si="12"/>
        <v>-0.58906412221288385</v>
      </c>
      <c r="G99" s="120">
        <v>100237</v>
      </c>
      <c r="H99" s="121">
        <f t="shared" si="12"/>
        <v>5.0296559191530319</v>
      </c>
      <c r="I99" s="120">
        <v>93443</v>
      </c>
      <c r="J99" s="121">
        <f t="shared" si="12"/>
        <v>-6.7779362909903496E-2</v>
      </c>
      <c r="K99" s="120">
        <v>109207</v>
      </c>
      <c r="L99" s="121">
        <f t="shared" si="12"/>
        <v>0.16870177541388864</v>
      </c>
      <c r="M99" s="120">
        <v>100040</v>
      </c>
      <c r="N99" s="121">
        <f t="shared" si="13"/>
        <v>-8.3941505581144105E-2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21667</v>
      </c>
      <c r="F100" s="121" t="str">
        <f t="shared" si="12"/>
        <v>-</v>
      </c>
      <c r="G100" s="120">
        <v>98530</v>
      </c>
      <c r="H100" s="121">
        <f t="shared" si="12"/>
        <v>3.5474685004846078</v>
      </c>
      <c r="I100" s="120">
        <v>100611</v>
      </c>
      <c r="J100" s="121">
        <f t="shared" si="12"/>
        <v>2.112047092256164E-2</v>
      </c>
      <c r="K100" s="120">
        <v>97680</v>
      </c>
      <c r="L100" s="121">
        <f t="shared" si="12"/>
        <v>-2.9132003458866351E-2</v>
      </c>
      <c r="M100" s="120">
        <v>110714</v>
      </c>
      <c r="N100" s="121">
        <f t="shared" si="13"/>
        <v>0.13343570843570851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24604</v>
      </c>
      <c r="F101" s="121" t="str">
        <f t="shared" si="12"/>
        <v>-</v>
      </c>
      <c r="G101" s="120">
        <v>89765</v>
      </c>
      <c r="H101" s="121">
        <f t="shared" si="12"/>
        <v>2.6483905056088441</v>
      </c>
      <c r="I101" s="120">
        <v>97953</v>
      </c>
      <c r="J101" s="121">
        <f t="shared" si="12"/>
        <v>9.1215952765554498E-2</v>
      </c>
      <c r="K101" s="120">
        <v>96985</v>
      </c>
      <c r="L101" s="121">
        <f t="shared" si="12"/>
        <v>-9.8822904862536642E-3</v>
      </c>
      <c r="M101" s="120">
        <v>97849</v>
      </c>
      <c r="N101" s="121">
        <f t="shared" si="13"/>
        <v>8.9085941124915635E-3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42232</v>
      </c>
      <c r="F102" s="121" t="str">
        <f t="shared" si="12"/>
        <v>-</v>
      </c>
      <c r="G102" s="120">
        <v>78844</v>
      </c>
      <c r="H102" s="121">
        <f t="shared" si="12"/>
        <v>0.8669255540822125</v>
      </c>
      <c r="I102" s="120">
        <v>109897</v>
      </c>
      <c r="J102" s="121">
        <f t="shared" si="12"/>
        <v>0.39385368575922075</v>
      </c>
      <c r="K102" s="120">
        <v>104917</v>
      </c>
      <c r="L102" s="121">
        <f t="shared" si="12"/>
        <v>-4.5315158739547057E-2</v>
      </c>
      <c r="M102" s="120">
        <v>97613</v>
      </c>
      <c r="N102" s="121">
        <f t="shared" si="13"/>
        <v>-6.9616935291706761E-2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47034</v>
      </c>
      <c r="F103" s="121" t="str">
        <f t="shared" si="12"/>
        <v>-</v>
      </c>
      <c r="G103" s="120">
        <v>80708</v>
      </c>
      <c r="H103" s="121">
        <f t="shared" si="12"/>
        <v>0.71595016371135767</v>
      </c>
      <c r="I103" s="120">
        <v>98687</v>
      </c>
      <c r="J103" s="121">
        <f t="shared" si="12"/>
        <v>0.22276602071665752</v>
      </c>
      <c r="K103" s="120">
        <v>112867</v>
      </c>
      <c r="L103" s="121">
        <f t="shared" si="12"/>
        <v>0.14368660512529519</v>
      </c>
      <c r="M103" s="120">
        <v>106674</v>
      </c>
      <c r="N103" s="121">
        <f t="shared" si="13"/>
        <v>-5.4869891110776448E-2</v>
      </c>
    </row>
    <row r="104" spans="2:14" x14ac:dyDescent="0.25">
      <c r="B104" s="119" t="s">
        <v>88</v>
      </c>
      <c r="C104" s="120">
        <v>20578</v>
      </c>
      <c r="D104" s="121">
        <v>-0.7510765955387817</v>
      </c>
      <c r="E104" s="120">
        <v>64456</v>
      </c>
      <c r="F104" s="121">
        <f t="shared" si="12"/>
        <v>2.132277189231218</v>
      </c>
      <c r="G104" s="120">
        <v>105217</v>
      </c>
      <c r="H104" s="121">
        <f t="shared" si="12"/>
        <v>0.63238488271068638</v>
      </c>
      <c r="I104" s="120">
        <v>108882</v>
      </c>
      <c r="J104" s="121">
        <f t="shared" si="12"/>
        <v>3.4832774171474234E-2</v>
      </c>
      <c r="K104" s="120">
        <v>119672</v>
      </c>
      <c r="L104" s="121">
        <f t="shared" si="12"/>
        <v>9.9098106206719105E-2</v>
      </c>
      <c r="M104" s="120">
        <v>109871</v>
      </c>
      <c r="N104" s="121">
        <f t="shared" si="13"/>
        <v>-8.1898856875459614E-2</v>
      </c>
    </row>
    <row r="105" spans="2:14" x14ac:dyDescent="0.25">
      <c r="B105" s="119" t="s">
        <v>90</v>
      </c>
      <c r="C105" s="120">
        <v>20300</v>
      </c>
      <c r="D105" s="121">
        <v>-0.71298089838392698</v>
      </c>
      <c r="E105" s="120">
        <v>62920</v>
      </c>
      <c r="F105" s="121">
        <f t="shared" si="12"/>
        <v>2.0995073891625617</v>
      </c>
      <c r="G105" s="120">
        <v>84515</v>
      </c>
      <c r="H105" s="121">
        <f t="shared" si="12"/>
        <v>0.34321360457724093</v>
      </c>
      <c r="I105" s="120">
        <v>101179</v>
      </c>
      <c r="J105" s="121">
        <f t="shared" si="12"/>
        <v>0.19717209962728499</v>
      </c>
      <c r="K105" s="120">
        <v>102423</v>
      </c>
      <c r="L105" s="121">
        <f t="shared" si="12"/>
        <v>1.2295041461172662E-2</v>
      </c>
      <c r="M105" s="120">
        <v>83731</v>
      </c>
      <c r="N105" s="121">
        <f t="shared" si="13"/>
        <v>-0.18249807172217181</v>
      </c>
    </row>
    <row r="106" spans="2:14" x14ac:dyDescent="0.25">
      <c r="B106" s="119" t="s">
        <v>92</v>
      </c>
      <c r="C106" s="120">
        <v>11357</v>
      </c>
      <c r="D106" s="121">
        <v>-0.83544395502492175</v>
      </c>
      <c r="E106" s="120">
        <v>86519</v>
      </c>
      <c r="F106" s="121">
        <f t="shared" si="12"/>
        <v>6.6181209826538696</v>
      </c>
      <c r="G106" s="120">
        <v>107867</v>
      </c>
      <c r="H106" s="121">
        <f t="shared" si="12"/>
        <v>0.2467434898692773</v>
      </c>
      <c r="I106" s="120">
        <v>125295</v>
      </c>
      <c r="J106" s="121">
        <f t="shared" si="12"/>
        <v>0.16156934002058088</v>
      </c>
      <c r="K106" s="120">
        <v>111741</v>
      </c>
      <c r="L106" s="121">
        <f t="shared" si="12"/>
        <v>-0.10817670298096493</v>
      </c>
      <c r="M106" s="120">
        <v>103411</v>
      </c>
      <c r="N106" s="121">
        <f t="shared" si="13"/>
        <v>-7.454739084132056E-2</v>
      </c>
    </row>
    <row r="107" spans="2:14" x14ac:dyDescent="0.25">
      <c r="B107" s="119" t="s">
        <v>94</v>
      </c>
      <c r="C107" s="120">
        <v>17964</v>
      </c>
      <c r="D107" s="121">
        <v>-0.74594105334615601</v>
      </c>
      <c r="E107" s="120">
        <v>80785</v>
      </c>
      <c r="F107" s="121">
        <f t="shared" si="12"/>
        <v>3.4970496548652861</v>
      </c>
      <c r="G107" s="120">
        <v>85669</v>
      </c>
      <c r="H107" s="121">
        <f t="shared" si="12"/>
        <v>6.0456767964349734E-2</v>
      </c>
      <c r="I107" s="120">
        <v>105355</v>
      </c>
      <c r="J107" s="121">
        <f t="shared" si="12"/>
        <v>0.22979140645974616</v>
      </c>
      <c r="K107" s="120">
        <v>99856</v>
      </c>
      <c r="L107" s="121">
        <f t="shared" si="12"/>
        <v>-5.2194959897489457E-2</v>
      </c>
      <c r="M107" s="120">
        <v>83862</v>
      </c>
      <c r="N107" s="121">
        <f t="shared" si="13"/>
        <v>-0.16017064572985096</v>
      </c>
    </row>
    <row r="108" spans="2:14" x14ac:dyDescent="0.25">
      <c r="B108" s="119" t="s">
        <v>96</v>
      </c>
      <c r="C108" s="120">
        <v>33939</v>
      </c>
      <c r="D108" s="121">
        <v>-0.54260107816711589</v>
      </c>
      <c r="E108" s="120">
        <v>80549</v>
      </c>
      <c r="F108" s="121">
        <f t="shared" si="12"/>
        <v>1.3733462977695279</v>
      </c>
      <c r="G108" s="120">
        <v>87467</v>
      </c>
      <c r="H108" s="121">
        <f t="shared" si="12"/>
        <v>8.5885610001365631E-2</v>
      </c>
      <c r="I108" s="120">
        <v>104299</v>
      </c>
      <c r="J108" s="121">
        <f t="shared" si="12"/>
        <v>0.19243829101261056</v>
      </c>
      <c r="K108" s="120">
        <v>84356</v>
      </c>
      <c r="L108" s="121">
        <f t="shared" si="12"/>
        <v>-0.1912098869596065</v>
      </c>
      <c r="M108" s="120">
        <v>96293</v>
      </c>
      <c r="N108" s="121">
        <f t="shared" si="13"/>
        <v>0.14150742093034285</v>
      </c>
    </row>
    <row r="109" spans="2:14" ht="15.75" x14ac:dyDescent="0.25">
      <c r="B109" s="122" t="s">
        <v>33</v>
      </c>
      <c r="C109" s="123">
        <v>316749</v>
      </c>
      <c r="D109" s="124">
        <v>-0.64536856035415113</v>
      </c>
      <c r="E109" s="123">
        <v>550209</v>
      </c>
      <c r="F109" s="124">
        <f t="shared" si="12"/>
        <v>0.73705047214040142</v>
      </c>
      <c r="G109" s="123">
        <v>1095485</v>
      </c>
      <c r="H109" s="124">
        <f t="shared" si="12"/>
        <v>0.99103431605080972</v>
      </c>
      <c r="I109" s="123">
        <v>1228072</v>
      </c>
      <c r="J109" s="124">
        <f t="shared" si="12"/>
        <v>0.12103041118773872</v>
      </c>
      <c r="K109" s="123">
        <v>1245475</v>
      </c>
      <c r="L109" s="124">
        <f t="shared" si="12"/>
        <v>1.4170993231667151E-2</v>
      </c>
      <c r="M109" s="123">
        <v>1195049</v>
      </c>
      <c r="N109" s="124">
        <v>-4.048736425861621E-2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288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CONCATENATE("var. ",RIGHT(C117,2),"/",RIGHT(C117-1,2))</f>
        <v>var. 20/19</v>
      </c>
      <c r="E118" s="118" t="s">
        <v>72</v>
      </c>
      <c r="F118" s="117" t="s">
        <v>254</v>
      </c>
      <c r="G118" s="118" t="s">
        <v>72</v>
      </c>
      <c r="H118" s="117" t="s">
        <v>254</v>
      </c>
      <c r="I118" s="118" t="s">
        <v>72</v>
      </c>
      <c r="J118" s="117" t="s">
        <v>254</v>
      </c>
      <c r="K118" s="118" t="s">
        <v>72</v>
      </c>
      <c r="L118" s="117" t="s">
        <v>254</v>
      </c>
      <c r="M118" s="118" t="s">
        <v>72</v>
      </c>
      <c r="N118" s="117" t="s">
        <v>284</v>
      </c>
    </row>
    <row r="119" spans="1:15" x14ac:dyDescent="0.25">
      <c r="B119" s="119" t="s">
        <v>74</v>
      </c>
      <c r="C119" s="120">
        <v>42263</v>
      </c>
      <c r="D119" s="121">
        <v>4.0863842626690516E-3</v>
      </c>
      <c r="E119" s="120">
        <v>14353</v>
      </c>
      <c r="F119" s="121">
        <f t="shared" ref="F119:L131" si="14">IFERROR(E119/C119-1,"-")</f>
        <v>-0.66038851950879018</v>
      </c>
      <c r="G119" s="120">
        <v>50977</v>
      </c>
      <c r="H119" s="121">
        <f t="shared" si="14"/>
        <v>2.5516616735177315</v>
      </c>
      <c r="I119" s="120">
        <v>48434</v>
      </c>
      <c r="J119" s="121">
        <f t="shared" si="14"/>
        <v>-4.9885242364203441E-2</v>
      </c>
      <c r="K119" s="120">
        <v>58730</v>
      </c>
      <c r="L119" s="121">
        <f t="shared" si="14"/>
        <v>0.21257794111574513</v>
      </c>
      <c r="M119" s="120">
        <v>52009</v>
      </c>
      <c r="N119" s="121">
        <f t="shared" ref="N119:N130" si="15">IFERROR(M119/K119-1,"-")</f>
        <v>-0.11443895794312953</v>
      </c>
    </row>
    <row r="120" spans="1:15" x14ac:dyDescent="0.25">
      <c r="B120" s="119" t="s">
        <v>76</v>
      </c>
      <c r="C120" s="120">
        <v>49580</v>
      </c>
      <c r="D120" s="121">
        <v>0.10280706437119091</v>
      </c>
      <c r="E120" s="120">
        <v>852</v>
      </c>
      <c r="F120" s="121">
        <f t="shared" si="14"/>
        <v>-0.98281565147236793</v>
      </c>
      <c r="G120" s="120">
        <v>59365</v>
      </c>
      <c r="H120" s="121">
        <f t="shared" si="14"/>
        <v>68.677230046948353</v>
      </c>
      <c r="I120" s="120">
        <v>58781</v>
      </c>
      <c r="J120" s="121">
        <f t="shared" si="14"/>
        <v>-9.8374463067464335E-3</v>
      </c>
      <c r="K120" s="120">
        <v>57712</v>
      </c>
      <c r="L120" s="121">
        <f t="shared" si="14"/>
        <v>-1.818614858542722E-2</v>
      </c>
      <c r="M120" s="120">
        <v>54889</v>
      </c>
      <c r="N120" s="121">
        <f t="shared" si="15"/>
        <v>-4.8915303576379299E-2</v>
      </c>
    </row>
    <row r="121" spans="1:15" x14ac:dyDescent="0.25">
      <c r="B121" s="119" t="s">
        <v>78</v>
      </c>
      <c r="C121" s="120">
        <v>25966</v>
      </c>
      <c r="D121" s="121">
        <v>-0.35491404153830863</v>
      </c>
      <c r="E121" s="120">
        <v>2939</v>
      </c>
      <c r="F121" s="121">
        <f t="shared" si="14"/>
        <v>-0.88681352537934222</v>
      </c>
      <c r="G121" s="120">
        <v>52398</v>
      </c>
      <c r="H121" s="121">
        <f t="shared" si="14"/>
        <v>16.828513099693772</v>
      </c>
      <c r="I121" s="120">
        <v>52865</v>
      </c>
      <c r="J121" s="121">
        <f t="shared" si="14"/>
        <v>8.9125539142715926E-3</v>
      </c>
      <c r="K121" s="120">
        <v>58698</v>
      </c>
      <c r="L121" s="121">
        <f t="shared" si="14"/>
        <v>0.11033765251111327</v>
      </c>
      <c r="M121" s="120">
        <v>56497</v>
      </c>
      <c r="N121" s="121">
        <f t="shared" si="15"/>
        <v>-3.7497018637772994E-2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2300</v>
      </c>
      <c r="F122" s="121" t="str">
        <f t="shared" si="14"/>
        <v>-</v>
      </c>
      <c r="G122" s="120">
        <v>62277</v>
      </c>
      <c r="H122" s="121">
        <f t="shared" si="14"/>
        <v>26.076956521739131</v>
      </c>
      <c r="I122" s="120">
        <v>61897</v>
      </c>
      <c r="J122" s="121">
        <f t="shared" si="14"/>
        <v>-6.1017711193538382E-3</v>
      </c>
      <c r="K122" s="120">
        <v>58370</v>
      </c>
      <c r="L122" s="121">
        <f t="shared" si="14"/>
        <v>-5.6981760020679562E-2</v>
      </c>
      <c r="M122" s="120">
        <v>62530</v>
      </c>
      <c r="N122" s="121">
        <f t="shared" si="15"/>
        <v>7.1269487750556859E-2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2132</v>
      </c>
      <c r="F123" s="121" t="str">
        <f t="shared" si="14"/>
        <v>-</v>
      </c>
      <c r="G123" s="120">
        <v>55252</v>
      </c>
      <c r="H123" s="121">
        <f t="shared" si="14"/>
        <v>24.915572232645403</v>
      </c>
      <c r="I123" s="120">
        <v>63430</v>
      </c>
      <c r="J123" s="121">
        <f t="shared" si="14"/>
        <v>0.14801274162021283</v>
      </c>
      <c r="K123" s="120">
        <v>57570</v>
      </c>
      <c r="L123" s="121">
        <f t="shared" si="14"/>
        <v>-9.2385306637237874E-2</v>
      </c>
      <c r="M123" s="120">
        <v>57301</v>
      </c>
      <c r="N123" s="121">
        <f t="shared" si="15"/>
        <v>-4.6725725204099788E-3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5286</v>
      </c>
      <c r="F124" s="121" t="str">
        <f t="shared" si="14"/>
        <v>-</v>
      </c>
      <c r="G124" s="120">
        <v>50592</v>
      </c>
      <c r="H124" s="121">
        <f t="shared" si="14"/>
        <v>8.5709421112372297</v>
      </c>
      <c r="I124" s="120">
        <v>70294</v>
      </c>
      <c r="J124" s="121">
        <f t="shared" si="14"/>
        <v>0.38942915876027828</v>
      </c>
      <c r="K124" s="120">
        <v>70684</v>
      </c>
      <c r="L124" s="121">
        <f t="shared" si="14"/>
        <v>5.5481264403789421E-3</v>
      </c>
      <c r="M124" s="120">
        <v>58884</v>
      </c>
      <c r="N124" s="121">
        <f t="shared" si="15"/>
        <v>-0.16694018448305137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10333</v>
      </c>
      <c r="F125" s="121" t="str">
        <f t="shared" si="14"/>
        <v>-</v>
      </c>
      <c r="G125" s="120">
        <v>46134</v>
      </c>
      <c r="H125" s="121">
        <f t="shared" si="14"/>
        <v>3.4647246685376949</v>
      </c>
      <c r="I125" s="120">
        <v>55757</v>
      </c>
      <c r="J125" s="121">
        <f t="shared" si="14"/>
        <v>0.20858802618459271</v>
      </c>
      <c r="K125" s="120">
        <v>75808</v>
      </c>
      <c r="L125" s="121">
        <f t="shared" si="14"/>
        <v>0.35961403949279913</v>
      </c>
      <c r="M125" s="120">
        <v>68383</v>
      </c>
      <c r="N125" s="121">
        <f t="shared" si="15"/>
        <v>-9.794480793583793E-2</v>
      </c>
    </row>
    <row r="126" spans="1:15" x14ac:dyDescent="0.25">
      <c r="B126" s="119" t="s">
        <v>88</v>
      </c>
      <c r="C126" s="120">
        <v>5444</v>
      </c>
      <c r="D126" s="121">
        <v>-0.87829469495428225</v>
      </c>
      <c r="E126" s="120">
        <v>29383</v>
      </c>
      <c r="F126" s="121">
        <f t="shared" si="14"/>
        <v>4.397318148420279</v>
      </c>
      <c r="G126" s="120">
        <v>65185</v>
      </c>
      <c r="H126" s="121">
        <f t="shared" si="14"/>
        <v>1.2184596535411631</v>
      </c>
      <c r="I126" s="120">
        <v>75839</v>
      </c>
      <c r="J126" s="121">
        <f t="shared" si="14"/>
        <v>0.1634425097798573</v>
      </c>
      <c r="K126" s="120">
        <v>82502</v>
      </c>
      <c r="L126" s="121">
        <f t="shared" si="14"/>
        <v>8.7857171112488253E-2</v>
      </c>
      <c r="M126" s="120">
        <v>74484</v>
      </c>
      <c r="N126" s="121">
        <f t="shared" si="15"/>
        <v>-9.7185522775205424E-2</v>
      </c>
    </row>
    <row r="127" spans="1:15" x14ac:dyDescent="0.25">
      <c r="B127" s="119" t="s">
        <v>90</v>
      </c>
      <c r="C127" s="120">
        <v>4379</v>
      </c>
      <c r="D127" s="121">
        <v>-0.88509879037548211</v>
      </c>
      <c r="E127" s="120">
        <v>31305</v>
      </c>
      <c r="F127" s="121">
        <f t="shared" si="14"/>
        <v>6.1488924411966206</v>
      </c>
      <c r="G127" s="120">
        <v>57053</v>
      </c>
      <c r="H127" s="121">
        <f t="shared" si="14"/>
        <v>0.82248842038013104</v>
      </c>
      <c r="I127" s="120">
        <v>72566</v>
      </c>
      <c r="J127" s="121">
        <f t="shared" si="14"/>
        <v>0.27190507072371295</v>
      </c>
      <c r="K127" s="120">
        <v>69731</v>
      </c>
      <c r="L127" s="121">
        <f t="shared" si="14"/>
        <v>-3.9067883030620365E-2</v>
      </c>
      <c r="M127" s="120">
        <v>55657</v>
      </c>
      <c r="N127" s="121">
        <f t="shared" si="15"/>
        <v>-0.20183275731023509</v>
      </c>
    </row>
    <row r="128" spans="1:15" x14ac:dyDescent="0.25">
      <c r="A128" s="125"/>
      <c r="B128" s="119" t="s">
        <v>92</v>
      </c>
      <c r="C128" s="120">
        <v>5886</v>
      </c>
      <c r="D128" s="121">
        <v>-0.84455301729829657</v>
      </c>
      <c r="E128" s="120">
        <v>54281</v>
      </c>
      <c r="F128" s="121">
        <f t="shared" si="14"/>
        <v>8.2220523275569146</v>
      </c>
      <c r="G128" s="120">
        <v>68927</v>
      </c>
      <c r="H128" s="121">
        <f t="shared" si="14"/>
        <v>0.26981816841988904</v>
      </c>
      <c r="I128" s="120">
        <v>90194</v>
      </c>
      <c r="J128" s="121">
        <f t="shared" si="14"/>
        <v>0.30854382172443318</v>
      </c>
      <c r="K128" s="120">
        <v>68520</v>
      </c>
      <c r="L128" s="121">
        <f t="shared" si="14"/>
        <v>-0.24030423309754534</v>
      </c>
      <c r="M128" s="120">
        <v>63890</v>
      </c>
      <c r="N128" s="121">
        <f t="shared" si="15"/>
        <v>-6.7571511967308817E-2</v>
      </c>
    </row>
    <row r="129" spans="2:15" x14ac:dyDescent="0.25">
      <c r="B129" s="119" t="s">
        <v>94</v>
      </c>
      <c r="C129" s="120">
        <v>13929</v>
      </c>
      <c r="D129" s="121">
        <v>-0.62386584575502269</v>
      </c>
      <c r="E129" s="120">
        <v>49708</v>
      </c>
      <c r="F129" s="121">
        <f t="shared" si="14"/>
        <v>2.5686696819585038</v>
      </c>
      <c r="G129" s="120">
        <v>51768</v>
      </c>
      <c r="H129" s="121">
        <f t="shared" si="14"/>
        <v>4.1442021405005303E-2</v>
      </c>
      <c r="I129" s="120">
        <v>62736</v>
      </c>
      <c r="J129" s="121">
        <f t="shared" si="14"/>
        <v>0.21186833565136753</v>
      </c>
      <c r="K129" s="120">
        <v>58789</v>
      </c>
      <c r="L129" s="121">
        <f t="shared" si="14"/>
        <v>-6.2914435093088472E-2</v>
      </c>
      <c r="M129" s="120">
        <v>45911</v>
      </c>
      <c r="N129" s="121">
        <f t="shared" si="15"/>
        <v>-0.21905458504141928</v>
      </c>
    </row>
    <row r="130" spans="2:15" x14ac:dyDescent="0.25">
      <c r="B130" s="119" t="s">
        <v>96</v>
      </c>
      <c r="C130" s="120">
        <v>28677</v>
      </c>
      <c r="D130" s="121">
        <v>-0.21596128608923881</v>
      </c>
      <c r="E130" s="120">
        <v>48685</v>
      </c>
      <c r="F130" s="121">
        <f t="shared" si="14"/>
        <v>0.69770199114272757</v>
      </c>
      <c r="G130" s="120">
        <v>53949</v>
      </c>
      <c r="H130" s="121">
        <f t="shared" si="14"/>
        <v>0.10812365204888574</v>
      </c>
      <c r="I130" s="120">
        <v>62797</v>
      </c>
      <c r="J130" s="121">
        <f t="shared" si="14"/>
        <v>0.16400674711301422</v>
      </c>
      <c r="K130" s="120">
        <v>44607</v>
      </c>
      <c r="L130" s="121">
        <f t="shared" si="14"/>
        <v>-0.28966351895791198</v>
      </c>
      <c r="M130" s="120">
        <v>42625</v>
      </c>
      <c r="N130" s="121">
        <f t="shared" si="15"/>
        <v>-4.4432488174501739E-2</v>
      </c>
    </row>
    <row r="131" spans="2:15" ht="15.75" x14ac:dyDescent="0.25">
      <c r="B131" s="122" t="s">
        <v>33</v>
      </c>
      <c r="C131" s="123">
        <v>181253</v>
      </c>
      <c r="D131" s="124">
        <v>-0.61968139795460175</v>
      </c>
      <c r="E131" s="123">
        <v>251557</v>
      </c>
      <c r="F131" s="124">
        <f t="shared" si="14"/>
        <v>0.38787771788604886</v>
      </c>
      <c r="G131" s="123">
        <v>673877</v>
      </c>
      <c r="H131" s="124">
        <f t="shared" si="14"/>
        <v>1.6788242823694035</v>
      </c>
      <c r="I131" s="123">
        <v>775590</v>
      </c>
      <c r="J131" s="124">
        <f t="shared" si="14"/>
        <v>0.15093704043913059</v>
      </c>
      <c r="K131" s="123">
        <v>761721</v>
      </c>
      <c r="L131" s="124">
        <f t="shared" si="14"/>
        <v>-1.7881870575948589E-2</v>
      </c>
      <c r="M131" s="123">
        <v>693060</v>
      </c>
      <c r="N131" s="124">
        <v>-9.0139302973135882E-2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289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CONCATENATE("var. ",RIGHT(C139,2),"/",RIGHT(C139-1,2))</f>
        <v>var. 20/19</v>
      </c>
      <c r="E140" s="118" t="s">
        <v>72</v>
      </c>
      <c r="F140" s="117" t="s">
        <v>254</v>
      </c>
      <c r="G140" s="118" t="s">
        <v>72</v>
      </c>
      <c r="H140" s="117" t="s">
        <v>254</v>
      </c>
      <c r="I140" s="118" t="s">
        <v>72</v>
      </c>
      <c r="J140" s="117" t="s">
        <v>254</v>
      </c>
      <c r="K140" s="118" t="s">
        <v>72</v>
      </c>
      <c r="L140" s="117" t="s">
        <v>254</v>
      </c>
      <c r="M140" s="118" t="s">
        <v>72</v>
      </c>
      <c r="N140" s="117" t="s">
        <v>284</v>
      </c>
    </row>
    <row r="141" spans="2:15" x14ac:dyDescent="0.25">
      <c r="B141" s="119" t="s">
        <v>74</v>
      </c>
      <c r="C141" s="120">
        <v>8543</v>
      </c>
      <c r="D141" s="121">
        <v>-0.28198016473356868</v>
      </c>
      <c r="E141" s="120">
        <v>1170</v>
      </c>
      <c r="F141" s="121">
        <f t="shared" ref="F141:L153" si="16">IFERROR(E141/C141-1,"-")</f>
        <v>-0.86304576846541026</v>
      </c>
      <c r="G141" s="120">
        <v>4976</v>
      </c>
      <c r="H141" s="121">
        <f t="shared" si="16"/>
        <v>3.252991452991453</v>
      </c>
      <c r="I141" s="120">
        <v>4993</v>
      </c>
      <c r="J141" s="121">
        <f t="shared" si="16"/>
        <v>3.416398713826263E-3</v>
      </c>
      <c r="K141" s="120">
        <v>5093</v>
      </c>
      <c r="L141" s="121">
        <f t="shared" si="16"/>
        <v>2.0028039254956997E-2</v>
      </c>
      <c r="M141" s="120">
        <v>7459</v>
      </c>
      <c r="N141" s="121">
        <f t="shared" ref="N141:N152" si="17">IFERROR(M141/K141-1,"-")</f>
        <v>0.46455919890045161</v>
      </c>
    </row>
    <row r="142" spans="2:15" x14ac:dyDescent="0.25">
      <c r="B142" s="119" t="s">
        <v>76</v>
      </c>
      <c r="C142" s="120">
        <v>4050</v>
      </c>
      <c r="D142" s="121">
        <v>-0.61705748865355514</v>
      </c>
      <c r="E142" s="120">
        <v>1158</v>
      </c>
      <c r="F142" s="121">
        <f t="shared" si="16"/>
        <v>-0.71407407407407408</v>
      </c>
      <c r="G142" s="120">
        <v>3796</v>
      </c>
      <c r="H142" s="121">
        <f t="shared" si="16"/>
        <v>2.2780656303972364</v>
      </c>
      <c r="I142" s="120">
        <v>5377</v>
      </c>
      <c r="J142" s="121">
        <f t="shared" si="16"/>
        <v>0.41649104320337194</v>
      </c>
      <c r="K142" s="120">
        <v>5005</v>
      </c>
      <c r="L142" s="121">
        <f t="shared" si="16"/>
        <v>-6.9183559605728084E-2</v>
      </c>
      <c r="M142" s="120">
        <v>5982</v>
      </c>
      <c r="N142" s="121">
        <f t="shared" si="17"/>
        <v>0.19520479520479528</v>
      </c>
    </row>
    <row r="143" spans="2:15" x14ac:dyDescent="0.25">
      <c r="B143" s="119" t="s">
        <v>78</v>
      </c>
      <c r="C143" s="120">
        <v>2210</v>
      </c>
      <c r="D143" s="121">
        <v>-0.81928203450813641</v>
      </c>
      <c r="E143" s="120">
        <v>4101</v>
      </c>
      <c r="F143" s="121">
        <f t="shared" si="16"/>
        <v>0.85565610859728514</v>
      </c>
      <c r="G143" s="120">
        <v>7067</v>
      </c>
      <c r="H143" s="121">
        <f t="shared" si="16"/>
        <v>0.72323823457693237</v>
      </c>
      <c r="I143" s="120">
        <v>6335</v>
      </c>
      <c r="J143" s="121">
        <f t="shared" si="16"/>
        <v>-0.10358001981038634</v>
      </c>
      <c r="K143" s="120">
        <v>7007</v>
      </c>
      <c r="L143" s="121">
        <f t="shared" si="16"/>
        <v>0.10607734806629843</v>
      </c>
      <c r="M143" s="120">
        <v>5715</v>
      </c>
      <c r="N143" s="121">
        <f t="shared" si="17"/>
        <v>-0.18438704152989871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5579</v>
      </c>
      <c r="F144" s="121" t="str">
        <f t="shared" si="16"/>
        <v>-</v>
      </c>
      <c r="G144" s="120">
        <v>3719</v>
      </c>
      <c r="H144" s="121">
        <f t="shared" si="16"/>
        <v>-0.33339308119734723</v>
      </c>
      <c r="I144" s="120">
        <v>6723</v>
      </c>
      <c r="J144" s="121">
        <f t="shared" si="16"/>
        <v>0.80774401720892719</v>
      </c>
      <c r="K144" s="120">
        <v>4485</v>
      </c>
      <c r="L144" s="121">
        <f t="shared" si="16"/>
        <v>-0.33288710397144128</v>
      </c>
      <c r="M144" s="120">
        <v>6702</v>
      </c>
      <c r="N144" s="121">
        <f t="shared" si="17"/>
        <v>0.49431438127090299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5807</v>
      </c>
      <c r="F145" s="121" t="str">
        <f t="shared" si="16"/>
        <v>-</v>
      </c>
      <c r="G145" s="120">
        <v>2829</v>
      </c>
      <c r="H145" s="121">
        <f t="shared" si="16"/>
        <v>-0.51282934389529877</v>
      </c>
      <c r="I145" s="120">
        <v>6831</v>
      </c>
      <c r="J145" s="121">
        <f t="shared" si="16"/>
        <v>1.4146341463414633</v>
      </c>
      <c r="K145" s="120">
        <v>4423</v>
      </c>
      <c r="L145" s="121">
        <f t="shared" si="16"/>
        <v>-0.35251061338017864</v>
      </c>
      <c r="M145" s="120">
        <v>4711</v>
      </c>
      <c r="N145" s="121">
        <f t="shared" si="17"/>
        <v>6.5114175898711268E-2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9992</v>
      </c>
      <c r="F146" s="121" t="str">
        <f t="shared" si="16"/>
        <v>-</v>
      </c>
      <c r="G146" s="120">
        <v>2320</v>
      </c>
      <c r="H146" s="121">
        <f t="shared" si="16"/>
        <v>-0.76781425140112092</v>
      </c>
      <c r="I146" s="120">
        <v>4197</v>
      </c>
      <c r="J146" s="121">
        <f t="shared" si="16"/>
        <v>0.80905172413793114</v>
      </c>
      <c r="K146" s="120">
        <v>3422</v>
      </c>
      <c r="L146" s="121">
        <f t="shared" si="16"/>
        <v>-0.18465570645699314</v>
      </c>
      <c r="M146" s="120">
        <v>5395</v>
      </c>
      <c r="N146" s="121">
        <f t="shared" si="17"/>
        <v>0.5765634132086499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5536</v>
      </c>
      <c r="F147" s="121" t="str">
        <f t="shared" si="16"/>
        <v>-</v>
      </c>
      <c r="G147" s="120">
        <v>3214</v>
      </c>
      <c r="H147" s="121">
        <f t="shared" si="16"/>
        <v>-0.41943641618497107</v>
      </c>
      <c r="I147" s="120">
        <v>2579</v>
      </c>
      <c r="J147" s="121">
        <f t="shared" si="16"/>
        <v>-0.19757311761045426</v>
      </c>
      <c r="K147" s="120">
        <v>3664</v>
      </c>
      <c r="L147" s="121">
        <f t="shared" si="16"/>
        <v>0.42070569988367579</v>
      </c>
      <c r="M147" s="120">
        <v>3645</v>
      </c>
      <c r="N147" s="121">
        <f t="shared" si="17"/>
        <v>-5.1855895196506463E-3</v>
      </c>
    </row>
    <row r="148" spans="1:15" x14ac:dyDescent="0.25">
      <c r="B148" s="119" t="s">
        <v>88</v>
      </c>
      <c r="C148" s="120">
        <v>2629</v>
      </c>
      <c r="D148" s="121">
        <v>-0.24236311239193087</v>
      </c>
      <c r="E148" s="120">
        <v>3392</v>
      </c>
      <c r="F148" s="121">
        <f t="shared" si="16"/>
        <v>0.29022441993153292</v>
      </c>
      <c r="G148" s="120">
        <v>2991</v>
      </c>
      <c r="H148" s="121">
        <f t="shared" si="16"/>
        <v>-0.11821933962264153</v>
      </c>
      <c r="I148" s="120">
        <v>2725</v>
      </c>
      <c r="J148" s="121">
        <f t="shared" si="16"/>
        <v>-8.8933467067870309E-2</v>
      </c>
      <c r="K148" s="120">
        <v>4368</v>
      </c>
      <c r="L148" s="121">
        <f t="shared" si="16"/>
        <v>0.60293577981651381</v>
      </c>
      <c r="M148" s="120">
        <v>3395</v>
      </c>
      <c r="N148" s="121">
        <f t="shared" si="17"/>
        <v>-0.22275641025641024</v>
      </c>
    </row>
    <row r="149" spans="1:15" x14ac:dyDescent="0.25">
      <c r="B149" s="119" t="s">
        <v>90</v>
      </c>
      <c r="C149" s="120">
        <v>1124</v>
      </c>
      <c r="D149" s="121">
        <v>-0.87093811000114818</v>
      </c>
      <c r="E149" s="120">
        <v>4152</v>
      </c>
      <c r="F149" s="121">
        <f t="shared" si="16"/>
        <v>2.6939501779359429</v>
      </c>
      <c r="G149" s="120">
        <v>1957</v>
      </c>
      <c r="H149" s="121">
        <f t="shared" si="16"/>
        <v>-0.52866088631984587</v>
      </c>
      <c r="I149" s="120">
        <v>3736</v>
      </c>
      <c r="J149" s="121">
        <f t="shared" si="16"/>
        <v>0.90904445579969351</v>
      </c>
      <c r="K149" s="120">
        <v>3728</v>
      </c>
      <c r="L149" s="121">
        <f t="shared" si="16"/>
        <v>-2.1413276231263545E-3</v>
      </c>
      <c r="M149" s="120">
        <v>3957</v>
      </c>
      <c r="N149" s="121">
        <f t="shared" si="17"/>
        <v>6.1427038626609365E-2</v>
      </c>
    </row>
    <row r="150" spans="1:15" x14ac:dyDescent="0.25">
      <c r="A150" s="125"/>
      <c r="B150" s="119" t="s">
        <v>92</v>
      </c>
      <c r="C150" s="120">
        <v>442</v>
      </c>
      <c r="D150" s="121">
        <v>-0.9198839949247779</v>
      </c>
      <c r="E150" s="120">
        <v>4720</v>
      </c>
      <c r="F150" s="121">
        <f t="shared" si="16"/>
        <v>9.6787330316742075</v>
      </c>
      <c r="G150" s="120">
        <v>3075</v>
      </c>
      <c r="H150" s="121">
        <f t="shared" si="16"/>
        <v>-0.34851694915254239</v>
      </c>
      <c r="I150" s="120">
        <v>4324</v>
      </c>
      <c r="J150" s="121">
        <f t="shared" si="16"/>
        <v>0.40617886178861795</v>
      </c>
      <c r="K150" s="120">
        <v>5830</v>
      </c>
      <c r="L150" s="121">
        <f t="shared" si="16"/>
        <v>0.34828862164662344</v>
      </c>
      <c r="M150" s="120">
        <v>5338</v>
      </c>
      <c r="N150" s="121">
        <f t="shared" si="17"/>
        <v>-8.4391080617495673E-2</v>
      </c>
    </row>
    <row r="151" spans="1:15" x14ac:dyDescent="0.25">
      <c r="B151" s="119" t="s">
        <v>94</v>
      </c>
      <c r="C151" s="120">
        <v>1738</v>
      </c>
      <c r="D151" s="121">
        <v>-0.8307692307692307</v>
      </c>
      <c r="E151" s="120">
        <v>6331</v>
      </c>
      <c r="F151" s="121">
        <f t="shared" si="16"/>
        <v>2.6426927502876869</v>
      </c>
      <c r="G151" s="120">
        <v>5078</v>
      </c>
      <c r="H151" s="121">
        <f t="shared" si="16"/>
        <v>-0.19791502132364558</v>
      </c>
      <c r="I151" s="120">
        <v>5984</v>
      </c>
      <c r="J151" s="121">
        <f t="shared" si="16"/>
        <v>0.17841669948798744</v>
      </c>
      <c r="K151" s="120">
        <v>7349</v>
      </c>
      <c r="L151" s="121">
        <f t="shared" si="16"/>
        <v>0.2281082887700534</v>
      </c>
      <c r="M151" s="120">
        <v>6364</v>
      </c>
      <c r="N151" s="121">
        <f t="shared" si="17"/>
        <v>-0.13403184106681176</v>
      </c>
    </row>
    <row r="152" spans="1:15" x14ac:dyDescent="0.25">
      <c r="B152" s="119" t="s">
        <v>96</v>
      </c>
      <c r="C152" s="120">
        <v>1685</v>
      </c>
      <c r="D152" s="121">
        <v>-0.84878398994884685</v>
      </c>
      <c r="E152" s="120">
        <v>5141</v>
      </c>
      <c r="F152" s="121">
        <f t="shared" si="16"/>
        <v>2.0510385756676559</v>
      </c>
      <c r="G152" s="120">
        <v>4905</v>
      </c>
      <c r="H152" s="121">
        <f t="shared" si="16"/>
        <v>-4.5905465862672634E-2</v>
      </c>
      <c r="I152" s="120">
        <v>6500</v>
      </c>
      <c r="J152" s="121">
        <f t="shared" si="16"/>
        <v>0.32517838939857291</v>
      </c>
      <c r="K152" s="120">
        <v>6382</v>
      </c>
      <c r="L152" s="121">
        <f t="shared" si="16"/>
        <v>-1.8153846153846187E-2</v>
      </c>
      <c r="M152" s="120">
        <v>5797</v>
      </c>
      <c r="N152" s="121">
        <f t="shared" si="17"/>
        <v>-9.1664055155123769E-2</v>
      </c>
    </row>
    <row r="153" spans="1:15" ht="15.75" x14ac:dyDescent="0.25">
      <c r="B153" s="122" t="s">
        <v>33</v>
      </c>
      <c r="C153" s="123">
        <v>22554</v>
      </c>
      <c r="D153" s="124">
        <v>-0.75418787396597387</v>
      </c>
      <c r="E153" s="123">
        <v>57079</v>
      </c>
      <c r="F153" s="124">
        <f t="shared" si="16"/>
        <v>1.530770595016405</v>
      </c>
      <c r="G153" s="123">
        <v>45927</v>
      </c>
      <c r="H153" s="124">
        <f t="shared" si="16"/>
        <v>-0.19537833528968618</v>
      </c>
      <c r="I153" s="123">
        <v>60304</v>
      </c>
      <c r="J153" s="124">
        <f t="shared" si="16"/>
        <v>0.31304025954231718</v>
      </c>
      <c r="K153" s="123">
        <v>60756</v>
      </c>
      <c r="L153" s="124">
        <f t="shared" si="16"/>
        <v>7.4953568585831576E-3</v>
      </c>
      <c r="M153" s="123">
        <v>64460</v>
      </c>
      <c r="N153" s="124">
        <v>6.096517216406605E-2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290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CONCATENATE("var. ",RIGHT(C161,2),"/",RIGHT(C161-1,2))</f>
        <v>var. 20/19</v>
      </c>
      <c r="E162" s="118" t="s">
        <v>72</v>
      </c>
      <c r="F162" s="117" t="s">
        <v>254</v>
      </c>
      <c r="G162" s="118" t="s">
        <v>72</v>
      </c>
      <c r="H162" s="117" t="s">
        <v>254</v>
      </c>
      <c r="I162" s="118" t="s">
        <v>72</v>
      </c>
      <c r="J162" s="117" t="s">
        <v>254</v>
      </c>
      <c r="K162" s="118" t="s">
        <v>72</v>
      </c>
      <c r="L162" s="117" t="s">
        <v>254</v>
      </c>
      <c r="M162" s="118" t="s">
        <v>72</v>
      </c>
      <c r="N162" s="117" t="s">
        <v>284</v>
      </c>
    </row>
    <row r="163" spans="2:14" x14ac:dyDescent="0.25">
      <c r="B163" s="119" t="s">
        <v>74</v>
      </c>
      <c r="C163" s="120">
        <v>3070</v>
      </c>
      <c r="D163" s="121">
        <v>-0.67239355458328887</v>
      </c>
      <c r="E163" s="120">
        <v>534</v>
      </c>
      <c r="F163" s="121">
        <f t="shared" ref="F163:L175" si="18">IFERROR(E163/C163-1,"-")</f>
        <v>-0.82605863192182416</v>
      </c>
      <c r="G163" s="120">
        <v>3457</v>
      </c>
      <c r="H163" s="121">
        <f t="shared" si="18"/>
        <v>5.4737827715355802</v>
      </c>
      <c r="I163" s="120">
        <v>4073</v>
      </c>
      <c r="J163" s="121">
        <f t="shared" si="18"/>
        <v>0.17818918137113093</v>
      </c>
      <c r="K163" s="120">
        <v>4322</v>
      </c>
      <c r="L163" s="121">
        <f t="shared" si="18"/>
        <v>6.1134299042474805E-2</v>
      </c>
      <c r="M163" s="120">
        <v>6767</v>
      </c>
      <c r="N163" s="121">
        <f t="shared" ref="N163:N174" si="19">IFERROR(M163/K163-1,"-")</f>
        <v>0.56571031929662197</v>
      </c>
    </row>
    <row r="164" spans="2:14" x14ac:dyDescent="0.25">
      <c r="B164" s="119" t="s">
        <v>76</v>
      </c>
      <c r="C164" s="120">
        <v>2897</v>
      </c>
      <c r="D164" s="121">
        <v>-0.66372605919907146</v>
      </c>
      <c r="E164" s="120">
        <v>1789</v>
      </c>
      <c r="F164" s="121">
        <f t="shared" si="18"/>
        <v>-0.3824646185709355</v>
      </c>
      <c r="G164" s="120">
        <v>5286</v>
      </c>
      <c r="H164" s="121">
        <f t="shared" si="18"/>
        <v>1.9547233091112353</v>
      </c>
      <c r="I164" s="120">
        <v>9048</v>
      </c>
      <c r="J164" s="121">
        <f t="shared" si="18"/>
        <v>0.71169125993189564</v>
      </c>
      <c r="K164" s="120">
        <v>6182</v>
      </c>
      <c r="L164" s="121">
        <f t="shared" si="18"/>
        <v>-0.31675508399646335</v>
      </c>
      <c r="M164" s="120">
        <v>8224</v>
      </c>
      <c r="N164" s="121">
        <f t="shared" si="19"/>
        <v>0.3303138142995794</v>
      </c>
    </row>
    <row r="165" spans="2:14" x14ac:dyDescent="0.25">
      <c r="B165" s="119" t="s">
        <v>78</v>
      </c>
      <c r="C165" s="120">
        <v>1443</v>
      </c>
      <c r="D165" s="121">
        <v>-0.83025526408657802</v>
      </c>
      <c r="E165" s="120">
        <v>4861</v>
      </c>
      <c r="F165" s="121">
        <f t="shared" si="18"/>
        <v>2.3686763686763688</v>
      </c>
      <c r="G165" s="120">
        <v>6981</v>
      </c>
      <c r="H165" s="121">
        <f t="shared" si="18"/>
        <v>0.43612425426866896</v>
      </c>
      <c r="I165" s="120">
        <v>9135</v>
      </c>
      <c r="J165" s="121">
        <f t="shared" si="18"/>
        <v>0.30855178341211853</v>
      </c>
      <c r="K165" s="120">
        <v>4939</v>
      </c>
      <c r="L165" s="121">
        <f t="shared" si="18"/>
        <v>-0.45933223864258343</v>
      </c>
      <c r="M165" s="120">
        <v>7064</v>
      </c>
      <c r="N165" s="121">
        <f t="shared" si="19"/>
        <v>0.43024903826685557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5689</v>
      </c>
      <c r="F166" s="121" t="str">
        <f t="shared" si="18"/>
        <v>-</v>
      </c>
      <c r="G166" s="120">
        <v>7206</v>
      </c>
      <c r="H166" s="121">
        <f t="shared" si="18"/>
        <v>0.26665494814554402</v>
      </c>
      <c r="I166" s="120">
        <v>9264</v>
      </c>
      <c r="J166" s="121">
        <f t="shared" si="18"/>
        <v>0.28559533721898411</v>
      </c>
      <c r="K166" s="120">
        <v>7525</v>
      </c>
      <c r="L166" s="121">
        <f t="shared" si="18"/>
        <v>-0.18771588946459417</v>
      </c>
      <c r="M166" s="120">
        <v>11050</v>
      </c>
      <c r="N166" s="121">
        <f t="shared" si="19"/>
        <v>0.46843853820598014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6409</v>
      </c>
      <c r="F167" s="121" t="str">
        <f t="shared" si="18"/>
        <v>-</v>
      </c>
      <c r="G167" s="120">
        <v>5583</v>
      </c>
      <c r="H167" s="121">
        <f t="shared" si="18"/>
        <v>-0.12888126072710249</v>
      </c>
      <c r="I167" s="120">
        <v>6665</v>
      </c>
      <c r="J167" s="121">
        <f t="shared" si="18"/>
        <v>0.19380261508149732</v>
      </c>
      <c r="K167" s="120">
        <v>6516</v>
      </c>
      <c r="L167" s="121">
        <f t="shared" si="18"/>
        <v>-2.2355588897224332E-2</v>
      </c>
      <c r="M167" s="120">
        <v>12848</v>
      </c>
      <c r="N167" s="121">
        <f t="shared" si="19"/>
        <v>0.97176181706568454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7439</v>
      </c>
      <c r="F168" s="121" t="str">
        <f t="shared" si="18"/>
        <v>-</v>
      </c>
      <c r="G168" s="120">
        <v>3065</v>
      </c>
      <c r="H168" s="121">
        <f t="shared" si="18"/>
        <v>-0.58798225567952689</v>
      </c>
      <c r="I168" s="120">
        <v>6352</v>
      </c>
      <c r="J168" s="121">
        <f t="shared" si="18"/>
        <v>1.0724306688417617</v>
      </c>
      <c r="K168" s="120">
        <v>6666</v>
      </c>
      <c r="L168" s="121">
        <f t="shared" si="18"/>
        <v>4.9433249370277155E-2</v>
      </c>
      <c r="M168" s="120">
        <v>9715</v>
      </c>
      <c r="N168" s="121">
        <f t="shared" si="19"/>
        <v>0.4573957395739574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8515</v>
      </c>
      <c r="F169" s="121" t="str">
        <f t="shared" si="18"/>
        <v>-</v>
      </c>
      <c r="G169" s="120">
        <v>3821</v>
      </c>
      <c r="H169" s="121">
        <f t="shared" si="18"/>
        <v>-0.55126247798003525</v>
      </c>
      <c r="I169" s="120">
        <v>5284</v>
      </c>
      <c r="J169" s="121">
        <f t="shared" si="18"/>
        <v>0.38288406176393619</v>
      </c>
      <c r="K169" s="120">
        <v>6802</v>
      </c>
      <c r="L169" s="121">
        <f t="shared" si="18"/>
        <v>0.28728236184708544</v>
      </c>
      <c r="M169" s="120">
        <v>7633</v>
      </c>
      <c r="N169" s="121">
        <f t="shared" si="19"/>
        <v>0.12216995001470154</v>
      </c>
    </row>
    <row r="170" spans="2:14" x14ac:dyDescent="0.25">
      <c r="B170" s="119" t="s">
        <v>88</v>
      </c>
      <c r="C170" s="120">
        <v>1664</v>
      </c>
      <c r="D170" s="121">
        <v>-0.86251342642320084</v>
      </c>
      <c r="E170" s="120">
        <v>10470</v>
      </c>
      <c r="F170" s="121">
        <f t="shared" si="18"/>
        <v>5.2920673076923075</v>
      </c>
      <c r="G170" s="120">
        <v>7591</v>
      </c>
      <c r="H170" s="121">
        <f t="shared" si="18"/>
        <v>-0.27497612225405921</v>
      </c>
      <c r="I170" s="120">
        <v>8768</v>
      </c>
      <c r="J170" s="121">
        <f t="shared" si="18"/>
        <v>0.15505203530496647</v>
      </c>
      <c r="K170" s="120">
        <v>9306</v>
      </c>
      <c r="L170" s="121">
        <f t="shared" si="18"/>
        <v>6.1359489051094895E-2</v>
      </c>
      <c r="M170" s="120">
        <v>9120</v>
      </c>
      <c r="N170" s="121">
        <f t="shared" si="19"/>
        <v>-1.9987105093488111E-2</v>
      </c>
    </row>
    <row r="171" spans="2:14" x14ac:dyDescent="0.25">
      <c r="B171" s="119" t="s">
        <v>90</v>
      </c>
      <c r="C171" s="120">
        <v>1599</v>
      </c>
      <c r="D171" s="121">
        <v>-0.81808873720136521</v>
      </c>
      <c r="E171" s="120">
        <v>7466</v>
      </c>
      <c r="F171" s="121">
        <f t="shared" si="18"/>
        <v>3.66916823014384</v>
      </c>
      <c r="G171" s="120">
        <v>6027</v>
      </c>
      <c r="H171" s="121">
        <f t="shared" si="18"/>
        <v>-0.19274042325207608</v>
      </c>
      <c r="I171" s="120">
        <v>5100</v>
      </c>
      <c r="J171" s="121">
        <f t="shared" si="18"/>
        <v>-0.15380786460925833</v>
      </c>
      <c r="K171" s="120">
        <v>7942</v>
      </c>
      <c r="L171" s="121">
        <f t="shared" si="18"/>
        <v>0.55725490196078442</v>
      </c>
      <c r="M171" s="120">
        <v>5805</v>
      </c>
      <c r="N171" s="121">
        <f t="shared" si="19"/>
        <v>-0.26907579954671368</v>
      </c>
    </row>
    <row r="172" spans="2:14" x14ac:dyDescent="0.25">
      <c r="B172" s="119" t="s">
        <v>92</v>
      </c>
      <c r="C172" s="120">
        <v>2076</v>
      </c>
      <c r="D172" s="121">
        <v>-0.72655426765015807</v>
      </c>
      <c r="E172" s="120">
        <v>5600</v>
      </c>
      <c r="F172" s="121">
        <f t="shared" si="18"/>
        <v>1.6974951830443161</v>
      </c>
      <c r="G172" s="120">
        <v>6802</v>
      </c>
      <c r="H172" s="121">
        <f t="shared" si="18"/>
        <v>0.21464285714285714</v>
      </c>
      <c r="I172" s="120">
        <v>4406</v>
      </c>
      <c r="J172" s="121">
        <f t="shared" si="18"/>
        <v>-0.3522493384298736</v>
      </c>
      <c r="K172" s="120">
        <v>10904</v>
      </c>
      <c r="L172" s="121">
        <f t="shared" si="18"/>
        <v>1.4748070812528371</v>
      </c>
      <c r="M172" s="120">
        <v>8865</v>
      </c>
      <c r="N172" s="121">
        <f t="shared" si="19"/>
        <v>-0.18699559794570797</v>
      </c>
    </row>
    <row r="173" spans="2:14" x14ac:dyDescent="0.25">
      <c r="B173" s="119" t="s">
        <v>94</v>
      </c>
      <c r="C173" s="120">
        <v>274</v>
      </c>
      <c r="D173" s="121">
        <v>-0.88463157894736844</v>
      </c>
      <c r="E173" s="120">
        <v>4317</v>
      </c>
      <c r="F173" s="121">
        <f t="shared" si="18"/>
        <v>14.755474452554745</v>
      </c>
      <c r="G173" s="120">
        <v>4995</v>
      </c>
      <c r="H173" s="121">
        <f t="shared" si="18"/>
        <v>0.15705350938151486</v>
      </c>
      <c r="I173" s="120">
        <v>4070</v>
      </c>
      <c r="J173" s="121">
        <f t="shared" si="18"/>
        <v>-0.18518518518518523</v>
      </c>
      <c r="K173" s="120">
        <v>7615</v>
      </c>
      <c r="L173" s="121">
        <f t="shared" si="18"/>
        <v>0.87100737100737091</v>
      </c>
      <c r="M173" s="120">
        <v>6675</v>
      </c>
      <c r="N173" s="121">
        <f t="shared" si="19"/>
        <v>-0.12344057780695994</v>
      </c>
    </row>
    <row r="174" spans="2:14" x14ac:dyDescent="0.25">
      <c r="B174" s="119" t="s">
        <v>96</v>
      </c>
      <c r="C174" s="120">
        <v>803</v>
      </c>
      <c r="D174" s="121">
        <v>-0.67995217218015147</v>
      </c>
      <c r="E174" s="120">
        <v>4121</v>
      </c>
      <c r="F174" s="121">
        <f t="shared" si="18"/>
        <v>4.1320049813200495</v>
      </c>
      <c r="G174" s="120">
        <v>4838</v>
      </c>
      <c r="H174" s="121">
        <f t="shared" si="18"/>
        <v>0.1739868963843727</v>
      </c>
      <c r="I174" s="120">
        <v>4128</v>
      </c>
      <c r="J174" s="121">
        <f t="shared" si="18"/>
        <v>-0.14675485737908223</v>
      </c>
      <c r="K174" s="120">
        <v>6510</v>
      </c>
      <c r="L174" s="121">
        <f t="shared" si="18"/>
        <v>0.57703488372093026</v>
      </c>
      <c r="M174" s="120">
        <v>8720</v>
      </c>
      <c r="N174" s="121">
        <f t="shared" si="19"/>
        <v>0.33947772657450082</v>
      </c>
    </row>
    <row r="175" spans="2:14" ht="15.75" x14ac:dyDescent="0.25">
      <c r="B175" s="122" t="s">
        <v>33</v>
      </c>
      <c r="C175" s="123">
        <v>13883</v>
      </c>
      <c r="D175" s="124">
        <v>-0.84995893135051015</v>
      </c>
      <c r="E175" s="123">
        <v>67210</v>
      </c>
      <c r="F175" s="124">
        <f t="shared" si="18"/>
        <v>3.8411726572066556</v>
      </c>
      <c r="G175" s="123">
        <v>65652</v>
      </c>
      <c r="H175" s="124">
        <f t="shared" si="18"/>
        <v>-2.318107424490401E-2</v>
      </c>
      <c r="I175" s="123">
        <v>76293</v>
      </c>
      <c r="J175" s="124">
        <f t="shared" si="18"/>
        <v>0.16208188630963272</v>
      </c>
      <c r="K175" s="123">
        <v>85229</v>
      </c>
      <c r="L175" s="124">
        <f t="shared" si="18"/>
        <v>0.1171273904552188</v>
      </c>
      <c r="M175" s="123">
        <v>102486</v>
      </c>
      <c r="N175" s="124">
        <v>0.20247802977859641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291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CONCATENATE("var. ",RIGHT(C183,2),"/",RIGHT(C183-1,2))</f>
        <v>var. 20/19</v>
      </c>
      <c r="E184" s="118" t="s">
        <v>72</v>
      </c>
      <c r="F184" s="117" t="s">
        <v>254</v>
      </c>
      <c r="G184" s="118" t="s">
        <v>72</v>
      </c>
      <c r="H184" s="117" t="s">
        <v>254</v>
      </c>
      <c r="I184" s="118" t="s">
        <v>72</v>
      </c>
      <c r="J184" s="117" t="s">
        <v>254</v>
      </c>
      <c r="K184" s="118" t="s">
        <v>72</v>
      </c>
      <c r="L184" s="117" t="s">
        <v>254</v>
      </c>
      <c r="M184" s="118" t="s">
        <v>72</v>
      </c>
      <c r="N184" s="117" t="s">
        <v>284</v>
      </c>
    </row>
    <row r="185" spans="1:15" x14ac:dyDescent="0.25">
      <c r="A185" s="125"/>
      <c r="B185" s="119" t="s">
        <v>74</v>
      </c>
      <c r="C185" s="120">
        <v>2047</v>
      </c>
      <c r="D185" s="121">
        <v>-0.37323943661971826</v>
      </c>
      <c r="E185" s="120">
        <v>24</v>
      </c>
      <c r="F185" s="121">
        <f t="shared" ref="F185:L197" si="20">IFERROR(E185/C185-1,"-")</f>
        <v>-0.98827552515876893</v>
      </c>
      <c r="G185" s="120">
        <v>3777</v>
      </c>
      <c r="H185" s="121">
        <f t="shared" si="20"/>
        <v>156.375</v>
      </c>
      <c r="I185" s="120">
        <v>3304</v>
      </c>
      <c r="J185" s="121">
        <f t="shared" si="20"/>
        <v>-0.12523166534286467</v>
      </c>
      <c r="K185" s="120">
        <v>3117</v>
      </c>
      <c r="L185" s="121">
        <f t="shared" si="20"/>
        <v>-5.6598062953995165E-2</v>
      </c>
      <c r="M185" s="120">
        <v>2934</v>
      </c>
      <c r="N185" s="121">
        <f t="shared" ref="N185:N196" si="21">IFERROR(M185/K185-1,"-")</f>
        <v>-5.8710298363811364E-2</v>
      </c>
    </row>
    <row r="186" spans="1:15" x14ac:dyDescent="0.25">
      <c r="B186" s="119" t="s">
        <v>76</v>
      </c>
      <c r="C186" s="120">
        <v>2775</v>
      </c>
      <c r="D186" s="121">
        <v>0.53399668325041461</v>
      </c>
      <c r="E186" s="120">
        <v>97</v>
      </c>
      <c r="F186" s="121">
        <f t="shared" si="20"/>
        <v>-0.96504504504504507</v>
      </c>
      <c r="G186" s="120">
        <v>2670</v>
      </c>
      <c r="H186" s="121">
        <f t="shared" si="20"/>
        <v>26.52577319587629</v>
      </c>
      <c r="I186" s="120">
        <v>4270</v>
      </c>
      <c r="J186" s="121">
        <f t="shared" si="20"/>
        <v>0.59925093632958792</v>
      </c>
      <c r="K186" s="120">
        <v>3826</v>
      </c>
      <c r="L186" s="121">
        <f t="shared" si="20"/>
        <v>-0.1039812646370023</v>
      </c>
      <c r="M186" s="120">
        <v>2981</v>
      </c>
      <c r="N186" s="121">
        <f t="shared" si="21"/>
        <v>-0.22085729221118666</v>
      </c>
    </row>
    <row r="187" spans="1:15" x14ac:dyDescent="0.25">
      <c r="B187" s="119" t="s">
        <v>78</v>
      </c>
      <c r="C187" s="120">
        <v>1005</v>
      </c>
      <c r="D187" s="121">
        <v>-0.6405579399141631</v>
      </c>
      <c r="E187" s="120">
        <v>852</v>
      </c>
      <c r="F187" s="121">
        <f t="shared" si="20"/>
        <v>-0.15223880597014927</v>
      </c>
      <c r="G187" s="120">
        <v>4541</v>
      </c>
      <c r="H187" s="121">
        <f t="shared" si="20"/>
        <v>4.32981220657277</v>
      </c>
      <c r="I187" s="120">
        <v>3083</v>
      </c>
      <c r="J187" s="121">
        <f t="shared" si="20"/>
        <v>-0.32107465316009687</v>
      </c>
      <c r="K187" s="120">
        <v>2968</v>
      </c>
      <c r="L187" s="121">
        <f t="shared" si="20"/>
        <v>-3.7301329873499878E-2</v>
      </c>
      <c r="M187" s="120">
        <v>4117</v>
      </c>
      <c r="N187" s="121">
        <f t="shared" si="21"/>
        <v>0.3871293800539084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1103</v>
      </c>
      <c r="F188" s="121" t="str">
        <f t="shared" si="20"/>
        <v>-</v>
      </c>
      <c r="G188" s="120">
        <v>5354</v>
      </c>
      <c r="H188" s="121">
        <f t="shared" si="20"/>
        <v>3.8540344514959202</v>
      </c>
      <c r="I188" s="120">
        <v>2209</v>
      </c>
      <c r="J188" s="121">
        <f t="shared" si="20"/>
        <v>-0.58741128128502051</v>
      </c>
      <c r="K188" s="120">
        <v>2779</v>
      </c>
      <c r="L188" s="121">
        <f t="shared" si="20"/>
        <v>0.25803531009506564</v>
      </c>
      <c r="M188" s="120">
        <v>2919</v>
      </c>
      <c r="N188" s="121">
        <f t="shared" si="21"/>
        <v>5.0377833753148638E-2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2887</v>
      </c>
      <c r="F189" s="121" t="str">
        <f t="shared" si="20"/>
        <v>-</v>
      </c>
      <c r="G189" s="120">
        <v>3171</v>
      </c>
      <c r="H189" s="121">
        <f t="shared" si="20"/>
        <v>9.8372012469691628E-2</v>
      </c>
      <c r="I189" s="120">
        <v>2062</v>
      </c>
      <c r="J189" s="121">
        <f t="shared" si="20"/>
        <v>-0.3497319457584358</v>
      </c>
      <c r="K189" s="120">
        <v>1796</v>
      </c>
      <c r="L189" s="121">
        <f t="shared" si="20"/>
        <v>-0.12900096993210475</v>
      </c>
      <c r="M189" s="120">
        <v>2585</v>
      </c>
      <c r="N189" s="121">
        <f t="shared" si="21"/>
        <v>0.43930957683741645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5012</v>
      </c>
      <c r="F190" s="121" t="str">
        <f t="shared" si="20"/>
        <v>-</v>
      </c>
      <c r="G190" s="120">
        <v>2792</v>
      </c>
      <c r="H190" s="121">
        <f t="shared" si="20"/>
        <v>-0.44293695131683963</v>
      </c>
      <c r="I190" s="120">
        <v>1595</v>
      </c>
      <c r="J190" s="121">
        <f t="shared" si="20"/>
        <v>-0.42872492836676213</v>
      </c>
      <c r="K190" s="120">
        <v>1704</v>
      </c>
      <c r="L190" s="121">
        <f t="shared" si="20"/>
        <v>6.8338557993730342E-2</v>
      </c>
      <c r="M190" s="120">
        <v>1764</v>
      </c>
      <c r="N190" s="121">
        <f t="shared" si="21"/>
        <v>3.5211267605633756E-2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6248</v>
      </c>
      <c r="F191" s="121" t="str">
        <f t="shared" si="20"/>
        <v>-</v>
      </c>
      <c r="G191" s="120">
        <v>5024</v>
      </c>
      <c r="H191" s="121">
        <f t="shared" si="20"/>
        <v>-0.19590268886043538</v>
      </c>
      <c r="I191" s="120">
        <v>11773</v>
      </c>
      <c r="J191" s="121">
        <f t="shared" si="20"/>
        <v>1.3433519108280256</v>
      </c>
      <c r="K191" s="120">
        <v>2649</v>
      </c>
      <c r="L191" s="121">
        <f t="shared" si="20"/>
        <v>-0.77499362949120876</v>
      </c>
      <c r="M191" s="120">
        <v>4169</v>
      </c>
      <c r="N191" s="121">
        <f t="shared" si="21"/>
        <v>0.57380143450358623</v>
      </c>
    </row>
    <row r="192" spans="1:15" x14ac:dyDescent="0.25">
      <c r="B192" s="119" t="s">
        <v>88</v>
      </c>
      <c r="C192" s="120">
        <v>3277</v>
      </c>
      <c r="D192" s="121">
        <v>0.18431514275388516</v>
      </c>
      <c r="E192" s="120">
        <v>4263</v>
      </c>
      <c r="F192" s="121">
        <f t="shared" si="20"/>
        <v>0.30088495575221241</v>
      </c>
      <c r="G192" s="120">
        <v>3955</v>
      </c>
      <c r="H192" s="121">
        <f t="shared" si="20"/>
        <v>-7.2249589490968824E-2</v>
      </c>
      <c r="I192" s="120">
        <v>1969</v>
      </c>
      <c r="J192" s="121">
        <f t="shared" si="20"/>
        <v>-0.50214917825537286</v>
      </c>
      <c r="K192" s="120">
        <v>2079</v>
      </c>
      <c r="L192" s="121">
        <f t="shared" si="20"/>
        <v>5.5865921787709549E-2</v>
      </c>
      <c r="M192" s="120">
        <v>3007</v>
      </c>
      <c r="N192" s="121">
        <f t="shared" si="21"/>
        <v>0.4463684463684463</v>
      </c>
    </row>
    <row r="193" spans="2:15" x14ac:dyDescent="0.25">
      <c r="B193" s="119" t="s">
        <v>90</v>
      </c>
      <c r="C193" s="120">
        <v>8307</v>
      </c>
      <c r="D193" s="121">
        <v>2.9073377234242708</v>
      </c>
      <c r="E193" s="120">
        <v>4691</v>
      </c>
      <c r="F193" s="121">
        <f t="shared" si="20"/>
        <v>-0.4352955338870832</v>
      </c>
      <c r="G193" s="120">
        <v>2964</v>
      </c>
      <c r="H193" s="121">
        <f t="shared" si="20"/>
        <v>-0.36815178000426352</v>
      </c>
      <c r="I193" s="120">
        <v>2896</v>
      </c>
      <c r="J193" s="121">
        <f t="shared" si="20"/>
        <v>-2.2941970310391357E-2</v>
      </c>
      <c r="K193" s="120">
        <v>2306</v>
      </c>
      <c r="L193" s="121">
        <f t="shared" si="20"/>
        <v>-0.20372928176795579</v>
      </c>
      <c r="M193" s="120">
        <v>1652</v>
      </c>
      <c r="N193" s="121">
        <f t="shared" si="21"/>
        <v>-0.28360797918473546</v>
      </c>
    </row>
    <row r="194" spans="2:15" x14ac:dyDescent="0.25">
      <c r="B194" s="119" t="s">
        <v>92</v>
      </c>
      <c r="C194" s="120">
        <v>1415</v>
      </c>
      <c r="D194" s="121">
        <v>-6.353408338848443E-2</v>
      </c>
      <c r="E194" s="120">
        <v>3652</v>
      </c>
      <c r="F194" s="121">
        <f t="shared" si="20"/>
        <v>1.5809187279151944</v>
      </c>
      <c r="G194" s="120">
        <v>2701</v>
      </c>
      <c r="H194" s="121">
        <f t="shared" si="20"/>
        <v>-0.26040525739320919</v>
      </c>
      <c r="I194" s="120">
        <v>2228</v>
      </c>
      <c r="J194" s="121">
        <f t="shared" si="20"/>
        <v>-0.17512032580525727</v>
      </c>
      <c r="K194" s="120">
        <v>3906</v>
      </c>
      <c r="L194" s="121">
        <f t="shared" si="20"/>
        <v>0.7531418312387792</v>
      </c>
      <c r="M194" s="120">
        <v>2726</v>
      </c>
      <c r="N194" s="121">
        <f t="shared" si="21"/>
        <v>-0.30209933435739889</v>
      </c>
    </row>
    <row r="195" spans="2:15" x14ac:dyDescent="0.25">
      <c r="B195" s="119" t="s">
        <v>94</v>
      </c>
      <c r="C195" s="120">
        <v>419</v>
      </c>
      <c r="D195" s="121">
        <v>-0.83451816745655605</v>
      </c>
      <c r="E195" s="120">
        <v>4579</v>
      </c>
      <c r="F195" s="121">
        <f t="shared" si="20"/>
        <v>9.928400954653938</v>
      </c>
      <c r="G195" s="120">
        <v>2267</v>
      </c>
      <c r="H195" s="121">
        <f t="shared" si="20"/>
        <v>-0.50491373662371697</v>
      </c>
      <c r="I195" s="120">
        <v>3491</v>
      </c>
      <c r="J195" s="121">
        <f t="shared" si="20"/>
        <v>0.53992059991177777</v>
      </c>
      <c r="K195" s="120">
        <v>3622</v>
      </c>
      <c r="L195" s="121">
        <f t="shared" si="20"/>
        <v>3.7525064451446655E-2</v>
      </c>
      <c r="M195" s="120">
        <v>2523</v>
      </c>
      <c r="N195" s="121">
        <f t="shared" si="21"/>
        <v>-0.30342352291551633</v>
      </c>
    </row>
    <row r="196" spans="2:15" x14ac:dyDescent="0.25">
      <c r="B196" s="119" t="s">
        <v>96</v>
      </c>
      <c r="C196" s="120">
        <v>447</v>
      </c>
      <c r="D196" s="121">
        <v>-0.74602272727272734</v>
      </c>
      <c r="E196" s="120">
        <v>3489</v>
      </c>
      <c r="F196" s="121">
        <f t="shared" si="20"/>
        <v>6.8053691275167782</v>
      </c>
      <c r="G196" s="120">
        <v>2033</v>
      </c>
      <c r="H196" s="121">
        <f t="shared" si="20"/>
        <v>-0.41731155058756086</v>
      </c>
      <c r="I196" s="120">
        <v>3386</v>
      </c>
      <c r="J196" s="121">
        <f t="shared" si="20"/>
        <v>0.66551893753074265</v>
      </c>
      <c r="K196" s="120">
        <v>2445</v>
      </c>
      <c r="L196" s="121">
        <f t="shared" si="20"/>
        <v>-0.27790903721204963</v>
      </c>
      <c r="M196" s="120">
        <v>2427</v>
      </c>
      <c r="N196" s="121">
        <f t="shared" si="21"/>
        <v>-7.3619631901840066E-3</v>
      </c>
    </row>
    <row r="197" spans="2:15" ht="15.75" x14ac:dyDescent="0.25">
      <c r="B197" s="122" t="s">
        <v>33</v>
      </c>
      <c r="C197" s="123">
        <v>19818</v>
      </c>
      <c r="D197" s="124">
        <v>-0.33862839979976644</v>
      </c>
      <c r="E197" s="123">
        <v>36897</v>
      </c>
      <c r="F197" s="124">
        <f t="shared" si="20"/>
        <v>0.86179231002119283</v>
      </c>
      <c r="G197" s="123">
        <v>41249</v>
      </c>
      <c r="H197" s="124">
        <f t="shared" si="20"/>
        <v>0.11794996883215436</v>
      </c>
      <c r="I197" s="123">
        <v>42266</v>
      </c>
      <c r="J197" s="124">
        <f t="shared" si="20"/>
        <v>2.4655143154985515E-2</v>
      </c>
      <c r="K197" s="123">
        <v>33197</v>
      </c>
      <c r="L197" s="124">
        <f t="shared" si="20"/>
        <v>-0.21456963043581134</v>
      </c>
      <c r="M197" s="123">
        <v>33804</v>
      </c>
      <c r="N197" s="124">
        <v>1.8284784769708073E-2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292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CONCATENATE("var. ",RIGHT(C205,2),"/",RIGHT(C205-1,2))</f>
        <v>var. 20/19</v>
      </c>
      <c r="E206" s="118" t="s">
        <v>72</v>
      </c>
      <c r="F206" s="117" t="s">
        <v>254</v>
      </c>
      <c r="G206" s="118" t="s">
        <v>72</v>
      </c>
      <c r="H206" s="117" t="s">
        <v>254</v>
      </c>
      <c r="I206" s="118" t="s">
        <v>72</v>
      </c>
      <c r="J206" s="117" t="s">
        <v>254</v>
      </c>
      <c r="K206" s="118" t="s">
        <v>72</v>
      </c>
      <c r="L206" s="117" t="s">
        <v>254</v>
      </c>
      <c r="M206" s="118" t="s">
        <v>72</v>
      </c>
      <c r="N206" s="117" t="s">
        <v>284</v>
      </c>
    </row>
    <row r="207" spans="2:15" x14ac:dyDescent="0.25">
      <c r="B207" s="119" t="s">
        <v>74</v>
      </c>
      <c r="C207" s="120">
        <v>2150</v>
      </c>
      <c r="D207" s="121">
        <v>0.62509448223733943</v>
      </c>
      <c r="E207" s="120">
        <v>0</v>
      </c>
      <c r="F207" s="121">
        <f t="shared" ref="F207:L219" si="22">IFERROR(E207/C207-1,"-")</f>
        <v>-1</v>
      </c>
      <c r="G207" s="120">
        <v>4353</v>
      </c>
      <c r="H207" s="121" t="str">
        <f t="shared" si="22"/>
        <v>-</v>
      </c>
      <c r="I207" s="120">
        <v>2835</v>
      </c>
      <c r="J207" s="121">
        <f t="shared" si="22"/>
        <v>-0.34872501722949689</v>
      </c>
      <c r="K207" s="120">
        <v>3216</v>
      </c>
      <c r="L207" s="121">
        <f t="shared" si="22"/>
        <v>0.13439153439153428</v>
      </c>
      <c r="M207" s="120">
        <v>3126</v>
      </c>
      <c r="N207" s="121">
        <f t="shared" ref="N207:N218" si="23">IFERROR(M207/K207-1,"-")</f>
        <v>-2.7985074626865725E-2</v>
      </c>
    </row>
    <row r="208" spans="2:15" x14ac:dyDescent="0.25">
      <c r="B208" s="119" t="s">
        <v>76</v>
      </c>
      <c r="C208" s="120">
        <v>1375</v>
      </c>
      <c r="D208" s="121">
        <v>-0.43205287071458076</v>
      </c>
      <c r="E208" s="120">
        <v>89</v>
      </c>
      <c r="F208" s="121">
        <f t="shared" si="22"/>
        <v>-0.93527272727272726</v>
      </c>
      <c r="G208" s="120">
        <v>3212</v>
      </c>
      <c r="H208" s="121">
        <f t="shared" si="22"/>
        <v>35.08988764044944</v>
      </c>
      <c r="I208" s="120">
        <v>2109</v>
      </c>
      <c r="J208" s="121">
        <f t="shared" si="22"/>
        <v>-0.34339975093399755</v>
      </c>
      <c r="K208" s="120">
        <v>4610</v>
      </c>
      <c r="L208" s="121">
        <f t="shared" si="22"/>
        <v>1.1858700806069229</v>
      </c>
      <c r="M208" s="120">
        <v>4274</v>
      </c>
      <c r="N208" s="121">
        <f t="shared" si="23"/>
        <v>-7.288503253796097E-2</v>
      </c>
    </row>
    <row r="209" spans="2:15" x14ac:dyDescent="0.25">
      <c r="B209" s="119" t="s">
        <v>78</v>
      </c>
      <c r="C209" s="120">
        <v>654</v>
      </c>
      <c r="D209" s="121">
        <v>-0.70540540540540542</v>
      </c>
      <c r="E209" s="120">
        <v>152</v>
      </c>
      <c r="F209" s="121">
        <f t="shared" si="22"/>
        <v>-0.76758409785932724</v>
      </c>
      <c r="G209" s="120">
        <v>5444</v>
      </c>
      <c r="H209" s="121">
        <f t="shared" si="22"/>
        <v>34.815789473684212</v>
      </c>
      <c r="I209" s="120">
        <v>4068</v>
      </c>
      <c r="J209" s="121">
        <f t="shared" si="22"/>
        <v>-0.25275532696546654</v>
      </c>
      <c r="K209" s="120">
        <v>2983</v>
      </c>
      <c r="L209" s="121">
        <f t="shared" si="22"/>
        <v>-0.26671583087512296</v>
      </c>
      <c r="M209" s="120">
        <v>3784</v>
      </c>
      <c r="N209" s="121">
        <f t="shared" si="23"/>
        <v>0.26852162252765677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283</v>
      </c>
      <c r="F210" s="121" t="str">
        <f t="shared" si="22"/>
        <v>-</v>
      </c>
      <c r="G210" s="120">
        <v>3263</v>
      </c>
      <c r="H210" s="121">
        <f t="shared" si="22"/>
        <v>10.530035335689046</v>
      </c>
      <c r="I210" s="120">
        <v>4140</v>
      </c>
      <c r="J210" s="121">
        <f t="shared" si="22"/>
        <v>0.26877106956788221</v>
      </c>
      <c r="K210" s="120">
        <v>4037</v>
      </c>
      <c r="L210" s="121">
        <f t="shared" si="22"/>
        <v>-2.4879227053140052E-2</v>
      </c>
      <c r="M210" s="120">
        <v>4857</v>
      </c>
      <c r="N210" s="121">
        <f t="shared" si="23"/>
        <v>0.20312112955164729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660</v>
      </c>
      <c r="F211" s="121" t="str">
        <f t="shared" si="22"/>
        <v>-</v>
      </c>
      <c r="G211" s="120">
        <v>6241</v>
      </c>
      <c r="H211" s="121">
        <f t="shared" si="22"/>
        <v>8.4560606060606069</v>
      </c>
      <c r="I211" s="120">
        <v>3512</v>
      </c>
      <c r="J211" s="121">
        <f t="shared" si="22"/>
        <v>-0.43726966832238423</v>
      </c>
      <c r="K211" s="120">
        <v>5058</v>
      </c>
      <c r="L211" s="121">
        <f t="shared" si="22"/>
        <v>0.44020501138952173</v>
      </c>
      <c r="M211" s="120">
        <v>3016</v>
      </c>
      <c r="N211" s="121">
        <f t="shared" si="23"/>
        <v>-0.40371688414393037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4844</v>
      </c>
      <c r="F212" s="121" t="str">
        <f t="shared" si="22"/>
        <v>-</v>
      </c>
      <c r="G212" s="120">
        <v>2005</v>
      </c>
      <c r="H212" s="121">
        <f t="shared" si="22"/>
        <v>-0.58608587943848067</v>
      </c>
      <c r="I212" s="120">
        <v>2054</v>
      </c>
      <c r="J212" s="121">
        <f t="shared" si="22"/>
        <v>2.4438902743142199E-2</v>
      </c>
      <c r="K212" s="120">
        <v>2200</v>
      </c>
      <c r="L212" s="121">
        <f t="shared" si="22"/>
        <v>7.1080817916260974E-2</v>
      </c>
      <c r="M212" s="120">
        <v>2339</v>
      </c>
      <c r="N212" s="121">
        <f t="shared" si="23"/>
        <v>6.3181818181818228E-2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4008</v>
      </c>
      <c r="F213" s="121" t="str">
        <f t="shared" si="22"/>
        <v>-</v>
      </c>
      <c r="G213" s="120">
        <v>2052</v>
      </c>
      <c r="H213" s="121">
        <f t="shared" si="22"/>
        <v>-0.4880239520958084</v>
      </c>
      <c r="I213" s="120">
        <v>3330</v>
      </c>
      <c r="J213" s="121">
        <f t="shared" si="22"/>
        <v>0.62280701754385959</v>
      </c>
      <c r="K213" s="120">
        <v>2447</v>
      </c>
      <c r="L213" s="121">
        <f t="shared" si="22"/>
        <v>-0.2651651651651652</v>
      </c>
      <c r="M213" s="120">
        <v>4271</v>
      </c>
      <c r="N213" s="121">
        <f t="shared" si="23"/>
        <v>0.74540253371475274</v>
      </c>
    </row>
    <row r="214" spans="2:15" x14ac:dyDescent="0.25">
      <c r="B214" s="119" t="s">
        <v>88</v>
      </c>
      <c r="C214" s="120">
        <v>3058</v>
      </c>
      <c r="D214" s="121">
        <v>0.96782496782496774</v>
      </c>
      <c r="E214" s="120">
        <v>3790</v>
      </c>
      <c r="F214" s="121">
        <f t="shared" si="22"/>
        <v>0.23937213865271412</v>
      </c>
      <c r="G214" s="120">
        <v>1997</v>
      </c>
      <c r="H214" s="121">
        <f t="shared" si="22"/>
        <v>-0.47308707124010552</v>
      </c>
      <c r="I214" s="120">
        <v>3575</v>
      </c>
      <c r="J214" s="121">
        <f t="shared" si="22"/>
        <v>0.79018527791687521</v>
      </c>
      <c r="K214" s="120">
        <v>2598</v>
      </c>
      <c r="L214" s="121">
        <f t="shared" si="22"/>
        <v>-0.27328671328671328</v>
      </c>
      <c r="M214" s="120">
        <v>3671</v>
      </c>
      <c r="N214" s="121">
        <f t="shared" si="23"/>
        <v>0.41301000769822949</v>
      </c>
    </row>
    <row r="215" spans="2:15" x14ac:dyDescent="0.25">
      <c r="B215" s="119" t="s">
        <v>90</v>
      </c>
      <c r="C215" s="120">
        <v>184</v>
      </c>
      <c r="D215" s="121">
        <v>-0.77199504337050806</v>
      </c>
      <c r="E215" s="120">
        <v>4776</v>
      </c>
      <c r="F215" s="121">
        <f t="shared" si="22"/>
        <v>24.956521739130434</v>
      </c>
      <c r="G215" s="120">
        <v>3035</v>
      </c>
      <c r="H215" s="121">
        <f t="shared" si="22"/>
        <v>-0.36453098827470687</v>
      </c>
      <c r="I215" s="120">
        <v>3026</v>
      </c>
      <c r="J215" s="121">
        <f t="shared" si="22"/>
        <v>-2.9654036243822457E-3</v>
      </c>
      <c r="K215" s="120">
        <v>2654</v>
      </c>
      <c r="L215" s="121">
        <f t="shared" si="22"/>
        <v>-0.12293456708526107</v>
      </c>
      <c r="M215" s="120">
        <v>3742</v>
      </c>
      <c r="N215" s="121">
        <f t="shared" si="23"/>
        <v>0.40994724943481531</v>
      </c>
    </row>
    <row r="216" spans="2:15" x14ac:dyDescent="0.25">
      <c r="B216" s="119" t="s">
        <v>92</v>
      </c>
      <c r="C216" s="120">
        <v>230</v>
      </c>
      <c r="D216" s="121">
        <v>-0.86612339930151339</v>
      </c>
      <c r="E216" s="120">
        <v>5117</v>
      </c>
      <c r="F216" s="121">
        <f t="shared" si="22"/>
        <v>21.247826086956522</v>
      </c>
      <c r="G216" s="120">
        <v>3070</v>
      </c>
      <c r="H216" s="121">
        <f t="shared" si="22"/>
        <v>-0.40003908540160249</v>
      </c>
      <c r="I216" s="120">
        <v>6655</v>
      </c>
      <c r="J216" s="121">
        <f t="shared" si="22"/>
        <v>1.1677524429967425</v>
      </c>
      <c r="K216" s="120">
        <v>4208</v>
      </c>
      <c r="L216" s="121">
        <f t="shared" si="22"/>
        <v>-0.36769346356123211</v>
      </c>
      <c r="M216" s="120">
        <v>4076</v>
      </c>
      <c r="N216" s="121">
        <f t="shared" si="23"/>
        <v>-3.1368821292775628E-2</v>
      </c>
    </row>
    <row r="217" spans="2:15" x14ac:dyDescent="0.25">
      <c r="B217" s="119" t="s">
        <v>94</v>
      </c>
      <c r="C217" s="120">
        <v>711</v>
      </c>
      <c r="D217" s="121">
        <v>-0.5415860735009671</v>
      </c>
      <c r="E217" s="120">
        <v>2680</v>
      </c>
      <c r="F217" s="121">
        <f t="shared" si="22"/>
        <v>2.7693389592123769</v>
      </c>
      <c r="G217" s="120">
        <v>3898</v>
      </c>
      <c r="H217" s="121">
        <f t="shared" si="22"/>
        <v>0.45447761194029845</v>
      </c>
      <c r="I217" s="120">
        <v>3172</v>
      </c>
      <c r="J217" s="121">
        <f t="shared" si="22"/>
        <v>-0.18624935864545922</v>
      </c>
      <c r="K217" s="120">
        <v>4236</v>
      </c>
      <c r="L217" s="121">
        <f t="shared" si="22"/>
        <v>0.33543505674653207</v>
      </c>
      <c r="M217" s="120">
        <v>2731</v>
      </c>
      <c r="N217" s="121">
        <f t="shared" si="23"/>
        <v>-0.35528800755429646</v>
      </c>
    </row>
    <row r="218" spans="2:15" x14ac:dyDescent="0.25">
      <c r="B218" s="119" t="s">
        <v>96</v>
      </c>
      <c r="C218" s="120">
        <v>466</v>
      </c>
      <c r="D218" s="121">
        <v>-0.70450221940393154</v>
      </c>
      <c r="E218" s="120">
        <v>3062</v>
      </c>
      <c r="F218" s="121">
        <f t="shared" si="22"/>
        <v>5.570815450643777</v>
      </c>
      <c r="G218" s="120">
        <v>2693</v>
      </c>
      <c r="H218" s="121">
        <f t="shared" si="22"/>
        <v>-0.12050947093403008</v>
      </c>
      <c r="I218" s="120">
        <v>3659</v>
      </c>
      <c r="J218" s="121">
        <f t="shared" si="22"/>
        <v>0.35870776086149281</v>
      </c>
      <c r="K218" s="120">
        <v>3130</v>
      </c>
      <c r="L218" s="121">
        <f t="shared" si="22"/>
        <v>-0.14457502049740367</v>
      </c>
      <c r="M218" s="120">
        <v>2597</v>
      </c>
      <c r="N218" s="121">
        <f t="shared" si="23"/>
        <v>-0.17028753993610224</v>
      </c>
    </row>
    <row r="219" spans="2:15" ht="15.75" x14ac:dyDescent="0.25">
      <c r="B219" s="122" t="s">
        <v>33</v>
      </c>
      <c r="C219" s="123">
        <v>9005</v>
      </c>
      <c r="D219" s="124">
        <v>-0.51700278910105135</v>
      </c>
      <c r="E219" s="123">
        <v>29461</v>
      </c>
      <c r="F219" s="124">
        <f t="shared" si="22"/>
        <v>2.2716268739589118</v>
      </c>
      <c r="G219" s="123">
        <v>41263</v>
      </c>
      <c r="H219" s="124">
        <f t="shared" si="22"/>
        <v>0.40059739995247945</v>
      </c>
      <c r="I219" s="123">
        <v>42135</v>
      </c>
      <c r="J219" s="124">
        <f t="shared" si="22"/>
        <v>2.113273392627768E-2</v>
      </c>
      <c r="K219" s="123">
        <v>41377</v>
      </c>
      <c r="L219" s="124">
        <f t="shared" si="22"/>
        <v>-1.7989794707487849E-2</v>
      </c>
      <c r="M219" s="123">
        <v>42484</v>
      </c>
      <c r="N219" s="124">
        <v>2.6753993764651929E-2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293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152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153</v>
      </c>
    </row>
    <row r="226" spans="2:15" ht="22.5" thickTop="1" thickBot="1" x14ac:dyDescent="0.3">
      <c r="B226" s="126" t="str">
        <f>C226</f>
        <v>Dinamarca</v>
      </c>
      <c r="C226" s="305" t="s">
        <v>131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CONCATENATE("var. ",RIGHT(C227,2),"/",RIGHT(C227-1,2))</f>
        <v>var. 20/19</v>
      </c>
      <c r="E228" s="118" t="s">
        <v>72</v>
      </c>
      <c r="F228" s="117" t="s">
        <v>254</v>
      </c>
      <c r="G228" s="118" t="s">
        <v>72</v>
      </c>
      <c r="H228" s="117" t="s">
        <v>254</v>
      </c>
      <c r="I228" s="118" t="s">
        <v>72</v>
      </c>
      <c r="J228" s="117" t="s">
        <v>254</v>
      </c>
      <c r="K228" s="118" t="s">
        <v>72</v>
      </c>
      <c r="L228" s="117" t="s">
        <v>254</v>
      </c>
      <c r="M228" s="118" t="s">
        <v>72</v>
      </c>
      <c r="N228" s="117" t="s">
        <v>284</v>
      </c>
    </row>
    <row r="229" spans="2:15" x14ac:dyDescent="0.25">
      <c r="B229" s="119" t="s">
        <v>74</v>
      </c>
      <c r="C229" s="120">
        <v>854</v>
      </c>
      <c r="D229" s="121">
        <v>0.60225140712945602</v>
      </c>
      <c r="E229" s="120">
        <v>0</v>
      </c>
      <c r="F229" s="121">
        <f t="shared" ref="F229:L241" si="24">IFERROR(E229/C229-1,"-")</f>
        <v>-1</v>
      </c>
      <c r="G229" s="120">
        <v>804</v>
      </c>
      <c r="H229" s="121" t="str">
        <f t="shared" si="24"/>
        <v>-</v>
      </c>
      <c r="I229" s="120">
        <v>1171</v>
      </c>
      <c r="J229" s="121">
        <f t="shared" si="24"/>
        <v>0.45646766169154218</v>
      </c>
      <c r="K229" s="120">
        <v>2119</v>
      </c>
      <c r="L229" s="121">
        <f t="shared" si="24"/>
        <v>0.80956447480785654</v>
      </c>
      <c r="M229" s="120">
        <v>1241</v>
      </c>
      <c r="N229" s="121">
        <f t="shared" ref="N229:N240" si="25">IFERROR(M229/K229-1,"-")</f>
        <v>-0.41434638980651251</v>
      </c>
    </row>
    <row r="230" spans="2:15" x14ac:dyDescent="0.25">
      <c r="B230" s="119" t="s">
        <v>76</v>
      </c>
      <c r="C230" s="120">
        <v>936</v>
      </c>
      <c r="D230" s="121">
        <v>-0.10772163965681603</v>
      </c>
      <c r="E230" s="120">
        <v>0</v>
      </c>
      <c r="F230" s="121">
        <f t="shared" si="24"/>
        <v>-1</v>
      </c>
      <c r="G230" s="120">
        <v>960</v>
      </c>
      <c r="H230" s="121" t="str">
        <f t="shared" si="24"/>
        <v>-</v>
      </c>
      <c r="I230" s="120">
        <v>1915</v>
      </c>
      <c r="J230" s="121">
        <f t="shared" si="24"/>
        <v>0.99479166666666674</v>
      </c>
      <c r="K230" s="120">
        <v>3693</v>
      </c>
      <c r="L230" s="121">
        <f t="shared" si="24"/>
        <v>0.92845953002610959</v>
      </c>
      <c r="M230" s="120">
        <v>1753</v>
      </c>
      <c r="N230" s="121">
        <f t="shared" si="25"/>
        <v>-0.52531816950988364</v>
      </c>
    </row>
    <row r="231" spans="2:15" x14ac:dyDescent="0.25">
      <c r="B231" s="119" t="s">
        <v>78</v>
      </c>
      <c r="C231" s="120">
        <v>487</v>
      </c>
      <c r="D231" s="121">
        <v>-0.53751187084520424</v>
      </c>
      <c r="E231" s="120">
        <v>0</v>
      </c>
      <c r="F231" s="121">
        <f t="shared" si="24"/>
        <v>-1</v>
      </c>
      <c r="G231" s="120">
        <v>982</v>
      </c>
      <c r="H231" s="121" t="str">
        <f t="shared" si="24"/>
        <v>-</v>
      </c>
      <c r="I231" s="120">
        <v>1528</v>
      </c>
      <c r="J231" s="121">
        <f t="shared" si="24"/>
        <v>0.55600814663951126</v>
      </c>
      <c r="K231" s="120">
        <v>2780</v>
      </c>
      <c r="L231" s="121">
        <f t="shared" si="24"/>
        <v>0.81937172774869116</v>
      </c>
      <c r="M231" s="120">
        <v>1536</v>
      </c>
      <c r="N231" s="121">
        <f t="shared" si="25"/>
        <v>-0.44748201438848922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27</v>
      </c>
      <c r="F232" s="121" t="str">
        <f t="shared" si="24"/>
        <v>-</v>
      </c>
      <c r="G232" s="120">
        <v>510</v>
      </c>
      <c r="H232" s="121">
        <f t="shared" si="24"/>
        <v>17.888888888888889</v>
      </c>
      <c r="I232" s="120">
        <v>404</v>
      </c>
      <c r="J232" s="121">
        <f t="shared" si="24"/>
        <v>-0.207843137254902</v>
      </c>
      <c r="K232" s="120">
        <v>629</v>
      </c>
      <c r="L232" s="121">
        <f t="shared" si="24"/>
        <v>0.55693069306930698</v>
      </c>
      <c r="M232" s="120">
        <v>896</v>
      </c>
      <c r="N232" s="121">
        <f t="shared" si="25"/>
        <v>0.42448330683624791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0</v>
      </c>
      <c r="F233" s="121" t="str">
        <f t="shared" si="24"/>
        <v>-</v>
      </c>
      <c r="G233" s="120">
        <v>64</v>
      </c>
      <c r="H233" s="121" t="str">
        <f t="shared" si="24"/>
        <v>-</v>
      </c>
      <c r="I233" s="120">
        <v>112</v>
      </c>
      <c r="J233" s="121">
        <f t="shared" si="24"/>
        <v>0.75</v>
      </c>
      <c r="K233" s="120">
        <v>309</v>
      </c>
      <c r="L233" s="121">
        <f t="shared" si="24"/>
        <v>1.7589285714285716</v>
      </c>
      <c r="M233" s="120">
        <v>182</v>
      </c>
      <c r="N233" s="121">
        <f t="shared" si="25"/>
        <v>-0.4110032362459547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162</v>
      </c>
      <c r="H234" s="121">
        <f t="shared" si="24"/>
        <v>5.2307692307692308</v>
      </c>
      <c r="I234" s="120">
        <v>63</v>
      </c>
      <c r="J234" s="121">
        <f t="shared" si="24"/>
        <v>-0.61111111111111116</v>
      </c>
      <c r="K234" s="120">
        <v>224</v>
      </c>
      <c r="L234" s="121">
        <f t="shared" si="24"/>
        <v>2.5555555555555554</v>
      </c>
      <c r="M234" s="120">
        <v>235</v>
      </c>
      <c r="N234" s="121">
        <f t="shared" si="25"/>
        <v>4.9107142857142794E-2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224</v>
      </c>
      <c r="F235" s="121" t="str">
        <f t="shared" si="24"/>
        <v>-</v>
      </c>
      <c r="G235" s="120">
        <v>183</v>
      </c>
      <c r="H235" s="121">
        <f t="shared" si="24"/>
        <v>-0.1830357142857143</v>
      </c>
      <c r="I235" s="120">
        <v>1581</v>
      </c>
      <c r="J235" s="121">
        <f t="shared" si="24"/>
        <v>7.6393442622950811</v>
      </c>
      <c r="K235" s="120">
        <v>207</v>
      </c>
      <c r="L235" s="121">
        <f t="shared" si="24"/>
        <v>-0.86907020872865282</v>
      </c>
      <c r="M235" s="120">
        <v>326</v>
      </c>
      <c r="N235" s="121">
        <f t="shared" si="25"/>
        <v>0.57487922705314021</v>
      </c>
    </row>
    <row r="236" spans="2:15" x14ac:dyDescent="0.25">
      <c r="B236" s="119" t="s">
        <v>88</v>
      </c>
      <c r="C236" s="120">
        <v>3</v>
      </c>
      <c r="D236" s="121">
        <v>-0.94444444444444442</v>
      </c>
      <c r="E236" s="120">
        <v>69</v>
      </c>
      <c r="F236" s="121">
        <f t="shared" si="24"/>
        <v>22</v>
      </c>
      <c r="G236" s="120">
        <v>633</v>
      </c>
      <c r="H236" s="121">
        <f t="shared" si="24"/>
        <v>8.1739130434782616</v>
      </c>
      <c r="I236" s="120">
        <v>124</v>
      </c>
      <c r="J236" s="121">
        <f t="shared" si="24"/>
        <v>-0.80410742496050558</v>
      </c>
      <c r="K236" s="120">
        <v>7</v>
      </c>
      <c r="L236" s="121">
        <f t="shared" si="24"/>
        <v>-0.94354838709677424</v>
      </c>
      <c r="M236" s="120">
        <v>62</v>
      </c>
      <c r="N236" s="121">
        <f t="shared" si="25"/>
        <v>7.8571428571428577</v>
      </c>
    </row>
    <row r="237" spans="2:15" x14ac:dyDescent="0.25">
      <c r="B237" s="119" t="s">
        <v>90</v>
      </c>
      <c r="C237" s="120">
        <v>49</v>
      </c>
      <c r="D237" s="121">
        <v>-0.54629629629629628</v>
      </c>
      <c r="E237" s="120">
        <v>59</v>
      </c>
      <c r="F237" s="121">
        <f t="shared" si="24"/>
        <v>0.20408163265306123</v>
      </c>
      <c r="G237" s="120">
        <v>93</v>
      </c>
      <c r="H237" s="121">
        <f t="shared" si="24"/>
        <v>0.57627118644067798</v>
      </c>
      <c r="I237" s="120">
        <v>219</v>
      </c>
      <c r="J237" s="121">
        <f t="shared" si="24"/>
        <v>1.3548387096774195</v>
      </c>
      <c r="K237" s="120">
        <v>25</v>
      </c>
      <c r="L237" s="121">
        <f t="shared" si="24"/>
        <v>-0.88584474885844755</v>
      </c>
      <c r="M237" s="120">
        <v>79</v>
      </c>
      <c r="N237" s="121">
        <f t="shared" si="25"/>
        <v>2.16</v>
      </c>
    </row>
    <row r="238" spans="2:15" x14ac:dyDescent="0.25">
      <c r="B238" s="119" t="s">
        <v>92</v>
      </c>
      <c r="C238" s="120">
        <v>0</v>
      </c>
      <c r="D238" s="121">
        <v>-1</v>
      </c>
      <c r="E238" s="120">
        <v>481</v>
      </c>
      <c r="F238" s="121" t="str">
        <f t="shared" si="24"/>
        <v>-</v>
      </c>
      <c r="G238" s="120">
        <v>5288</v>
      </c>
      <c r="H238" s="121">
        <f t="shared" si="24"/>
        <v>9.9937629937629939</v>
      </c>
      <c r="I238" s="120">
        <v>682</v>
      </c>
      <c r="J238" s="121">
        <f t="shared" si="24"/>
        <v>-0.87102874432677757</v>
      </c>
      <c r="K238" s="120">
        <v>352</v>
      </c>
      <c r="L238" s="121">
        <f t="shared" si="24"/>
        <v>-0.4838709677419355</v>
      </c>
      <c r="M238" s="120">
        <v>534</v>
      </c>
      <c r="N238" s="121">
        <f t="shared" si="25"/>
        <v>0.51704545454545459</v>
      </c>
    </row>
    <row r="239" spans="2:15" x14ac:dyDescent="0.25">
      <c r="B239" s="119" t="s">
        <v>94</v>
      </c>
      <c r="C239" s="120">
        <v>0</v>
      </c>
      <c r="D239" s="121">
        <v>-1</v>
      </c>
      <c r="E239" s="120">
        <v>699</v>
      </c>
      <c r="F239" s="121" t="str">
        <f t="shared" si="24"/>
        <v>-</v>
      </c>
      <c r="G239" s="120">
        <v>1469</v>
      </c>
      <c r="H239" s="121">
        <f t="shared" si="24"/>
        <v>1.1015736766809727</v>
      </c>
      <c r="I239" s="120">
        <v>1847</v>
      </c>
      <c r="J239" s="121">
        <f t="shared" si="24"/>
        <v>0.25731790333560256</v>
      </c>
      <c r="K239" s="120">
        <v>405</v>
      </c>
      <c r="L239" s="121">
        <f t="shared" si="24"/>
        <v>-0.78072550081212777</v>
      </c>
      <c r="M239" s="120">
        <v>1391</v>
      </c>
      <c r="N239" s="121">
        <f t="shared" si="25"/>
        <v>2.4345679012345678</v>
      </c>
    </row>
    <row r="240" spans="2:15" x14ac:dyDescent="0.25">
      <c r="B240" s="119" t="s">
        <v>96</v>
      </c>
      <c r="C240" s="120">
        <v>14</v>
      </c>
      <c r="D240" s="121">
        <v>-0.98076923076923073</v>
      </c>
      <c r="E240" s="120">
        <v>729</v>
      </c>
      <c r="F240" s="121">
        <f t="shared" si="24"/>
        <v>51.071428571428569</v>
      </c>
      <c r="G240" s="120">
        <v>835</v>
      </c>
      <c r="H240" s="121">
        <f t="shared" si="24"/>
        <v>0.14540466392318252</v>
      </c>
      <c r="I240" s="120">
        <v>2134</v>
      </c>
      <c r="J240" s="121">
        <f t="shared" si="24"/>
        <v>1.555688622754491</v>
      </c>
      <c r="K240" s="120">
        <v>883</v>
      </c>
      <c r="L240" s="121">
        <f t="shared" si="24"/>
        <v>-0.58622305529522023</v>
      </c>
      <c r="M240" s="120">
        <v>1054</v>
      </c>
      <c r="N240" s="121">
        <f t="shared" si="25"/>
        <v>0.19365798414496038</v>
      </c>
    </row>
    <row r="241" spans="2:15" ht="15.75" x14ac:dyDescent="0.25">
      <c r="B241" s="122" t="s">
        <v>33</v>
      </c>
      <c r="C241" s="123">
        <v>2343</v>
      </c>
      <c r="D241" s="124">
        <v>-0.60220713073005094</v>
      </c>
      <c r="E241" s="123">
        <v>2314</v>
      </c>
      <c r="F241" s="124">
        <f t="shared" si="24"/>
        <v>-1.237729406743493E-2</v>
      </c>
      <c r="G241" s="123">
        <v>11983</v>
      </c>
      <c r="H241" s="124">
        <f t="shared" si="24"/>
        <v>4.1784788245462403</v>
      </c>
      <c r="I241" s="123">
        <v>11780</v>
      </c>
      <c r="J241" s="124">
        <f t="shared" si="24"/>
        <v>-1.6940665943419808E-2</v>
      </c>
      <c r="K241" s="123">
        <v>11633</v>
      </c>
      <c r="L241" s="124">
        <f t="shared" si="24"/>
        <v>-1.2478777589134071E-2</v>
      </c>
      <c r="M241" s="123">
        <v>9289</v>
      </c>
      <c r="N241" s="124">
        <v>-0.20149574486374966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294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152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153</v>
      </c>
    </row>
    <row r="252" spans="2:15" ht="22.5" thickTop="1" thickBot="1" x14ac:dyDescent="0.3">
      <c r="B252" s="126" t="str">
        <f>C252</f>
        <v>Suecia</v>
      </c>
      <c r="C252" s="305" t="s">
        <v>134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72</v>
      </c>
      <c r="D254" s="117" t="str">
        <f>CONCATENATE("var. ",RIGHT(C253,2),"/",RIGHT(C253-1,2))</f>
        <v>var. 20/19</v>
      </c>
      <c r="E254" s="118" t="s">
        <v>72</v>
      </c>
      <c r="F254" s="117" t="s">
        <v>254</v>
      </c>
      <c r="G254" s="118" t="s">
        <v>72</v>
      </c>
      <c r="H254" s="117" t="s">
        <v>254</v>
      </c>
      <c r="I254" s="118" t="s">
        <v>72</v>
      </c>
      <c r="J254" s="117" t="s">
        <v>254</v>
      </c>
      <c r="K254" s="118" t="s">
        <v>72</v>
      </c>
      <c r="L254" s="117" t="s">
        <v>254</v>
      </c>
      <c r="M254" s="118" t="s">
        <v>72</v>
      </c>
      <c r="N254" s="117" t="s">
        <v>284</v>
      </c>
    </row>
    <row r="255" spans="2:15" x14ac:dyDescent="0.25">
      <c r="B255" s="119" t="s">
        <v>74</v>
      </c>
      <c r="C255" s="120">
        <v>3077</v>
      </c>
      <c r="D255" s="121">
        <v>4.022988505747116E-2</v>
      </c>
      <c r="E255" s="120">
        <v>0</v>
      </c>
      <c r="F255" s="121">
        <f t="shared" ref="F255:L267" si="26">IFERROR(E255/C255-1,"-")</f>
        <v>-1</v>
      </c>
      <c r="G255" s="120">
        <v>1330</v>
      </c>
      <c r="H255" s="121" t="str">
        <f t="shared" si="26"/>
        <v>-</v>
      </c>
      <c r="I255" s="120">
        <v>1883</v>
      </c>
      <c r="J255" s="121">
        <f t="shared" si="26"/>
        <v>0.41578947368421049</v>
      </c>
      <c r="K255" s="120">
        <v>1931</v>
      </c>
      <c r="L255" s="121">
        <f t="shared" si="26"/>
        <v>2.5491237387148091E-2</v>
      </c>
      <c r="M255" s="120">
        <v>1221</v>
      </c>
      <c r="N255" s="121">
        <f t="shared" ref="N255:N266" si="27">IFERROR(M255/K255-1,"-")</f>
        <v>-0.36768513723459351</v>
      </c>
    </row>
    <row r="256" spans="2:15" x14ac:dyDescent="0.25">
      <c r="B256" s="119" t="s">
        <v>76</v>
      </c>
      <c r="C256" s="120">
        <v>3038</v>
      </c>
      <c r="D256" s="121">
        <v>0.72027180067950169</v>
      </c>
      <c r="E256" s="120">
        <v>0</v>
      </c>
      <c r="F256" s="121">
        <f t="shared" si="26"/>
        <v>-1</v>
      </c>
      <c r="G256" s="120">
        <v>922</v>
      </c>
      <c r="H256" s="121" t="str">
        <f t="shared" si="26"/>
        <v>-</v>
      </c>
      <c r="I256" s="120">
        <v>1218</v>
      </c>
      <c r="J256" s="121">
        <f t="shared" si="26"/>
        <v>0.32104121475054237</v>
      </c>
      <c r="K256" s="120">
        <v>2980</v>
      </c>
      <c r="L256" s="121">
        <f t="shared" si="26"/>
        <v>1.4466338259441707</v>
      </c>
      <c r="M256" s="120">
        <v>1547</v>
      </c>
      <c r="N256" s="121">
        <f t="shared" si="27"/>
        <v>-0.48087248322147647</v>
      </c>
    </row>
    <row r="257" spans="2:14" x14ac:dyDescent="0.25">
      <c r="B257" s="119" t="s">
        <v>78</v>
      </c>
      <c r="C257" s="120">
        <v>1095</v>
      </c>
      <c r="D257" s="121">
        <v>-0.38792621576299613</v>
      </c>
      <c r="E257" s="120">
        <v>0</v>
      </c>
      <c r="F257" s="121">
        <f t="shared" si="26"/>
        <v>-1</v>
      </c>
      <c r="G257" s="120">
        <v>1729</v>
      </c>
      <c r="H257" s="121" t="str">
        <f t="shared" si="26"/>
        <v>-</v>
      </c>
      <c r="I257" s="120">
        <v>882</v>
      </c>
      <c r="J257" s="121">
        <f t="shared" si="26"/>
        <v>-0.48987854251012142</v>
      </c>
      <c r="K257" s="120">
        <v>2778</v>
      </c>
      <c r="L257" s="121">
        <f t="shared" si="26"/>
        <v>2.1496598639455784</v>
      </c>
      <c r="M257" s="120">
        <v>1386</v>
      </c>
      <c r="N257" s="121">
        <f t="shared" si="27"/>
        <v>-0.50107991360691151</v>
      </c>
    </row>
    <row r="258" spans="2:14" x14ac:dyDescent="0.25">
      <c r="B258" s="119" t="s">
        <v>80</v>
      </c>
      <c r="C258" s="120">
        <v>0</v>
      </c>
      <c r="D258" s="121">
        <v>-1</v>
      </c>
      <c r="E258" s="120">
        <v>10</v>
      </c>
      <c r="F258" s="121" t="str">
        <f t="shared" si="26"/>
        <v>-</v>
      </c>
      <c r="G258" s="120">
        <v>782</v>
      </c>
      <c r="H258" s="121">
        <f t="shared" si="26"/>
        <v>77.2</v>
      </c>
      <c r="I258" s="120">
        <v>140</v>
      </c>
      <c r="J258" s="121">
        <f t="shared" si="26"/>
        <v>-0.82097186700767266</v>
      </c>
      <c r="K258" s="120">
        <v>613</v>
      </c>
      <c r="L258" s="121">
        <f t="shared" si="26"/>
        <v>3.378571428571429</v>
      </c>
      <c r="M258" s="120">
        <v>526</v>
      </c>
      <c r="N258" s="121">
        <f t="shared" si="27"/>
        <v>-0.1419249592169658</v>
      </c>
    </row>
    <row r="259" spans="2:14" x14ac:dyDescent="0.25">
      <c r="B259" s="119" t="s">
        <v>82</v>
      </c>
      <c r="C259" s="120">
        <v>0</v>
      </c>
      <c r="D259" s="121">
        <v>-1</v>
      </c>
      <c r="E259" s="120">
        <v>41</v>
      </c>
      <c r="F259" s="121" t="str">
        <f t="shared" si="26"/>
        <v>-</v>
      </c>
      <c r="G259" s="120">
        <v>175</v>
      </c>
      <c r="H259" s="121">
        <f t="shared" si="26"/>
        <v>3.2682926829268295</v>
      </c>
      <c r="I259" s="120">
        <v>5</v>
      </c>
      <c r="J259" s="121">
        <f t="shared" si="26"/>
        <v>-0.97142857142857142</v>
      </c>
      <c r="K259" s="120">
        <v>117</v>
      </c>
      <c r="L259" s="121">
        <f t="shared" si="26"/>
        <v>22.4</v>
      </c>
      <c r="M259" s="120">
        <v>143</v>
      </c>
      <c r="N259" s="121">
        <f t="shared" si="27"/>
        <v>0.22222222222222232</v>
      </c>
    </row>
    <row r="260" spans="2:14" x14ac:dyDescent="0.25">
      <c r="B260" s="119" t="s">
        <v>84</v>
      </c>
      <c r="C260" s="120">
        <v>0</v>
      </c>
      <c r="D260" s="121">
        <v>-1</v>
      </c>
      <c r="E260" s="120">
        <v>46</v>
      </c>
      <c r="F260" s="121" t="str">
        <f t="shared" si="26"/>
        <v>-</v>
      </c>
      <c r="G260" s="120">
        <v>278</v>
      </c>
      <c r="H260" s="121">
        <f t="shared" si="26"/>
        <v>5.0434782608695654</v>
      </c>
      <c r="I260" s="120">
        <v>45</v>
      </c>
      <c r="J260" s="121">
        <f t="shared" si="26"/>
        <v>-0.83812949640287771</v>
      </c>
      <c r="K260" s="120">
        <v>67</v>
      </c>
      <c r="L260" s="121">
        <f t="shared" si="26"/>
        <v>0.48888888888888893</v>
      </c>
      <c r="M260" s="120">
        <v>93</v>
      </c>
      <c r="N260" s="121">
        <f t="shared" si="27"/>
        <v>0.38805970149253732</v>
      </c>
    </row>
    <row r="261" spans="2:14" x14ac:dyDescent="0.25">
      <c r="B261" s="119" t="s">
        <v>86</v>
      </c>
      <c r="C261" s="120">
        <v>0</v>
      </c>
      <c r="D261" s="121">
        <v>-1</v>
      </c>
      <c r="E261" s="120">
        <v>1</v>
      </c>
      <c r="F261" s="121" t="str">
        <f t="shared" si="26"/>
        <v>-</v>
      </c>
      <c r="G261" s="120">
        <v>26</v>
      </c>
      <c r="H261" s="121">
        <f t="shared" si="26"/>
        <v>25</v>
      </c>
      <c r="I261" s="120">
        <v>81</v>
      </c>
      <c r="J261" s="121">
        <f t="shared" si="26"/>
        <v>2.1153846153846154</v>
      </c>
      <c r="K261" s="120">
        <v>384</v>
      </c>
      <c r="L261" s="121">
        <f t="shared" si="26"/>
        <v>3.7407407407407405</v>
      </c>
      <c r="M261" s="120">
        <v>102</v>
      </c>
      <c r="N261" s="121">
        <f t="shared" si="27"/>
        <v>-0.734375</v>
      </c>
    </row>
    <row r="262" spans="2:14" x14ac:dyDescent="0.25">
      <c r="B262" s="119" t="s">
        <v>88</v>
      </c>
      <c r="C262" s="120">
        <v>0</v>
      </c>
      <c r="D262" s="121">
        <v>-1</v>
      </c>
      <c r="E262" s="120">
        <v>5</v>
      </c>
      <c r="F262" s="121" t="str">
        <f t="shared" si="26"/>
        <v>-</v>
      </c>
      <c r="G262" s="120">
        <v>38</v>
      </c>
      <c r="H262" s="121">
        <f t="shared" si="26"/>
        <v>6.6</v>
      </c>
      <c r="I262" s="120">
        <v>106</v>
      </c>
      <c r="J262" s="121">
        <f t="shared" si="26"/>
        <v>1.7894736842105261</v>
      </c>
      <c r="K262" s="120">
        <v>22</v>
      </c>
      <c r="L262" s="121">
        <f t="shared" si="26"/>
        <v>-0.79245283018867929</v>
      </c>
      <c r="M262" s="120">
        <v>4</v>
      </c>
      <c r="N262" s="121">
        <f t="shared" si="27"/>
        <v>-0.81818181818181812</v>
      </c>
    </row>
    <row r="263" spans="2:14" x14ac:dyDescent="0.25">
      <c r="B263" s="119" t="s">
        <v>90</v>
      </c>
      <c r="C263" s="120">
        <v>32</v>
      </c>
      <c r="D263" s="121">
        <v>-0.78082191780821919</v>
      </c>
      <c r="E263" s="120">
        <v>64</v>
      </c>
      <c r="F263" s="121">
        <f t="shared" si="26"/>
        <v>1</v>
      </c>
      <c r="G263" s="120">
        <v>81</v>
      </c>
      <c r="H263" s="121">
        <f t="shared" si="26"/>
        <v>0.265625</v>
      </c>
      <c r="I263" s="120">
        <v>111</v>
      </c>
      <c r="J263" s="121">
        <f t="shared" si="26"/>
        <v>0.37037037037037046</v>
      </c>
      <c r="K263" s="120">
        <v>22</v>
      </c>
      <c r="L263" s="121">
        <f t="shared" si="26"/>
        <v>-0.80180180180180183</v>
      </c>
      <c r="M263" s="120">
        <v>80</v>
      </c>
      <c r="N263" s="121">
        <f t="shared" si="27"/>
        <v>2.6363636363636362</v>
      </c>
    </row>
    <row r="264" spans="2:14" x14ac:dyDescent="0.25">
      <c r="B264" s="119" t="s">
        <v>92</v>
      </c>
      <c r="C264" s="120">
        <v>12</v>
      </c>
      <c r="D264" s="121">
        <v>-0.97228637413394914</v>
      </c>
      <c r="E264" s="120">
        <v>211</v>
      </c>
      <c r="F264" s="121">
        <f t="shared" si="26"/>
        <v>16.583333333333332</v>
      </c>
      <c r="G264" s="120">
        <v>258</v>
      </c>
      <c r="H264" s="121">
        <f t="shared" si="26"/>
        <v>0.22274881516587675</v>
      </c>
      <c r="I264" s="120">
        <v>251</v>
      </c>
      <c r="J264" s="121">
        <f t="shared" si="26"/>
        <v>-2.7131782945736482E-2</v>
      </c>
      <c r="K264" s="120">
        <v>185</v>
      </c>
      <c r="L264" s="121">
        <f t="shared" si="26"/>
        <v>-0.26294820717131473</v>
      </c>
      <c r="M264" s="120">
        <v>270</v>
      </c>
      <c r="N264" s="121">
        <f t="shared" si="27"/>
        <v>0.45945945945945943</v>
      </c>
    </row>
    <row r="265" spans="2:14" x14ac:dyDescent="0.25">
      <c r="B265" s="119" t="s">
        <v>94</v>
      </c>
      <c r="C265" s="120">
        <v>0</v>
      </c>
      <c r="D265" s="121">
        <v>-1</v>
      </c>
      <c r="E265" s="120">
        <v>2021</v>
      </c>
      <c r="F265" s="121" t="str">
        <f t="shared" si="26"/>
        <v>-</v>
      </c>
      <c r="G265" s="120">
        <v>980</v>
      </c>
      <c r="H265" s="121">
        <f t="shared" si="26"/>
        <v>-0.5150915388421573</v>
      </c>
      <c r="I265" s="120">
        <v>1434</v>
      </c>
      <c r="J265" s="121">
        <f t="shared" si="26"/>
        <v>0.46326530612244898</v>
      </c>
      <c r="K265" s="120">
        <v>662</v>
      </c>
      <c r="L265" s="121">
        <f t="shared" si="26"/>
        <v>-0.53835425383542534</v>
      </c>
      <c r="M265" s="120">
        <v>385</v>
      </c>
      <c r="N265" s="121">
        <f t="shared" si="27"/>
        <v>-0.41842900302114805</v>
      </c>
    </row>
    <row r="266" spans="2:14" x14ac:dyDescent="0.25">
      <c r="B266" s="119" t="s">
        <v>96</v>
      </c>
      <c r="C266" s="120">
        <v>32</v>
      </c>
      <c r="D266" s="121">
        <v>-0.9882049391817177</v>
      </c>
      <c r="E266" s="120">
        <v>1211</v>
      </c>
      <c r="F266" s="121">
        <f t="shared" si="26"/>
        <v>36.84375</v>
      </c>
      <c r="G266" s="120">
        <v>908</v>
      </c>
      <c r="H266" s="121">
        <f t="shared" si="26"/>
        <v>-0.25020644095788602</v>
      </c>
      <c r="I266" s="120">
        <v>1500</v>
      </c>
      <c r="J266" s="121">
        <f t="shared" si="26"/>
        <v>0.65198237885462551</v>
      </c>
      <c r="K266" s="120">
        <v>1223</v>
      </c>
      <c r="L266" s="121">
        <f t="shared" si="26"/>
        <v>-0.18466666666666665</v>
      </c>
      <c r="M266" s="120">
        <v>960</v>
      </c>
      <c r="N266" s="121">
        <f t="shared" si="27"/>
        <v>-0.21504497138184786</v>
      </c>
    </row>
    <row r="267" spans="2:14" ht="15.75" x14ac:dyDescent="0.25">
      <c r="B267" s="122" t="s">
        <v>33</v>
      </c>
      <c r="C267" s="123">
        <v>7286</v>
      </c>
      <c r="D267" s="124">
        <v>-0.4594955489614243</v>
      </c>
      <c r="E267" s="123">
        <v>3610</v>
      </c>
      <c r="F267" s="124">
        <f t="shared" si="26"/>
        <v>-0.50452923414768047</v>
      </c>
      <c r="G267" s="123">
        <v>7507</v>
      </c>
      <c r="H267" s="124">
        <f t="shared" si="26"/>
        <v>1.0795013850415511</v>
      </c>
      <c r="I267" s="123">
        <v>7656</v>
      </c>
      <c r="J267" s="124">
        <f t="shared" si="26"/>
        <v>1.9848141734381208E-2</v>
      </c>
      <c r="K267" s="123">
        <v>10984</v>
      </c>
      <c r="L267" s="124">
        <f t="shared" si="26"/>
        <v>0.4346917450365726</v>
      </c>
      <c r="M267" s="123">
        <v>6717</v>
      </c>
      <c r="N267" s="124">
        <v>-0.38847414420975968</v>
      </c>
    </row>
    <row r="268" spans="2:14" ht="6" customHeight="1" x14ac:dyDescent="0.25"/>
    <row r="269" spans="2:14" x14ac:dyDescent="0.25">
      <c r="B269" s="107" t="s">
        <v>58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62A9D-AE26-402C-A1D6-8C111510CD5B}">
  <sheetPr>
    <tabColor rgb="FFF29140"/>
  </sheetPr>
  <dimension ref="A4:O113"/>
  <sheetViews>
    <sheetView showGridLines="0" topLeftCell="J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282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103867</v>
      </c>
      <c r="D9" s="121">
        <v>7.2706992884216115E-2</v>
      </c>
      <c r="E9" s="120">
        <v>18472</v>
      </c>
      <c r="F9" s="121">
        <f t="shared" ref="F9:L21" si="0">IFERROR(E9/C9-1,"-")</f>
        <v>-0.82215718178054631</v>
      </c>
      <c r="G9" s="120">
        <v>95884</v>
      </c>
      <c r="H9" s="121">
        <f t="shared" si="0"/>
        <v>4.190775227371156</v>
      </c>
      <c r="I9" s="120">
        <v>98876</v>
      </c>
      <c r="J9" s="121">
        <f t="shared" si="0"/>
        <v>3.1204371949438814E-2</v>
      </c>
      <c r="K9" s="120">
        <v>114993</v>
      </c>
      <c r="L9" s="121">
        <f t="shared" si="0"/>
        <v>0.1630021440996805</v>
      </c>
      <c r="M9" s="120">
        <v>115159</v>
      </c>
      <c r="N9" s="121">
        <f t="shared" ref="N9:N20" si="1">IFERROR(M9/K9-1,"-")</f>
        <v>1.443566130112206E-3</v>
      </c>
    </row>
    <row r="10" spans="1:15" x14ac:dyDescent="0.25">
      <c r="A10" s="1" t="s">
        <v>75</v>
      </c>
      <c r="B10" s="119" t="s">
        <v>76</v>
      </c>
      <c r="C10" s="120">
        <v>99005</v>
      </c>
      <c r="D10" s="121">
        <v>9.3132383791542539E-2</v>
      </c>
      <c r="E10" s="120">
        <v>9638</v>
      </c>
      <c r="F10" s="121">
        <f t="shared" si="0"/>
        <v>-0.90265138124337152</v>
      </c>
      <c r="G10" s="120">
        <v>101150</v>
      </c>
      <c r="H10" s="121">
        <f t="shared" si="0"/>
        <v>9.4949159576675655</v>
      </c>
      <c r="I10" s="120">
        <v>108040</v>
      </c>
      <c r="J10" s="121">
        <f t="shared" si="0"/>
        <v>6.8116658428077015E-2</v>
      </c>
      <c r="K10" s="120">
        <v>113195</v>
      </c>
      <c r="L10" s="121">
        <f t="shared" si="0"/>
        <v>4.7713809700111076E-2</v>
      </c>
      <c r="M10" s="120">
        <v>115422</v>
      </c>
      <c r="N10" s="121">
        <f t="shared" si="1"/>
        <v>1.9674013869870555E-2</v>
      </c>
    </row>
    <row r="11" spans="1:15" x14ac:dyDescent="0.25">
      <c r="A11" s="1" t="s">
        <v>77</v>
      </c>
      <c r="B11" s="119" t="s">
        <v>78</v>
      </c>
      <c r="C11" s="120">
        <v>45771</v>
      </c>
      <c r="D11" s="121">
        <v>-0.51500927152317888</v>
      </c>
      <c r="E11" s="120">
        <v>26161</v>
      </c>
      <c r="F11" s="121">
        <f t="shared" si="0"/>
        <v>-0.42843722007384588</v>
      </c>
      <c r="G11" s="120">
        <v>109311</v>
      </c>
      <c r="H11" s="121">
        <f t="shared" si="0"/>
        <v>3.1783953212797673</v>
      </c>
      <c r="I11" s="120">
        <v>108534</v>
      </c>
      <c r="J11" s="121">
        <f t="shared" si="0"/>
        <v>-7.1081592886351741E-3</v>
      </c>
      <c r="K11" s="120">
        <v>122553</v>
      </c>
      <c r="L11" s="121">
        <f t="shared" si="0"/>
        <v>0.12916689700923212</v>
      </c>
      <c r="M11" s="120">
        <v>112742</v>
      </c>
      <c r="N11" s="121">
        <f t="shared" si="1"/>
        <v>-8.0055159808409382E-2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34934</v>
      </c>
      <c r="F12" s="121" t="str">
        <f t="shared" si="0"/>
        <v>-</v>
      </c>
      <c r="G12" s="120">
        <v>113016</v>
      </c>
      <c r="H12" s="121">
        <f t="shared" si="0"/>
        <v>2.2351291005896834</v>
      </c>
      <c r="I12" s="120">
        <v>122279</v>
      </c>
      <c r="J12" s="121">
        <f t="shared" si="0"/>
        <v>8.1961846110285341E-2</v>
      </c>
      <c r="K12" s="120">
        <v>113033</v>
      </c>
      <c r="L12" s="121">
        <f t="shared" si="0"/>
        <v>-7.5613964785449683E-2</v>
      </c>
      <c r="M12" s="120">
        <v>129153</v>
      </c>
      <c r="N12" s="121">
        <f t="shared" si="1"/>
        <v>0.1426132191483902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42859</v>
      </c>
      <c r="F13" s="121" t="str">
        <f t="shared" si="0"/>
        <v>-</v>
      </c>
      <c r="G13" s="120">
        <v>104052</v>
      </c>
      <c r="H13" s="121">
        <f t="shared" si="0"/>
        <v>1.4277747964254881</v>
      </c>
      <c r="I13" s="120">
        <v>111302</v>
      </c>
      <c r="J13" s="121">
        <f t="shared" si="0"/>
        <v>6.9676700111482637E-2</v>
      </c>
      <c r="K13" s="120">
        <v>117998</v>
      </c>
      <c r="L13" s="121">
        <f t="shared" si="0"/>
        <v>6.0160644013584674E-2</v>
      </c>
      <c r="M13" s="120">
        <v>115884</v>
      </c>
      <c r="N13" s="121">
        <f t="shared" si="1"/>
        <v>-1.7915557890811673E-2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64992</v>
      </c>
      <c r="F14" s="121" t="str">
        <f t="shared" si="0"/>
        <v>-</v>
      </c>
      <c r="G14" s="120">
        <v>93083</v>
      </c>
      <c r="H14" s="121">
        <f t="shared" si="0"/>
        <v>0.43222242737567695</v>
      </c>
      <c r="I14" s="120">
        <v>128219</v>
      </c>
      <c r="J14" s="121">
        <f t="shared" si="0"/>
        <v>0.37746957016855931</v>
      </c>
      <c r="K14" s="120">
        <v>124929</v>
      </c>
      <c r="L14" s="121">
        <f t="shared" si="0"/>
        <v>-2.5659223671998688E-2</v>
      </c>
      <c r="M14" s="120">
        <v>121111</v>
      </c>
      <c r="N14" s="121">
        <f t="shared" si="1"/>
        <v>-3.0561358851827869E-2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75700</v>
      </c>
      <c r="F15" s="121" t="str">
        <f t="shared" si="0"/>
        <v>-</v>
      </c>
      <c r="G15" s="120">
        <v>99960</v>
      </c>
      <c r="H15" s="121">
        <f t="shared" si="0"/>
        <v>0.32047556142668432</v>
      </c>
      <c r="I15" s="120">
        <v>125973</v>
      </c>
      <c r="J15" s="121">
        <f t="shared" si="0"/>
        <v>0.26023409363745498</v>
      </c>
      <c r="K15" s="120">
        <v>138511</v>
      </c>
      <c r="L15" s="121">
        <f t="shared" si="0"/>
        <v>9.9529264207409485E-2</v>
      </c>
      <c r="M15" s="120">
        <v>133553</v>
      </c>
      <c r="N15" s="121">
        <f t="shared" si="1"/>
        <v>-3.5794991011544264E-2</v>
      </c>
    </row>
    <row r="16" spans="1:15" x14ac:dyDescent="0.25">
      <c r="A16" s="1" t="s">
        <v>87</v>
      </c>
      <c r="B16" s="119" t="s">
        <v>88</v>
      </c>
      <c r="C16" s="120">
        <v>51125</v>
      </c>
      <c r="D16" s="121">
        <v>-0.51846549434402989</v>
      </c>
      <c r="E16" s="120">
        <v>93383</v>
      </c>
      <c r="F16" s="121">
        <f t="shared" si="0"/>
        <v>0.82656234718826416</v>
      </c>
      <c r="G16" s="120">
        <v>136811</v>
      </c>
      <c r="H16" s="121">
        <f t="shared" si="0"/>
        <v>0.46505252562029487</v>
      </c>
      <c r="I16" s="120">
        <v>135765</v>
      </c>
      <c r="J16" s="121">
        <f t="shared" si="0"/>
        <v>-7.6455840539138009E-3</v>
      </c>
      <c r="K16" s="120">
        <v>150260</v>
      </c>
      <c r="L16" s="121">
        <f t="shared" si="0"/>
        <v>0.10676536662615543</v>
      </c>
      <c r="M16" s="120">
        <v>139313</v>
      </c>
      <c r="N16" s="121">
        <f t="shared" si="1"/>
        <v>-7.2853720218288287E-2</v>
      </c>
    </row>
    <row r="17" spans="1:15" x14ac:dyDescent="0.25">
      <c r="A17" s="1" t="s">
        <v>89</v>
      </c>
      <c r="B17" s="119" t="s">
        <v>90</v>
      </c>
      <c r="C17" s="120">
        <v>50300</v>
      </c>
      <c r="D17" s="121">
        <v>-0.43445019114009442</v>
      </c>
      <c r="E17" s="120">
        <v>89465</v>
      </c>
      <c r="F17" s="121">
        <f t="shared" si="0"/>
        <v>0.77862823061630215</v>
      </c>
      <c r="G17" s="120">
        <v>107425</v>
      </c>
      <c r="H17" s="121">
        <f t="shared" si="0"/>
        <v>0.20074889621639747</v>
      </c>
      <c r="I17" s="120">
        <v>125237</v>
      </c>
      <c r="J17" s="121">
        <f t="shared" si="0"/>
        <v>0.16580870374680012</v>
      </c>
      <c r="K17" s="120">
        <v>124231</v>
      </c>
      <c r="L17" s="121">
        <f t="shared" si="0"/>
        <v>-8.0327698683296811E-3</v>
      </c>
      <c r="M17" s="120">
        <v>107287</v>
      </c>
      <c r="N17" s="121">
        <f t="shared" si="1"/>
        <v>-0.13639107791131033</v>
      </c>
    </row>
    <row r="18" spans="1:15" x14ac:dyDescent="0.25">
      <c r="A18" s="1" t="s">
        <v>91</v>
      </c>
      <c r="B18" s="119" t="s">
        <v>92</v>
      </c>
      <c r="C18" s="120">
        <v>20597</v>
      </c>
      <c r="D18" s="121">
        <v>-0.75692166072650879</v>
      </c>
      <c r="E18" s="120">
        <v>105169</v>
      </c>
      <c r="F18" s="121">
        <f t="shared" si="0"/>
        <v>4.1060348594455505</v>
      </c>
      <c r="G18" s="120">
        <v>132612</v>
      </c>
      <c r="H18" s="121">
        <f t="shared" si="0"/>
        <v>0.26094191254076771</v>
      </c>
      <c r="I18" s="120">
        <v>146405</v>
      </c>
      <c r="J18" s="121"/>
      <c r="K18" s="120">
        <v>126079</v>
      </c>
      <c r="L18" s="121">
        <f t="shared" si="0"/>
        <v>-0.13883405621392708</v>
      </c>
      <c r="M18" s="120">
        <v>119104</v>
      </c>
      <c r="N18" s="121">
        <f t="shared" si="1"/>
        <v>-5.5322456555017108E-2</v>
      </c>
    </row>
    <row r="19" spans="1:15" x14ac:dyDescent="0.25">
      <c r="A19" s="1" t="s">
        <v>93</v>
      </c>
      <c r="B19" s="119" t="s">
        <v>94</v>
      </c>
      <c r="C19" s="120">
        <v>22189</v>
      </c>
      <c r="D19" s="121">
        <v>-0.74290613739325895</v>
      </c>
      <c r="E19" s="120">
        <v>91621</v>
      </c>
      <c r="F19" s="121">
        <f t="shared" si="0"/>
        <v>3.1291180314570282</v>
      </c>
      <c r="G19" s="120">
        <v>113773</v>
      </c>
      <c r="H19" s="121">
        <f t="shared" si="0"/>
        <v>0.24177863153643808</v>
      </c>
      <c r="I19" s="120">
        <v>116842</v>
      </c>
      <c r="J19" s="121">
        <f t="shared" si="0"/>
        <v>2.697476554191236E-2</v>
      </c>
      <c r="K19" s="120">
        <v>109675</v>
      </c>
      <c r="L19" s="121">
        <f t="shared" si="0"/>
        <v>-6.1339244449769792E-2</v>
      </c>
      <c r="M19" s="120">
        <v>94188</v>
      </c>
      <c r="N19" s="121">
        <f t="shared" si="1"/>
        <v>-0.14120811488488716</v>
      </c>
    </row>
    <row r="20" spans="1:15" x14ac:dyDescent="0.25">
      <c r="A20" s="1" t="s">
        <v>95</v>
      </c>
      <c r="B20" s="119" t="s">
        <v>96</v>
      </c>
      <c r="C20" s="120">
        <v>41809</v>
      </c>
      <c r="D20" s="121">
        <v>-0.53155182072829132</v>
      </c>
      <c r="E20" s="120">
        <v>96818</v>
      </c>
      <c r="F20" s="121">
        <f t="shared" si="0"/>
        <v>1.3157214953718097</v>
      </c>
      <c r="G20" s="120">
        <v>108987</v>
      </c>
      <c r="H20" s="121">
        <f t="shared" si="0"/>
        <v>0.12568943791443732</v>
      </c>
      <c r="I20" s="120">
        <v>119696</v>
      </c>
      <c r="J20" s="121">
        <f t="shared" si="0"/>
        <v>9.8259425436061143E-2</v>
      </c>
      <c r="K20" s="120">
        <v>97837</v>
      </c>
      <c r="L20" s="121">
        <f t="shared" si="0"/>
        <v>-0.18262097313193426</v>
      </c>
      <c r="M20" s="120">
        <v>108317</v>
      </c>
      <c r="N20" s="121">
        <f t="shared" si="1"/>
        <v>0.10711693939920486</v>
      </c>
    </row>
    <row r="21" spans="1:15" ht="15.75" x14ac:dyDescent="0.25">
      <c r="A21" s="1"/>
      <c r="B21" s="122" t="s">
        <v>33</v>
      </c>
      <c r="C21" s="123">
        <v>442013</v>
      </c>
      <c r="D21" s="124">
        <v>-0.5813537409489351</v>
      </c>
      <c r="E21" s="123">
        <v>749212</v>
      </c>
      <c r="F21" s="124">
        <f t="shared" si="0"/>
        <v>0.6949999208168085</v>
      </c>
      <c r="G21" s="123">
        <v>1316064</v>
      </c>
      <c r="H21" s="124">
        <f t="shared" si="0"/>
        <v>0.75659759854353648</v>
      </c>
      <c r="I21" s="123">
        <v>1447168</v>
      </c>
      <c r="J21" s="124">
        <f t="shared" si="0"/>
        <v>9.9618255647141885E-2</v>
      </c>
      <c r="K21" s="123">
        <v>1453294</v>
      </c>
      <c r="L21" s="124">
        <f t="shared" si="0"/>
        <v>4.2330952591544957E-3</v>
      </c>
      <c r="M21" s="123">
        <v>1411233</v>
      </c>
      <c r="N21" s="124">
        <v>-2.8941838334156755E-2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295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15" x14ac:dyDescent="0.25">
      <c r="B31" s="119" t="s">
        <v>74</v>
      </c>
      <c r="C31" s="120">
        <v>60333</v>
      </c>
      <c r="D31" s="121">
        <v>0.24752905173483319</v>
      </c>
      <c r="E31" s="120">
        <v>18444</v>
      </c>
      <c r="F31" s="121">
        <f t="shared" ref="F31:J43" si="2">IFERROR(E31/C31-1,"-")</f>
        <v>-0.69429665357267167</v>
      </c>
      <c r="G31" s="120">
        <v>82498</v>
      </c>
      <c r="H31" s="121">
        <f t="shared" si="2"/>
        <v>3.4728909130340488</v>
      </c>
      <c r="I31" s="120">
        <v>81033</v>
      </c>
      <c r="J31" s="121">
        <f t="shared" si="2"/>
        <v>-1.7758006254697034E-2</v>
      </c>
      <c r="K31" s="120">
        <v>94186</v>
      </c>
      <c r="L31" s="121">
        <f t="shared" ref="L31:L43" si="3">IFERROR(K31/I31-1,"-")</f>
        <v>0.16231658706946561</v>
      </c>
      <c r="M31" s="120">
        <v>93832</v>
      </c>
      <c r="N31" s="121">
        <f t="shared" ref="N31:N42" si="4">IFERROR(M31/K31-1,"-")</f>
        <v>-3.7585203745779117E-3</v>
      </c>
    </row>
    <row r="32" spans="1:15" x14ac:dyDescent="0.25">
      <c r="B32" s="119" t="s">
        <v>76</v>
      </c>
      <c r="C32" s="120">
        <v>58894</v>
      </c>
      <c r="D32" s="121">
        <v>0.30411868910540307</v>
      </c>
      <c r="E32" s="120">
        <v>0</v>
      </c>
      <c r="F32" s="121">
        <f t="shared" si="2"/>
        <v>-1</v>
      </c>
      <c r="G32" s="120">
        <v>87548</v>
      </c>
      <c r="H32" s="121" t="str">
        <f t="shared" si="2"/>
        <v>-</v>
      </c>
      <c r="I32" s="120">
        <v>91933</v>
      </c>
      <c r="J32" s="121">
        <f t="shared" si="2"/>
        <v>5.0086809521633802E-2</v>
      </c>
      <c r="K32" s="120">
        <v>93044</v>
      </c>
      <c r="L32" s="121">
        <f t="shared" si="3"/>
        <v>1.2084887907497954E-2</v>
      </c>
      <c r="M32" s="120">
        <v>96064</v>
      </c>
      <c r="N32" s="121">
        <f t="shared" si="4"/>
        <v>3.2457761919091999E-2</v>
      </c>
    </row>
    <row r="33" spans="2:15" x14ac:dyDescent="0.25">
      <c r="B33" s="119" t="s">
        <v>78</v>
      </c>
      <c r="C33" s="120">
        <v>26023</v>
      </c>
      <c r="D33" s="121">
        <v>-0.5187253795934974</v>
      </c>
      <c r="E33" s="120">
        <v>26161</v>
      </c>
      <c r="F33" s="121">
        <f t="shared" si="2"/>
        <v>5.30300119125382E-3</v>
      </c>
      <c r="G33" s="120">
        <v>95606</v>
      </c>
      <c r="H33" s="121">
        <f t="shared" si="2"/>
        <v>2.6545239096364819</v>
      </c>
      <c r="I33" s="120">
        <v>91721</v>
      </c>
      <c r="J33" s="121">
        <f t="shared" si="2"/>
        <v>-4.063552496705225E-2</v>
      </c>
      <c r="K33" s="120">
        <v>101928</v>
      </c>
      <c r="L33" s="121">
        <f t="shared" si="3"/>
        <v>0.11128313036273041</v>
      </c>
      <c r="M33" s="120">
        <v>91772</v>
      </c>
      <c r="N33" s="121">
        <f t="shared" si="4"/>
        <v>-9.9638960835099266E-2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34911</v>
      </c>
      <c r="F34" s="121" t="str">
        <f t="shared" si="2"/>
        <v>-</v>
      </c>
      <c r="G34" s="120">
        <v>99428</v>
      </c>
      <c r="H34" s="121">
        <f t="shared" si="2"/>
        <v>1.8480421643608032</v>
      </c>
      <c r="I34" s="120">
        <v>105403</v>
      </c>
      <c r="J34" s="121">
        <f t="shared" si="2"/>
        <v>6.0093736170897527E-2</v>
      </c>
      <c r="K34" s="120">
        <v>90674</v>
      </c>
      <c r="L34" s="121">
        <f t="shared" si="3"/>
        <v>-0.139739855601833</v>
      </c>
      <c r="M34" s="120">
        <v>103393</v>
      </c>
      <c r="N34" s="121">
        <f t="shared" si="4"/>
        <v>0.1402717427266913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42819</v>
      </c>
      <c r="F35" s="121" t="str">
        <f t="shared" si="2"/>
        <v>-</v>
      </c>
      <c r="G35" s="120">
        <v>91838</v>
      </c>
      <c r="H35" s="121">
        <f t="shared" si="2"/>
        <v>1.1447955346925429</v>
      </c>
      <c r="I35" s="120">
        <v>95608</v>
      </c>
      <c r="J35" s="121">
        <f t="shared" si="2"/>
        <v>4.1050545525817217E-2</v>
      </c>
      <c r="K35" s="120">
        <v>97635</v>
      </c>
      <c r="L35" s="121">
        <f t="shared" si="3"/>
        <v>2.1201154715086545E-2</v>
      </c>
      <c r="M35" s="120">
        <v>92523</v>
      </c>
      <c r="N35" s="121">
        <f t="shared" si="4"/>
        <v>-5.2358273160239666E-2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64132</v>
      </c>
      <c r="F36" s="121" t="str">
        <f t="shared" si="2"/>
        <v>-</v>
      </c>
      <c r="G36" s="120">
        <v>81401</v>
      </c>
      <c r="H36" s="121">
        <f t="shared" si="2"/>
        <v>0.26927274995322148</v>
      </c>
      <c r="I36" s="120">
        <v>111389</v>
      </c>
      <c r="J36" s="121">
        <f t="shared" si="2"/>
        <v>0.36839842262380063</v>
      </c>
      <c r="K36" s="120">
        <v>106420</v>
      </c>
      <c r="L36" s="121">
        <f t="shared" si="3"/>
        <v>-4.4609431811040601E-2</v>
      </c>
      <c r="M36" s="120">
        <v>97898</v>
      </c>
      <c r="N36" s="121">
        <f t="shared" si="4"/>
        <v>-8.0078932531479019E-2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71982</v>
      </c>
      <c r="F37" s="121" t="str">
        <f t="shared" si="2"/>
        <v>-</v>
      </c>
      <c r="G37" s="120">
        <v>84367</v>
      </c>
      <c r="H37" s="121">
        <f t="shared" si="2"/>
        <v>0.17205690311466748</v>
      </c>
      <c r="I37" s="120">
        <v>104344</v>
      </c>
      <c r="J37" s="121">
        <f t="shared" si="2"/>
        <v>0.23678689535007758</v>
      </c>
      <c r="K37" s="120">
        <v>112902</v>
      </c>
      <c r="L37" s="121">
        <f t="shared" si="3"/>
        <v>8.2017173963045309E-2</v>
      </c>
      <c r="M37" s="120">
        <v>106513</v>
      </c>
      <c r="N37" s="121">
        <f t="shared" si="4"/>
        <v>-5.6588900108058282E-2</v>
      </c>
    </row>
    <row r="38" spans="2:15" x14ac:dyDescent="0.25">
      <c r="B38" s="119" t="s">
        <v>88</v>
      </c>
      <c r="C38" s="120">
        <v>49605</v>
      </c>
      <c r="D38" s="121">
        <v>-0.15270304893671538</v>
      </c>
      <c r="E38" s="120">
        <v>84470</v>
      </c>
      <c r="F38" s="121">
        <f t="shared" si="2"/>
        <v>0.70285253502671097</v>
      </c>
      <c r="G38" s="120">
        <v>115980</v>
      </c>
      <c r="H38" s="121">
        <f t="shared" si="2"/>
        <v>0.37303184562566583</v>
      </c>
      <c r="I38" s="120">
        <v>111788</v>
      </c>
      <c r="J38" s="121">
        <f t="shared" si="2"/>
        <v>-3.6144162786687306E-2</v>
      </c>
      <c r="K38" s="120">
        <v>123329</v>
      </c>
      <c r="L38" s="121">
        <f t="shared" si="3"/>
        <v>0.10324006154506749</v>
      </c>
      <c r="M38" s="120">
        <v>110602</v>
      </c>
      <c r="N38" s="121">
        <f t="shared" si="4"/>
        <v>-0.10319551768035096</v>
      </c>
    </row>
    <row r="39" spans="2:15" x14ac:dyDescent="0.25">
      <c r="B39" s="119" t="s">
        <v>90</v>
      </c>
      <c r="C39" s="120">
        <v>50276</v>
      </c>
      <c r="D39" s="121">
        <v>5.8107965905503489E-2</v>
      </c>
      <c r="E39" s="120">
        <v>81854</v>
      </c>
      <c r="F39" s="121">
        <f t="shared" si="2"/>
        <v>0.62809292704272424</v>
      </c>
      <c r="G39" s="120">
        <v>92418</v>
      </c>
      <c r="H39" s="121">
        <f t="shared" si="2"/>
        <v>0.12905905636865644</v>
      </c>
      <c r="I39" s="120">
        <v>106633</v>
      </c>
      <c r="J39" s="121">
        <f t="shared" si="2"/>
        <v>0.15381202795992133</v>
      </c>
      <c r="K39" s="120">
        <v>103394</v>
      </c>
      <c r="L39" s="121">
        <f t="shared" si="3"/>
        <v>-3.0375212176343203E-2</v>
      </c>
      <c r="M39" s="120">
        <v>85635</v>
      </c>
      <c r="N39" s="121">
        <f t="shared" si="4"/>
        <v>-0.17176045031626597</v>
      </c>
    </row>
    <row r="40" spans="2:15" x14ac:dyDescent="0.25">
      <c r="B40" s="119" t="s">
        <v>92</v>
      </c>
      <c r="C40" s="120">
        <v>20597</v>
      </c>
      <c r="D40" s="121">
        <v>-0.55829812785486044</v>
      </c>
      <c r="E40" s="120">
        <v>92461</v>
      </c>
      <c r="F40" s="121">
        <f t="shared" si="2"/>
        <v>3.4890518036607272</v>
      </c>
      <c r="G40" s="120">
        <v>115251</v>
      </c>
      <c r="H40" s="121">
        <f t="shared" si="2"/>
        <v>0.24648230064567755</v>
      </c>
      <c r="I40" s="120">
        <v>127971</v>
      </c>
      <c r="J40" s="121">
        <f t="shared" si="2"/>
        <v>0.11036780591925455</v>
      </c>
      <c r="K40" s="120">
        <v>101754</v>
      </c>
      <c r="L40" s="121">
        <f t="shared" si="3"/>
        <v>-0.20486672761797597</v>
      </c>
      <c r="M40" s="120">
        <v>95282</v>
      </c>
      <c r="N40" s="121">
        <f t="shared" si="4"/>
        <v>-6.3604379189024507E-2</v>
      </c>
    </row>
    <row r="41" spans="2:15" x14ac:dyDescent="0.25">
      <c r="B41" s="119" t="s">
        <v>94</v>
      </c>
      <c r="C41" s="120">
        <v>22105</v>
      </c>
      <c r="D41" s="121">
        <v>-0.51056150916659293</v>
      </c>
      <c r="E41" s="120">
        <v>78967</v>
      </c>
      <c r="F41" s="121">
        <f t="shared" si="2"/>
        <v>2.5723591947523183</v>
      </c>
      <c r="G41" s="120">
        <v>96584</v>
      </c>
      <c r="H41" s="121">
        <f t="shared" si="2"/>
        <v>0.22309319082654788</v>
      </c>
      <c r="I41" s="120">
        <v>99767</v>
      </c>
      <c r="J41" s="121">
        <f t="shared" si="2"/>
        <v>3.29557690714819E-2</v>
      </c>
      <c r="K41" s="120">
        <v>88737</v>
      </c>
      <c r="L41" s="121">
        <f t="shared" si="3"/>
        <v>-0.11055759920615038</v>
      </c>
      <c r="M41" s="120">
        <v>73967</v>
      </c>
      <c r="N41" s="121">
        <f t="shared" si="4"/>
        <v>-0.16644691616800211</v>
      </c>
    </row>
    <row r="42" spans="2:15" x14ac:dyDescent="0.25">
      <c r="B42" s="119" t="s">
        <v>96</v>
      </c>
      <c r="C42" s="120">
        <v>41689</v>
      </c>
      <c r="D42" s="121">
        <v>-5.0667213189415694E-2</v>
      </c>
      <c r="E42" s="120">
        <v>83769</v>
      </c>
      <c r="F42" s="121">
        <f t="shared" si="2"/>
        <v>1.0093789728705413</v>
      </c>
      <c r="G42" s="120">
        <v>90601</v>
      </c>
      <c r="H42" s="121">
        <f t="shared" si="2"/>
        <v>8.1557616779476927E-2</v>
      </c>
      <c r="I42" s="120">
        <v>98445</v>
      </c>
      <c r="J42" s="121">
        <f t="shared" si="2"/>
        <v>8.6577410845354974E-2</v>
      </c>
      <c r="K42" s="120">
        <v>74638</v>
      </c>
      <c r="L42" s="121">
        <f t="shared" si="3"/>
        <v>-0.24183046371070138</v>
      </c>
      <c r="M42" s="120">
        <v>87416</v>
      </c>
      <c r="N42" s="121">
        <f t="shared" si="4"/>
        <v>0.17119965701117401</v>
      </c>
    </row>
    <row r="43" spans="2:15" ht="15.75" x14ac:dyDescent="0.25">
      <c r="B43" s="122" t="s">
        <v>33</v>
      </c>
      <c r="C43" s="123">
        <v>336567</v>
      </c>
      <c r="D43" s="124">
        <v>-0.41159821119506579</v>
      </c>
      <c r="E43" s="123">
        <v>689608</v>
      </c>
      <c r="F43" s="124">
        <f t="shared" si="2"/>
        <v>1.0489471635662437</v>
      </c>
      <c r="G43" s="123">
        <v>1133520</v>
      </c>
      <c r="H43" s="124">
        <f t="shared" si="2"/>
        <v>0.64371643020382585</v>
      </c>
      <c r="I43" s="123">
        <v>1226035</v>
      </c>
      <c r="J43" s="124">
        <f t="shared" si="2"/>
        <v>8.161743948055622E-2</v>
      </c>
      <c r="K43" s="123">
        <v>1188641</v>
      </c>
      <c r="L43" s="124">
        <f t="shared" si="3"/>
        <v>-3.0499944944475499E-2</v>
      </c>
      <c r="M43" s="123">
        <v>1134897</v>
      </c>
      <c r="N43" s="124">
        <v>-4.5214661112985333E-2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296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154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74</v>
      </c>
      <c r="C53" s="120">
        <v>60333</v>
      </c>
      <c r="D53" s="121">
        <v>0.24752905173483319</v>
      </c>
      <c r="E53" s="120">
        <v>0</v>
      </c>
      <c r="F53" s="121">
        <f t="shared" ref="F53:J65" si="5">IFERROR(E53/C53-1,"-")</f>
        <v>-1</v>
      </c>
      <c r="G53" s="120">
        <v>0</v>
      </c>
      <c r="H53" s="121" t="str">
        <f t="shared" si="5"/>
        <v>-</v>
      </c>
      <c r="I53" s="120">
        <v>0</v>
      </c>
      <c r="J53" s="121" t="str">
        <f t="shared" si="5"/>
        <v>-</v>
      </c>
      <c r="K53" s="120">
        <v>0</v>
      </c>
      <c r="L53" s="121" t="str">
        <f t="shared" ref="L53:L65" si="6">IFERROR(K53/I53-1,"-")</f>
        <v>-</v>
      </c>
      <c r="M53" s="120">
        <v>0</v>
      </c>
      <c r="N53" s="121" t="str">
        <f t="shared" ref="N53:N61" si="7">IFERROR(M53/K53-1,"-")</f>
        <v>-</v>
      </c>
    </row>
    <row r="54" spans="1:15" x14ac:dyDescent="0.25">
      <c r="A54" s="1">
        <v>2</v>
      </c>
      <c r="B54" s="119" t="s">
        <v>76</v>
      </c>
      <c r="C54" s="120">
        <v>58894</v>
      </c>
      <c r="D54" s="121">
        <v>0.30411868910540307</v>
      </c>
      <c r="E54" s="120">
        <v>0</v>
      </c>
      <c r="F54" s="121">
        <f t="shared" si="5"/>
        <v>-1</v>
      </c>
      <c r="G54" s="120">
        <v>0</v>
      </c>
      <c r="H54" s="121" t="str">
        <f t="shared" si="5"/>
        <v>-</v>
      </c>
      <c r="I54" s="120">
        <v>0</v>
      </c>
      <c r="J54" s="121" t="str">
        <f t="shared" si="5"/>
        <v>-</v>
      </c>
      <c r="K54" s="120">
        <v>0</v>
      </c>
      <c r="L54" s="121" t="str">
        <f t="shared" si="6"/>
        <v>-</v>
      </c>
      <c r="M54" s="120">
        <v>0</v>
      </c>
      <c r="N54" s="121" t="str">
        <f t="shared" si="7"/>
        <v>-</v>
      </c>
    </row>
    <row r="55" spans="1:15" x14ac:dyDescent="0.25">
      <c r="A55" s="1">
        <v>3</v>
      </c>
      <c r="B55" s="119" t="s">
        <v>78</v>
      </c>
      <c r="C55" s="120">
        <v>26023</v>
      </c>
      <c r="D55" s="121">
        <v>-0.5187253795934974</v>
      </c>
      <c r="E55" s="120">
        <v>0</v>
      </c>
      <c r="F55" s="121">
        <f t="shared" si="5"/>
        <v>-1</v>
      </c>
      <c r="G55" s="120">
        <v>0</v>
      </c>
      <c r="H55" s="121" t="str">
        <f t="shared" si="5"/>
        <v>-</v>
      </c>
      <c r="I55" s="120">
        <v>0</v>
      </c>
      <c r="J55" s="121" t="str">
        <f t="shared" si="5"/>
        <v>-</v>
      </c>
      <c r="K55" s="120">
        <v>0</v>
      </c>
      <c r="L55" s="121" t="str">
        <f t="shared" si="6"/>
        <v>-</v>
      </c>
      <c r="M55" s="120">
        <v>0</v>
      </c>
      <c r="N55" s="121" t="str">
        <f t="shared" si="7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0</v>
      </c>
      <c r="F56" s="121" t="str">
        <f t="shared" si="5"/>
        <v>-</v>
      </c>
      <c r="G56" s="120">
        <v>0</v>
      </c>
      <c r="H56" s="121" t="str">
        <f t="shared" si="5"/>
        <v>-</v>
      </c>
      <c r="I56" s="120">
        <v>0</v>
      </c>
      <c r="J56" s="121" t="str">
        <f t="shared" si="5"/>
        <v>-</v>
      </c>
      <c r="K56" s="120">
        <v>0</v>
      </c>
      <c r="L56" s="121" t="str">
        <f t="shared" si="6"/>
        <v>-</v>
      </c>
      <c r="M56" s="120">
        <v>0</v>
      </c>
      <c r="N56" s="121" t="str">
        <f t="shared" si="7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0</v>
      </c>
      <c r="F57" s="121" t="str">
        <f t="shared" si="5"/>
        <v>-</v>
      </c>
      <c r="G57" s="120">
        <v>0</v>
      </c>
      <c r="H57" s="121" t="str">
        <f t="shared" si="5"/>
        <v>-</v>
      </c>
      <c r="I57" s="120">
        <v>0</v>
      </c>
      <c r="J57" s="121" t="str">
        <f t="shared" si="5"/>
        <v>-</v>
      </c>
      <c r="K57" s="120">
        <v>0</v>
      </c>
      <c r="L57" s="121" t="str">
        <f t="shared" si="6"/>
        <v>-</v>
      </c>
      <c r="M57" s="120">
        <v>0</v>
      </c>
      <c r="N57" s="121" t="str">
        <f t="shared" si="7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0</v>
      </c>
      <c r="F58" s="121" t="str">
        <f t="shared" si="5"/>
        <v>-</v>
      </c>
      <c r="G58" s="120">
        <v>0</v>
      </c>
      <c r="H58" s="121" t="str">
        <f t="shared" si="5"/>
        <v>-</v>
      </c>
      <c r="I58" s="120">
        <v>0</v>
      </c>
      <c r="J58" s="121" t="str">
        <f t="shared" si="5"/>
        <v>-</v>
      </c>
      <c r="K58" s="120">
        <v>0</v>
      </c>
      <c r="L58" s="121" t="str">
        <f t="shared" si="6"/>
        <v>-</v>
      </c>
      <c r="M58" s="120">
        <v>0</v>
      </c>
      <c r="N58" s="121" t="str">
        <f t="shared" si="7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0</v>
      </c>
      <c r="F59" s="121" t="str">
        <f t="shared" si="5"/>
        <v>-</v>
      </c>
      <c r="G59" s="120">
        <v>0</v>
      </c>
      <c r="H59" s="121" t="str">
        <f t="shared" si="5"/>
        <v>-</v>
      </c>
      <c r="I59" s="120">
        <v>0</v>
      </c>
      <c r="J59" s="121" t="str">
        <f t="shared" si="5"/>
        <v>-</v>
      </c>
      <c r="K59" s="120">
        <v>0</v>
      </c>
      <c r="L59" s="121" t="str">
        <f t="shared" si="6"/>
        <v>-</v>
      </c>
      <c r="M59" s="120">
        <v>0</v>
      </c>
      <c r="N59" s="121" t="str">
        <f t="shared" si="7"/>
        <v>-</v>
      </c>
    </row>
    <row r="60" spans="1:15" x14ac:dyDescent="0.25">
      <c r="A60" s="1">
        <v>8</v>
      </c>
      <c r="B60" s="119" t="s">
        <v>88</v>
      </c>
      <c r="C60" s="120">
        <v>0</v>
      </c>
      <c r="D60" s="121">
        <v>-1</v>
      </c>
      <c r="E60" s="120">
        <v>0</v>
      </c>
      <c r="F60" s="121" t="str">
        <f t="shared" si="5"/>
        <v>-</v>
      </c>
      <c r="G60" s="120">
        <v>0</v>
      </c>
      <c r="H60" s="121" t="str">
        <f t="shared" si="5"/>
        <v>-</v>
      </c>
      <c r="I60" s="120">
        <v>0</v>
      </c>
      <c r="J60" s="121" t="str">
        <f t="shared" si="5"/>
        <v>-</v>
      </c>
      <c r="K60" s="120">
        <v>0</v>
      </c>
      <c r="L60" s="121" t="str">
        <f t="shared" si="6"/>
        <v>-</v>
      </c>
      <c r="M60" s="120">
        <v>0</v>
      </c>
      <c r="N60" s="121" t="str">
        <f t="shared" si="7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>
        <v>-1</v>
      </c>
      <c r="E61" s="120">
        <v>0</v>
      </c>
      <c r="F61" s="121" t="str">
        <f t="shared" si="5"/>
        <v>-</v>
      </c>
      <c r="G61" s="120">
        <v>0</v>
      </c>
      <c r="H61" s="121" t="str">
        <f t="shared" si="5"/>
        <v>-</v>
      </c>
      <c r="I61" s="120">
        <v>0</v>
      </c>
      <c r="J61" s="121" t="str">
        <f t="shared" si="5"/>
        <v>-</v>
      </c>
      <c r="K61" s="120">
        <v>0</v>
      </c>
      <c r="L61" s="121" t="str">
        <f t="shared" si="6"/>
        <v>-</v>
      </c>
      <c r="M61" s="120">
        <v>0</v>
      </c>
      <c r="N61" s="121" t="str">
        <f t="shared" si="7"/>
        <v>-</v>
      </c>
    </row>
    <row r="62" spans="1:15" x14ac:dyDescent="0.25">
      <c r="A62" s="1">
        <v>10</v>
      </c>
      <c r="B62" s="119" t="s">
        <v>92</v>
      </c>
      <c r="C62" s="120">
        <v>0</v>
      </c>
      <c r="D62" s="121">
        <v>-1</v>
      </c>
      <c r="E62" s="120">
        <v>0</v>
      </c>
      <c r="F62" s="121" t="str">
        <f t="shared" si="5"/>
        <v>-</v>
      </c>
      <c r="G62" s="120">
        <v>0</v>
      </c>
      <c r="H62" s="121" t="str">
        <f t="shared" si="5"/>
        <v>-</v>
      </c>
      <c r="I62" s="120">
        <v>0</v>
      </c>
      <c r="J62" s="121" t="str">
        <f t="shared" si="5"/>
        <v>-</v>
      </c>
      <c r="K62" s="120">
        <v>0</v>
      </c>
      <c r="L62" s="121" t="str">
        <f t="shared" si="6"/>
        <v>-</v>
      </c>
      <c r="M62" s="120">
        <v>0</v>
      </c>
      <c r="N62" s="121" t="str">
        <f>IFERROR(M62/K62-1,"-")</f>
        <v>-</v>
      </c>
    </row>
    <row r="63" spans="1:15" x14ac:dyDescent="0.25">
      <c r="A63" s="1">
        <v>11</v>
      </c>
      <c r="B63" s="119" t="s">
        <v>94</v>
      </c>
      <c r="C63" s="120">
        <v>0</v>
      </c>
      <c r="D63" s="121">
        <v>-1</v>
      </c>
      <c r="E63" s="120">
        <v>0</v>
      </c>
      <c r="F63" s="121" t="str">
        <f t="shared" si="5"/>
        <v>-</v>
      </c>
      <c r="G63" s="120">
        <v>0</v>
      </c>
      <c r="H63" s="121" t="str">
        <f t="shared" si="5"/>
        <v>-</v>
      </c>
      <c r="I63" s="120">
        <v>0</v>
      </c>
      <c r="J63" s="121" t="str">
        <f t="shared" si="5"/>
        <v>-</v>
      </c>
      <c r="K63" s="120">
        <v>0</v>
      </c>
      <c r="L63" s="121" t="str">
        <f t="shared" si="6"/>
        <v>-</v>
      </c>
      <c r="M63" s="120">
        <v>0</v>
      </c>
      <c r="N63" s="121" t="str">
        <f>IFERROR(M63/K63-1,"-")</f>
        <v>-</v>
      </c>
    </row>
    <row r="64" spans="1:15" x14ac:dyDescent="0.25">
      <c r="A64" s="1">
        <v>12</v>
      </c>
      <c r="B64" s="119" t="s">
        <v>96</v>
      </c>
      <c r="C64" s="120">
        <v>0</v>
      </c>
      <c r="D64" s="121">
        <v>-1</v>
      </c>
      <c r="E64" s="120">
        <v>0</v>
      </c>
      <c r="F64" s="121" t="str">
        <f t="shared" si="5"/>
        <v>-</v>
      </c>
      <c r="G64" s="120">
        <v>0</v>
      </c>
      <c r="H64" s="121" t="str">
        <f t="shared" si="5"/>
        <v>-</v>
      </c>
      <c r="I64" s="120">
        <v>0</v>
      </c>
      <c r="J64" s="121" t="str">
        <f t="shared" si="5"/>
        <v>-</v>
      </c>
      <c r="K64" s="120">
        <v>0</v>
      </c>
      <c r="L64" s="121" t="str">
        <f t="shared" si="6"/>
        <v>-</v>
      </c>
      <c r="M64" s="120">
        <v>0</v>
      </c>
      <c r="N64" s="121" t="str">
        <f>IFERROR(M64/K64-1,"-")</f>
        <v>-</v>
      </c>
    </row>
    <row r="65" spans="1:15" ht="15.75" x14ac:dyDescent="0.25">
      <c r="B65" s="122" t="s">
        <v>33</v>
      </c>
      <c r="C65" s="123">
        <v>0</v>
      </c>
      <c r="D65" s="124">
        <v>-1</v>
      </c>
      <c r="E65" s="123">
        <v>0</v>
      </c>
      <c r="F65" s="124" t="str">
        <f t="shared" si="5"/>
        <v>-</v>
      </c>
      <c r="G65" s="123">
        <v>0</v>
      </c>
      <c r="H65" s="124" t="str">
        <f t="shared" si="5"/>
        <v>-</v>
      </c>
      <c r="I65" s="123">
        <v>0</v>
      </c>
      <c r="J65" s="124" t="str">
        <f t="shared" si="5"/>
        <v>-</v>
      </c>
      <c r="K65" s="123">
        <v>0</v>
      </c>
      <c r="L65" s="124" t="str">
        <f t="shared" si="6"/>
        <v>-</v>
      </c>
      <c r="M65" s="123">
        <v>0</v>
      </c>
      <c r="N65" s="124" t="s">
        <v>258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74</v>
      </c>
      <c r="C75" s="120">
        <v>0</v>
      </c>
      <c r="D75" s="121" t="s">
        <v>258</v>
      </c>
      <c r="E75" s="120">
        <v>0</v>
      </c>
      <c r="F75" s="121" t="str">
        <f t="shared" ref="F75:J87" si="8">IFERROR(E75/C75-1,"-")</f>
        <v>-</v>
      </c>
      <c r="G75" s="120">
        <v>0</v>
      </c>
      <c r="H75" s="121" t="str">
        <f t="shared" si="8"/>
        <v>-</v>
      </c>
      <c r="I75" s="120">
        <v>0</v>
      </c>
      <c r="J75" s="121" t="str">
        <f t="shared" si="8"/>
        <v>-</v>
      </c>
      <c r="K75" s="120">
        <v>0</v>
      </c>
      <c r="L75" s="121" t="str">
        <f t="shared" ref="L75:L87" si="9">IFERROR(K75/I75-1,"-")</f>
        <v>-</v>
      </c>
      <c r="M75" s="120">
        <v>0</v>
      </c>
      <c r="N75" s="121" t="str">
        <f t="shared" ref="N75:N86" si="10">IFERROR(M75/K75-1,"-")</f>
        <v>-</v>
      </c>
    </row>
    <row r="76" spans="1:15" x14ac:dyDescent="0.25">
      <c r="A76" s="1">
        <v>2</v>
      </c>
      <c r="B76" s="119" t="s">
        <v>76</v>
      </c>
      <c r="C76" s="120">
        <v>0</v>
      </c>
      <c r="D76" s="121" t="s">
        <v>258</v>
      </c>
      <c r="E76" s="120">
        <v>0</v>
      </c>
      <c r="F76" s="121" t="str">
        <f t="shared" si="8"/>
        <v>-</v>
      </c>
      <c r="G76" s="120">
        <v>0</v>
      </c>
      <c r="H76" s="121" t="str">
        <f t="shared" si="8"/>
        <v>-</v>
      </c>
      <c r="I76" s="120">
        <v>0</v>
      </c>
      <c r="J76" s="121" t="str">
        <f t="shared" si="8"/>
        <v>-</v>
      </c>
      <c r="K76" s="120">
        <v>0</v>
      </c>
      <c r="L76" s="121" t="str">
        <f t="shared" si="9"/>
        <v>-</v>
      </c>
      <c r="M76" s="120">
        <v>0</v>
      </c>
      <c r="N76" s="121" t="str">
        <f t="shared" si="10"/>
        <v>-</v>
      </c>
    </row>
    <row r="77" spans="1:15" x14ac:dyDescent="0.25">
      <c r="A77" s="1">
        <v>3</v>
      </c>
      <c r="B77" s="119" t="s">
        <v>78</v>
      </c>
      <c r="C77" s="120">
        <v>0</v>
      </c>
      <c r="D77" s="121" t="s">
        <v>258</v>
      </c>
      <c r="E77" s="120">
        <v>0</v>
      </c>
      <c r="F77" s="121" t="str">
        <f t="shared" si="8"/>
        <v>-</v>
      </c>
      <c r="G77" s="120">
        <v>0</v>
      </c>
      <c r="H77" s="121" t="str">
        <f t="shared" si="8"/>
        <v>-</v>
      </c>
      <c r="I77" s="120">
        <v>0</v>
      </c>
      <c r="J77" s="121" t="str">
        <f t="shared" si="8"/>
        <v>-</v>
      </c>
      <c r="K77" s="120">
        <v>0</v>
      </c>
      <c r="L77" s="121" t="str">
        <f t="shared" si="9"/>
        <v>-</v>
      </c>
      <c r="M77" s="120">
        <v>0</v>
      </c>
      <c r="N77" s="121" t="str">
        <f t="shared" si="1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 t="s">
        <v>258</v>
      </c>
      <c r="E78" s="120">
        <v>0</v>
      </c>
      <c r="F78" s="121" t="str">
        <f t="shared" si="8"/>
        <v>-</v>
      </c>
      <c r="G78" s="120">
        <v>0</v>
      </c>
      <c r="H78" s="121" t="str">
        <f t="shared" si="8"/>
        <v>-</v>
      </c>
      <c r="I78" s="120">
        <v>0</v>
      </c>
      <c r="J78" s="121" t="str">
        <f t="shared" si="8"/>
        <v>-</v>
      </c>
      <c r="K78" s="120">
        <v>0</v>
      </c>
      <c r="L78" s="121" t="str">
        <f t="shared" si="9"/>
        <v>-</v>
      </c>
      <c r="M78" s="120">
        <v>0</v>
      </c>
      <c r="N78" s="121" t="str">
        <f t="shared" si="1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 t="s">
        <v>258</v>
      </c>
      <c r="E79" s="120">
        <v>0</v>
      </c>
      <c r="F79" s="121" t="str">
        <f t="shared" si="8"/>
        <v>-</v>
      </c>
      <c r="G79" s="120">
        <v>0</v>
      </c>
      <c r="H79" s="121" t="str">
        <f t="shared" si="8"/>
        <v>-</v>
      </c>
      <c r="I79" s="120">
        <v>0</v>
      </c>
      <c r="J79" s="121" t="str">
        <f t="shared" si="8"/>
        <v>-</v>
      </c>
      <c r="K79" s="120">
        <v>0</v>
      </c>
      <c r="L79" s="121" t="str">
        <f t="shared" si="9"/>
        <v>-</v>
      </c>
      <c r="M79" s="120">
        <v>0</v>
      </c>
      <c r="N79" s="121" t="str">
        <f t="shared" si="1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 t="s">
        <v>258</v>
      </c>
      <c r="E80" s="120">
        <v>0</v>
      </c>
      <c r="F80" s="121" t="str">
        <f t="shared" si="8"/>
        <v>-</v>
      </c>
      <c r="G80" s="120">
        <v>0</v>
      </c>
      <c r="H80" s="121" t="str">
        <f t="shared" si="8"/>
        <v>-</v>
      </c>
      <c r="I80" s="120">
        <v>0</v>
      </c>
      <c r="J80" s="121" t="str">
        <f t="shared" si="8"/>
        <v>-</v>
      </c>
      <c r="K80" s="120">
        <v>0</v>
      </c>
      <c r="L80" s="121" t="str">
        <f t="shared" si="9"/>
        <v>-</v>
      </c>
      <c r="M80" s="120">
        <v>0</v>
      </c>
      <c r="N80" s="121" t="str">
        <f t="shared" si="1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 t="s">
        <v>258</v>
      </c>
      <c r="E81" s="120">
        <v>0</v>
      </c>
      <c r="F81" s="121" t="str">
        <f t="shared" si="8"/>
        <v>-</v>
      </c>
      <c r="G81" s="120">
        <v>0</v>
      </c>
      <c r="H81" s="121" t="str">
        <f t="shared" si="8"/>
        <v>-</v>
      </c>
      <c r="I81" s="120">
        <v>0</v>
      </c>
      <c r="J81" s="121" t="str">
        <f t="shared" si="8"/>
        <v>-</v>
      </c>
      <c r="K81" s="120">
        <v>0</v>
      </c>
      <c r="L81" s="121" t="str">
        <f t="shared" si="9"/>
        <v>-</v>
      </c>
      <c r="M81" s="120">
        <v>0</v>
      </c>
      <c r="N81" s="121" t="str">
        <f t="shared" si="10"/>
        <v>-</v>
      </c>
    </row>
    <row r="82" spans="1:15" x14ac:dyDescent="0.25">
      <c r="A82" s="1">
        <v>8</v>
      </c>
      <c r="B82" s="119" t="s">
        <v>88</v>
      </c>
      <c r="C82" s="120">
        <v>0</v>
      </c>
      <c r="D82" s="121" t="s">
        <v>258</v>
      </c>
      <c r="E82" s="120">
        <v>0</v>
      </c>
      <c r="F82" s="121" t="str">
        <f t="shared" si="8"/>
        <v>-</v>
      </c>
      <c r="G82" s="120">
        <v>0</v>
      </c>
      <c r="H82" s="121" t="str">
        <f t="shared" si="8"/>
        <v>-</v>
      </c>
      <c r="I82" s="120">
        <v>0</v>
      </c>
      <c r="J82" s="121" t="str">
        <f t="shared" si="8"/>
        <v>-</v>
      </c>
      <c r="K82" s="120">
        <v>0</v>
      </c>
      <c r="L82" s="121" t="str">
        <f t="shared" si="9"/>
        <v>-</v>
      </c>
      <c r="M82" s="120">
        <v>0</v>
      </c>
      <c r="N82" s="121" t="str">
        <f t="shared" si="10"/>
        <v>-</v>
      </c>
    </row>
    <row r="83" spans="1:15" x14ac:dyDescent="0.25">
      <c r="A83" s="1">
        <v>9</v>
      </c>
      <c r="B83" s="119" t="s">
        <v>90</v>
      </c>
      <c r="C83" s="120">
        <v>0</v>
      </c>
      <c r="D83" s="121" t="s">
        <v>258</v>
      </c>
      <c r="E83" s="120">
        <v>0</v>
      </c>
      <c r="F83" s="121" t="str">
        <f t="shared" si="8"/>
        <v>-</v>
      </c>
      <c r="G83" s="120">
        <v>0</v>
      </c>
      <c r="H83" s="121" t="str">
        <f t="shared" si="8"/>
        <v>-</v>
      </c>
      <c r="I83" s="120">
        <v>0</v>
      </c>
      <c r="J83" s="121" t="str">
        <f t="shared" si="8"/>
        <v>-</v>
      </c>
      <c r="K83" s="120">
        <v>0</v>
      </c>
      <c r="L83" s="121" t="str">
        <f t="shared" si="9"/>
        <v>-</v>
      </c>
      <c r="M83" s="120">
        <v>0</v>
      </c>
      <c r="N83" s="121" t="str">
        <f t="shared" si="10"/>
        <v>-</v>
      </c>
    </row>
    <row r="84" spans="1:15" x14ac:dyDescent="0.25">
      <c r="A84" s="1">
        <v>10</v>
      </c>
      <c r="B84" s="119" t="s">
        <v>92</v>
      </c>
      <c r="C84" s="120">
        <v>0</v>
      </c>
      <c r="D84" s="121" t="s">
        <v>258</v>
      </c>
      <c r="E84" s="120">
        <v>0</v>
      </c>
      <c r="F84" s="121" t="str">
        <f t="shared" si="8"/>
        <v>-</v>
      </c>
      <c r="G84" s="120">
        <v>0</v>
      </c>
      <c r="H84" s="121" t="str">
        <f t="shared" si="8"/>
        <v>-</v>
      </c>
      <c r="I84" s="120">
        <v>0</v>
      </c>
      <c r="J84" s="121" t="str">
        <f t="shared" si="8"/>
        <v>-</v>
      </c>
      <c r="K84" s="120">
        <v>0</v>
      </c>
      <c r="L84" s="121" t="str">
        <f t="shared" si="9"/>
        <v>-</v>
      </c>
      <c r="M84" s="120">
        <v>0</v>
      </c>
      <c r="N84" s="121" t="str">
        <f t="shared" si="10"/>
        <v>-</v>
      </c>
    </row>
    <row r="85" spans="1:15" x14ac:dyDescent="0.25">
      <c r="A85" s="1">
        <v>11</v>
      </c>
      <c r="B85" s="119" t="s">
        <v>94</v>
      </c>
      <c r="C85" s="120">
        <v>0</v>
      </c>
      <c r="D85" s="121" t="s">
        <v>258</v>
      </c>
      <c r="E85" s="120">
        <v>0</v>
      </c>
      <c r="F85" s="121" t="str">
        <f t="shared" si="8"/>
        <v>-</v>
      </c>
      <c r="G85" s="120">
        <v>0</v>
      </c>
      <c r="H85" s="121" t="str">
        <f t="shared" si="8"/>
        <v>-</v>
      </c>
      <c r="I85" s="120">
        <v>0</v>
      </c>
      <c r="J85" s="121" t="str">
        <f t="shared" si="8"/>
        <v>-</v>
      </c>
      <c r="K85" s="120">
        <v>0</v>
      </c>
      <c r="L85" s="121" t="str">
        <f t="shared" si="9"/>
        <v>-</v>
      </c>
      <c r="M85" s="120">
        <v>0</v>
      </c>
      <c r="N85" s="121" t="str">
        <f t="shared" si="10"/>
        <v>-</v>
      </c>
    </row>
    <row r="86" spans="1:15" x14ac:dyDescent="0.25">
      <c r="A86" s="1">
        <v>12</v>
      </c>
      <c r="B86" s="119" t="s">
        <v>96</v>
      </c>
      <c r="C86" s="120">
        <v>0</v>
      </c>
      <c r="D86" s="121" t="s">
        <v>258</v>
      </c>
      <c r="E86" s="120">
        <v>0</v>
      </c>
      <c r="F86" s="121" t="str">
        <f t="shared" si="8"/>
        <v>-</v>
      </c>
      <c r="G86" s="120">
        <v>0</v>
      </c>
      <c r="H86" s="121" t="str">
        <f t="shared" si="8"/>
        <v>-</v>
      </c>
      <c r="I86" s="120">
        <v>0</v>
      </c>
      <c r="J86" s="121" t="str">
        <f t="shared" si="8"/>
        <v>-</v>
      </c>
      <c r="K86" s="120">
        <v>0</v>
      </c>
      <c r="L86" s="121" t="str">
        <f t="shared" si="9"/>
        <v>-</v>
      </c>
      <c r="M86" s="120">
        <v>0</v>
      </c>
      <c r="N86" s="121" t="str">
        <f t="shared" si="10"/>
        <v>-</v>
      </c>
    </row>
    <row r="87" spans="1:15" ht="15.75" x14ac:dyDescent="0.25">
      <c r="B87" s="122" t="s">
        <v>33</v>
      </c>
      <c r="C87" s="123">
        <v>0</v>
      </c>
      <c r="D87" s="124" t="s">
        <v>258</v>
      </c>
      <c r="E87" s="123">
        <v>0</v>
      </c>
      <c r="F87" s="124" t="str">
        <f t="shared" si="8"/>
        <v>-</v>
      </c>
      <c r="G87" s="123">
        <v>0</v>
      </c>
      <c r="H87" s="124" t="str">
        <f t="shared" si="8"/>
        <v>-</v>
      </c>
      <c r="I87" s="123">
        <v>0</v>
      </c>
      <c r="J87" s="124" t="str">
        <f t="shared" si="8"/>
        <v>-</v>
      </c>
      <c r="K87" s="123">
        <v>0</v>
      </c>
      <c r="L87" s="124" t="str">
        <f t="shared" si="9"/>
        <v>-</v>
      </c>
      <c r="M87" s="123">
        <v>0</v>
      </c>
      <c r="N87" s="124" t="s">
        <v>258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20">
        <v>43534</v>
      </c>
      <c r="D97" s="121">
        <v>-0.10174352625606109</v>
      </c>
      <c r="E97" s="120">
        <v>28</v>
      </c>
      <c r="F97" s="121">
        <f t="shared" ref="F97:J109" si="11">IFERROR(E97/C97-1,"-")</f>
        <v>-0.99935682455092567</v>
      </c>
      <c r="G97" s="120">
        <v>13386</v>
      </c>
      <c r="H97" s="121">
        <f t="shared" si="11"/>
        <v>477.07142857142856</v>
      </c>
      <c r="I97" s="120">
        <v>17843</v>
      </c>
      <c r="J97" s="121">
        <f t="shared" si="11"/>
        <v>0.3329598087554162</v>
      </c>
      <c r="K97" s="120">
        <v>20807</v>
      </c>
      <c r="L97" s="121">
        <f t="shared" ref="L97:L109" si="12">IFERROR(K97/I97-1,"-")</f>
        <v>0.16611556352631274</v>
      </c>
      <c r="M97" s="120">
        <v>21327</v>
      </c>
      <c r="N97" s="121">
        <f t="shared" ref="N97:N108" si="13">IFERROR(M97/K97-1,"-")</f>
        <v>2.4991589368962286E-2</v>
      </c>
    </row>
    <row r="98" spans="2:14" x14ac:dyDescent="0.25">
      <c r="B98" s="119" t="s">
        <v>76</v>
      </c>
      <c r="C98" s="120">
        <v>40111</v>
      </c>
      <c r="D98" s="121">
        <v>-0.11669235851134108</v>
      </c>
      <c r="E98" s="120">
        <v>0</v>
      </c>
      <c r="F98" s="121">
        <f t="shared" si="11"/>
        <v>-1</v>
      </c>
      <c r="G98" s="120">
        <v>13602</v>
      </c>
      <c r="H98" s="121" t="str">
        <f t="shared" si="11"/>
        <v>-</v>
      </c>
      <c r="I98" s="120">
        <v>16107</v>
      </c>
      <c r="J98" s="121">
        <f t="shared" si="11"/>
        <v>0.18416409351565943</v>
      </c>
      <c r="K98" s="120">
        <v>20151</v>
      </c>
      <c r="L98" s="121">
        <f t="shared" si="12"/>
        <v>0.25107096293536979</v>
      </c>
      <c r="M98" s="120">
        <v>19358</v>
      </c>
      <c r="N98" s="121">
        <f t="shared" si="13"/>
        <v>-3.935288571286788E-2</v>
      </c>
    </row>
    <row r="99" spans="2:14" x14ac:dyDescent="0.25">
      <c r="B99" s="119" t="s">
        <v>78</v>
      </c>
      <c r="C99" s="120">
        <v>19748</v>
      </c>
      <c r="D99" s="121">
        <v>-0.51002381897578397</v>
      </c>
      <c r="E99" s="120">
        <v>0</v>
      </c>
      <c r="F99" s="121">
        <f t="shared" si="11"/>
        <v>-1</v>
      </c>
      <c r="G99" s="120">
        <v>13705</v>
      </c>
      <c r="H99" s="121" t="str">
        <f t="shared" si="11"/>
        <v>-</v>
      </c>
      <c r="I99" s="120">
        <v>16813</v>
      </c>
      <c r="J99" s="121">
        <f t="shared" si="11"/>
        <v>0.22677854797519159</v>
      </c>
      <c r="K99" s="120">
        <v>20625</v>
      </c>
      <c r="L99" s="121">
        <f t="shared" si="12"/>
        <v>0.22672931660024975</v>
      </c>
      <c r="M99" s="120">
        <v>20970</v>
      </c>
      <c r="N99" s="121">
        <f t="shared" si="13"/>
        <v>1.6727272727272702E-2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23</v>
      </c>
      <c r="F100" s="121" t="str">
        <f t="shared" si="11"/>
        <v>-</v>
      </c>
      <c r="G100" s="120">
        <v>13588</v>
      </c>
      <c r="H100" s="121">
        <f t="shared" si="11"/>
        <v>589.78260869565213</v>
      </c>
      <c r="I100" s="120">
        <v>16876</v>
      </c>
      <c r="J100" s="121">
        <f t="shared" si="11"/>
        <v>0.24197821607300551</v>
      </c>
      <c r="K100" s="120">
        <v>22359</v>
      </c>
      <c r="L100" s="121">
        <f t="shared" si="12"/>
        <v>0.32489926522872725</v>
      </c>
      <c r="M100" s="120">
        <v>25760</v>
      </c>
      <c r="N100" s="121">
        <f t="shared" si="13"/>
        <v>0.15210877051746508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40</v>
      </c>
      <c r="F101" s="121" t="str">
        <f t="shared" si="11"/>
        <v>-</v>
      </c>
      <c r="G101" s="120">
        <v>12214</v>
      </c>
      <c r="H101" s="121">
        <f t="shared" si="11"/>
        <v>304.35000000000002</v>
      </c>
      <c r="I101" s="120">
        <v>15694</v>
      </c>
      <c r="J101" s="121">
        <f t="shared" si="11"/>
        <v>0.28491894547240881</v>
      </c>
      <c r="K101" s="120">
        <v>20363</v>
      </c>
      <c r="L101" s="121">
        <f t="shared" si="12"/>
        <v>0.29750223015165034</v>
      </c>
      <c r="M101" s="120">
        <v>23361</v>
      </c>
      <c r="N101" s="121">
        <f t="shared" si="13"/>
        <v>0.14722781515493777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860</v>
      </c>
      <c r="F102" s="121" t="str">
        <f t="shared" si="11"/>
        <v>-</v>
      </c>
      <c r="G102" s="120">
        <v>11682</v>
      </c>
      <c r="H102" s="121">
        <f t="shared" si="11"/>
        <v>12.583720930232559</v>
      </c>
      <c r="I102" s="120">
        <v>16830</v>
      </c>
      <c r="J102" s="121">
        <f t="shared" si="11"/>
        <v>0.44067796610169485</v>
      </c>
      <c r="K102" s="120">
        <v>18509</v>
      </c>
      <c r="L102" s="121">
        <f t="shared" si="12"/>
        <v>9.9762329174093889E-2</v>
      </c>
      <c r="M102" s="120">
        <v>23213</v>
      </c>
      <c r="N102" s="121">
        <f t="shared" si="13"/>
        <v>0.25414663136852345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3718</v>
      </c>
      <c r="F103" s="121" t="str">
        <f t="shared" si="11"/>
        <v>-</v>
      </c>
      <c r="G103" s="120">
        <v>15593</v>
      </c>
      <c r="H103" s="121">
        <f t="shared" si="11"/>
        <v>3.1939214631522326</v>
      </c>
      <c r="I103" s="120">
        <v>21629</v>
      </c>
      <c r="J103" s="121">
        <f t="shared" si="11"/>
        <v>0.38709677419354849</v>
      </c>
      <c r="K103" s="120">
        <v>25609</v>
      </c>
      <c r="L103" s="121">
        <f t="shared" si="12"/>
        <v>0.18401220583475886</v>
      </c>
      <c r="M103" s="120">
        <v>27040</v>
      </c>
      <c r="N103" s="121">
        <f t="shared" si="13"/>
        <v>5.5878792611972372E-2</v>
      </c>
    </row>
    <row r="104" spans="2:14" x14ac:dyDescent="0.25">
      <c r="B104" s="119" t="s">
        <v>88</v>
      </c>
      <c r="C104" s="120">
        <v>1520</v>
      </c>
      <c r="D104" s="121">
        <v>-0.96808465963969259</v>
      </c>
      <c r="E104" s="120">
        <v>8913</v>
      </c>
      <c r="F104" s="121">
        <f t="shared" si="11"/>
        <v>4.8638157894736844</v>
      </c>
      <c r="G104" s="120">
        <v>20831</v>
      </c>
      <c r="H104" s="121">
        <f t="shared" si="11"/>
        <v>1.3371479860877371</v>
      </c>
      <c r="I104" s="120">
        <v>23977</v>
      </c>
      <c r="J104" s="121">
        <f t="shared" si="11"/>
        <v>0.15102491479045654</v>
      </c>
      <c r="K104" s="120">
        <v>26931</v>
      </c>
      <c r="L104" s="121">
        <f t="shared" si="12"/>
        <v>0.12320140134295365</v>
      </c>
      <c r="M104" s="120">
        <v>28711</v>
      </c>
      <c r="N104" s="121">
        <f t="shared" si="13"/>
        <v>6.6094834948572379E-2</v>
      </c>
    </row>
    <row r="105" spans="2:14" x14ac:dyDescent="0.25">
      <c r="B105" s="119" t="s">
        <v>90</v>
      </c>
      <c r="C105" s="120">
        <v>24</v>
      </c>
      <c r="D105" s="121">
        <v>-0.9994206397103198</v>
      </c>
      <c r="E105" s="120">
        <v>7611</v>
      </c>
      <c r="F105" s="121">
        <f t="shared" si="11"/>
        <v>316.125</v>
      </c>
      <c r="G105" s="120">
        <v>15007</v>
      </c>
      <c r="H105" s="121">
        <f t="shared" si="11"/>
        <v>0.97175141242937846</v>
      </c>
      <c r="I105" s="120">
        <v>18604</v>
      </c>
      <c r="J105" s="121">
        <f t="shared" si="11"/>
        <v>0.23968814553208495</v>
      </c>
      <c r="K105" s="120">
        <v>20837</v>
      </c>
      <c r="L105" s="121">
        <f t="shared" si="12"/>
        <v>0.12002795097828423</v>
      </c>
      <c r="M105" s="120">
        <v>21652</v>
      </c>
      <c r="N105" s="121">
        <f t="shared" si="13"/>
        <v>3.9113116091567868E-2</v>
      </c>
    </row>
    <row r="106" spans="2:14" x14ac:dyDescent="0.25">
      <c r="B106" s="119" t="s">
        <v>92</v>
      </c>
      <c r="C106" s="120">
        <v>0</v>
      </c>
      <c r="D106" s="121">
        <v>-1</v>
      </c>
      <c r="E106" s="120">
        <v>12708</v>
      </c>
      <c r="F106" s="121" t="str">
        <f t="shared" si="11"/>
        <v>-</v>
      </c>
      <c r="G106" s="120">
        <v>17361</v>
      </c>
      <c r="H106" s="121">
        <f t="shared" si="11"/>
        <v>0.36614730878186963</v>
      </c>
      <c r="I106" s="120">
        <v>18434</v>
      </c>
      <c r="J106" s="121">
        <f t="shared" si="11"/>
        <v>6.180519555325148E-2</v>
      </c>
      <c r="K106" s="120">
        <v>24325</v>
      </c>
      <c r="L106" s="121">
        <f t="shared" si="12"/>
        <v>0.31957252902245847</v>
      </c>
      <c r="M106" s="120">
        <v>23822</v>
      </c>
      <c r="N106" s="121">
        <f t="shared" si="13"/>
        <v>-2.0678314491264116E-2</v>
      </c>
    </row>
    <row r="107" spans="2:14" x14ac:dyDescent="0.25">
      <c r="B107" s="119" t="s">
        <v>94</v>
      </c>
      <c r="C107" s="120">
        <v>84</v>
      </c>
      <c r="D107" s="121">
        <v>-0.99795834042242904</v>
      </c>
      <c r="E107" s="120">
        <v>12654</v>
      </c>
      <c r="F107" s="121">
        <f t="shared" si="11"/>
        <v>149.64285714285714</v>
      </c>
      <c r="G107" s="120">
        <v>17189</v>
      </c>
      <c r="H107" s="121">
        <f t="shared" si="11"/>
        <v>0.35838470048996363</v>
      </c>
      <c r="I107" s="120">
        <v>17075</v>
      </c>
      <c r="J107" s="121">
        <f t="shared" si="11"/>
        <v>-6.6321484670428532E-3</v>
      </c>
      <c r="K107" s="120">
        <v>20938</v>
      </c>
      <c r="L107" s="121">
        <f t="shared" si="12"/>
        <v>0.2262371888726209</v>
      </c>
      <c r="M107" s="120">
        <v>20221</v>
      </c>
      <c r="N107" s="121">
        <f t="shared" si="13"/>
        <v>-3.424395835323335E-2</v>
      </c>
    </row>
    <row r="108" spans="2:14" x14ac:dyDescent="0.25">
      <c r="B108" s="119" t="s">
        <v>96</v>
      </c>
      <c r="C108" s="120">
        <v>120</v>
      </c>
      <c r="D108" s="121">
        <v>-0.9973530968766543</v>
      </c>
      <c r="E108" s="120">
        <v>13049</v>
      </c>
      <c r="F108" s="121">
        <f t="shared" si="11"/>
        <v>107.74166666666666</v>
      </c>
      <c r="G108" s="120">
        <v>18386</v>
      </c>
      <c r="H108" s="121">
        <f t="shared" si="11"/>
        <v>0.40899685799678132</v>
      </c>
      <c r="I108" s="120">
        <v>21251</v>
      </c>
      <c r="J108" s="121">
        <f t="shared" si="11"/>
        <v>0.15582508430327424</v>
      </c>
      <c r="K108" s="120">
        <v>23199</v>
      </c>
      <c r="L108" s="121">
        <f t="shared" si="12"/>
        <v>9.1666274528257485E-2</v>
      </c>
      <c r="M108" s="120">
        <v>20901</v>
      </c>
      <c r="N108" s="121">
        <f t="shared" si="13"/>
        <v>-9.9055993792835917E-2</v>
      </c>
    </row>
    <row r="109" spans="2:14" ht="15.75" x14ac:dyDescent="0.25">
      <c r="B109" s="122" t="s">
        <v>33</v>
      </c>
      <c r="C109" s="123">
        <v>105446</v>
      </c>
      <c r="D109" s="124">
        <v>-0.78205215651501714</v>
      </c>
      <c r="E109" s="123">
        <v>59604</v>
      </c>
      <c r="F109" s="124">
        <f t="shared" si="11"/>
        <v>-0.4347438499326669</v>
      </c>
      <c r="G109" s="123">
        <v>182544</v>
      </c>
      <c r="H109" s="124">
        <f t="shared" si="11"/>
        <v>2.0626132474330583</v>
      </c>
      <c r="I109" s="123">
        <v>221133</v>
      </c>
      <c r="J109" s="124">
        <f t="shared" si="11"/>
        <v>0.21139560872995</v>
      </c>
      <c r="K109" s="123">
        <v>264653</v>
      </c>
      <c r="L109" s="124">
        <f t="shared" si="12"/>
        <v>0.19680463793282765</v>
      </c>
      <c r="M109" s="123">
        <v>276336</v>
      </c>
      <c r="N109" s="124">
        <v>4.4144596887244703E-2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9F21B-053C-4FF1-BDCB-0A2B137F86A8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266</v>
      </c>
      <c r="D6" s="174" t="s">
        <v>231</v>
      </c>
      <c r="E6" s="174" t="s">
        <v>232</v>
      </c>
      <c r="F6" s="174" t="s">
        <v>233</v>
      </c>
      <c r="G6" s="174" t="s">
        <v>234</v>
      </c>
      <c r="H6" s="174" t="s">
        <v>235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526371</v>
      </c>
      <c r="D8" s="178">
        <v>2093338</v>
      </c>
      <c r="E8" s="178">
        <v>2818920</v>
      </c>
      <c r="F8" s="178">
        <v>2932508</v>
      </c>
      <c r="G8" s="178">
        <v>2933977</v>
      </c>
      <c r="H8" s="178">
        <v>2852822</v>
      </c>
      <c r="I8" s="179">
        <f>IFERROR(H8/G8-1,"-")</f>
        <v>-2.7660407699174216E-2</v>
      </c>
      <c r="J8" s="178">
        <f>H8-G8</f>
        <v>-81155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80710</v>
      </c>
      <c r="D9" s="162">
        <v>221025</v>
      </c>
      <c r="E9" s="162">
        <v>302176</v>
      </c>
      <c r="F9" s="162">
        <v>277480</v>
      </c>
      <c r="G9" s="162">
        <v>265995</v>
      </c>
      <c r="H9" s="162">
        <v>261825</v>
      </c>
      <c r="I9" s="163">
        <f>IFERROR(H9/G9-1,"-")</f>
        <v>-1.5676986409518978E-2</v>
      </c>
      <c r="J9" s="162">
        <f t="shared" ref="J9:J19" si="0">H9-G9</f>
        <v>-4170</v>
      </c>
      <c r="K9" s="163">
        <f>H9/H$8</f>
        <v>9.1777545181578102E-2</v>
      </c>
      <c r="L9" s="81"/>
    </row>
    <row r="10" spans="1:12" x14ac:dyDescent="0.25">
      <c r="A10" s="164" t="s">
        <v>106</v>
      </c>
      <c r="B10" s="165" t="s">
        <v>106</v>
      </c>
      <c r="C10" s="166">
        <v>38429</v>
      </c>
      <c r="D10" s="166">
        <v>75264</v>
      </c>
      <c r="E10" s="166">
        <v>85417</v>
      </c>
      <c r="F10" s="166">
        <v>86685</v>
      </c>
      <c r="G10" s="166">
        <v>78033</v>
      </c>
      <c r="H10" s="166">
        <v>72445</v>
      </c>
      <c r="I10" s="167">
        <f>IFERROR(H10/G10-1,"-")</f>
        <v>-7.1610728794228029E-2</v>
      </c>
      <c r="J10" s="166">
        <f t="shared" si="0"/>
        <v>-5588</v>
      </c>
      <c r="K10" s="167">
        <f>H10/H$8</f>
        <v>2.5394153578456698E-2</v>
      </c>
      <c r="L10" s="81"/>
    </row>
    <row r="11" spans="1:12" x14ac:dyDescent="0.25">
      <c r="A11" s="164" t="s">
        <v>103</v>
      </c>
      <c r="B11" s="165" t="s">
        <v>103</v>
      </c>
      <c r="C11" s="166">
        <v>42281</v>
      </c>
      <c r="D11" s="166">
        <v>145761</v>
      </c>
      <c r="E11" s="166">
        <v>216759</v>
      </c>
      <c r="F11" s="166">
        <v>190795</v>
      </c>
      <c r="G11" s="166">
        <v>187962</v>
      </c>
      <c r="H11" s="166">
        <v>189380</v>
      </c>
      <c r="I11" s="167">
        <f>IFERROR(H11/G11-1,"-")</f>
        <v>7.5440780583309053E-3</v>
      </c>
      <c r="J11" s="166">
        <f t="shared" si="0"/>
        <v>1418</v>
      </c>
      <c r="K11" s="167">
        <f>H11/H$8</f>
        <v>6.63833916031214E-2</v>
      </c>
      <c r="L11" s="81"/>
    </row>
    <row r="12" spans="1:12" x14ac:dyDescent="0.25">
      <c r="A12" s="1"/>
      <c r="B12" s="161" t="s">
        <v>110</v>
      </c>
      <c r="C12" s="162">
        <v>445661</v>
      </c>
      <c r="D12" s="162">
        <v>1872313</v>
      </c>
      <c r="E12" s="162">
        <v>2516744</v>
      </c>
      <c r="F12" s="162">
        <v>2655028</v>
      </c>
      <c r="G12" s="162">
        <v>2667982</v>
      </c>
      <c r="H12" s="162">
        <v>2590997</v>
      </c>
      <c r="I12" s="163">
        <f>IFERROR(H12/G12-1,"-")</f>
        <v>-2.8855142201109296E-2</v>
      </c>
      <c r="J12" s="162">
        <f t="shared" si="0"/>
        <v>-76985</v>
      </c>
      <c r="K12" s="163">
        <f>H12/H$8</f>
        <v>0.9082224548184219</v>
      </c>
      <c r="L12" s="81"/>
    </row>
    <row r="13" spans="1:12" s="58" customFormat="1" x14ac:dyDescent="0.25">
      <c r="A13" s="164"/>
      <c r="B13" s="165" t="s">
        <v>113</v>
      </c>
      <c r="C13" s="166">
        <v>227075</v>
      </c>
      <c r="D13" s="166">
        <v>608137</v>
      </c>
      <c r="E13" s="166">
        <v>1043010</v>
      </c>
      <c r="F13" s="166">
        <v>1102993</v>
      </c>
      <c r="G13" s="166">
        <v>1084347</v>
      </c>
      <c r="H13" s="166">
        <v>1048579</v>
      </c>
      <c r="I13" s="167">
        <f t="shared" ref="I13:I20" si="1">IFERROR(H13/G13-1,"-")</f>
        <v>-3.2985750871261654E-2</v>
      </c>
      <c r="J13" s="166">
        <f t="shared" si="0"/>
        <v>-35768</v>
      </c>
      <c r="K13" s="167">
        <f t="shared" ref="K13:K20" si="2">H13/H$8</f>
        <v>0.36755850873275653</v>
      </c>
      <c r="L13" s="168"/>
    </row>
    <row r="14" spans="1:12" s="58" customFormat="1" x14ac:dyDescent="0.25">
      <c r="A14" s="164"/>
      <c r="B14" s="165" t="s">
        <v>116</v>
      </c>
      <c r="C14" s="166">
        <v>61166</v>
      </c>
      <c r="D14" s="166">
        <v>303136</v>
      </c>
      <c r="E14" s="166">
        <v>330779</v>
      </c>
      <c r="F14" s="166">
        <v>367223</v>
      </c>
      <c r="G14" s="166">
        <v>373378</v>
      </c>
      <c r="H14" s="166">
        <v>354110</v>
      </c>
      <c r="I14" s="167">
        <f t="shared" si="1"/>
        <v>-5.1604540171086621E-2</v>
      </c>
      <c r="J14" s="166">
        <f t="shared" si="0"/>
        <v>-19268</v>
      </c>
      <c r="K14" s="167">
        <f t="shared" si="2"/>
        <v>0.12412621607657261</v>
      </c>
      <c r="L14" s="168"/>
    </row>
    <row r="15" spans="1:12" x14ac:dyDescent="0.25">
      <c r="A15" s="164"/>
      <c r="B15" s="165" t="s">
        <v>119</v>
      </c>
      <c r="C15" s="166">
        <v>26842</v>
      </c>
      <c r="D15" s="166">
        <v>93032</v>
      </c>
      <c r="E15" s="166">
        <v>115679</v>
      </c>
      <c r="F15" s="166">
        <v>104485</v>
      </c>
      <c r="G15" s="166">
        <v>110814</v>
      </c>
      <c r="H15" s="166">
        <v>107676</v>
      </c>
      <c r="I15" s="167">
        <f t="shared" si="1"/>
        <v>-2.8317721587524991E-2</v>
      </c>
      <c r="J15" s="166">
        <f t="shared" si="0"/>
        <v>-3138</v>
      </c>
      <c r="K15" s="167">
        <f t="shared" si="2"/>
        <v>3.7743679766911502E-2</v>
      </c>
      <c r="L15" s="81"/>
    </row>
    <row r="16" spans="1:12" x14ac:dyDescent="0.25">
      <c r="A16" s="164"/>
      <c r="B16" s="165" t="s">
        <v>126</v>
      </c>
      <c r="C16" s="166">
        <v>11490</v>
      </c>
      <c r="D16" s="166">
        <v>97951</v>
      </c>
      <c r="E16" s="166">
        <v>89069</v>
      </c>
      <c r="F16" s="166">
        <v>102150</v>
      </c>
      <c r="G16" s="166">
        <v>105932</v>
      </c>
      <c r="H16" s="166">
        <v>98493</v>
      </c>
      <c r="I16" s="167">
        <f t="shared" si="1"/>
        <v>-7.0224294830646072E-2</v>
      </c>
      <c r="J16" s="166">
        <f t="shared" si="0"/>
        <v>-7439</v>
      </c>
      <c r="K16" s="167">
        <f t="shared" si="2"/>
        <v>3.4524761797266004E-2</v>
      </c>
      <c r="L16" s="81"/>
    </row>
    <row r="17" spans="1:12" x14ac:dyDescent="0.25">
      <c r="A17" s="164"/>
      <c r="B17" s="165" t="s">
        <v>122</v>
      </c>
      <c r="C17" s="166">
        <v>19664</v>
      </c>
      <c r="D17" s="166">
        <v>112413</v>
      </c>
      <c r="E17" s="166">
        <v>105632</v>
      </c>
      <c r="F17" s="166">
        <v>114035</v>
      </c>
      <c r="G17" s="166">
        <v>116758</v>
      </c>
      <c r="H17" s="166">
        <v>117526</v>
      </c>
      <c r="I17" s="167">
        <f t="shared" si="1"/>
        <v>6.5777077373712078E-3</v>
      </c>
      <c r="J17" s="166">
        <f t="shared" si="0"/>
        <v>768</v>
      </c>
      <c r="K17" s="167">
        <f t="shared" si="2"/>
        <v>4.119640131771278E-2</v>
      </c>
      <c r="L17" s="81"/>
    </row>
    <row r="18" spans="1:12" x14ac:dyDescent="0.25">
      <c r="A18" s="164"/>
      <c r="B18" s="165" t="s">
        <v>131</v>
      </c>
      <c r="C18" s="166">
        <v>769</v>
      </c>
      <c r="D18" s="166">
        <v>58459</v>
      </c>
      <c r="E18" s="166">
        <v>65089</v>
      </c>
      <c r="F18" s="166">
        <v>58957</v>
      </c>
      <c r="G18" s="166">
        <v>60881</v>
      </c>
      <c r="H18" s="166">
        <v>57082</v>
      </c>
      <c r="I18" s="167">
        <f t="shared" si="1"/>
        <v>-6.2400420492436104E-2</v>
      </c>
      <c r="J18" s="166"/>
      <c r="K18" s="167">
        <f t="shared" si="2"/>
        <v>2.000895954952675E-2</v>
      </c>
      <c r="L18" s="81"/>
    </row>
    <row r="19" spans="1:12" x14ac:dyDescent="0.25">
      <c r="A19" s="164" t="s">
        <v>147</v>
      </c>
      <c r="B19" s="165" t="s">
        <v>134</v>
      </c>
      <c r="C19" s="166">
        <v>5352</v>
      </c>
      <c r="D19" s="166">
        <v>63983</v>
      </c>
      <c r="E19" s="166">
        <v>88432</v>
      </c>
      <c r="F19" s="166">
        <v>93431</v>
      </c>
      <c r="G19" s="166">
        <v>83807</v>
      </c>
      <c r="H19" s="166">
        <v>79879</v>
      </c>
      <c r="I19" s="167">
        <f t="shared" si="1"/>
        <v>-4.6869593232068962E-2</v>
      </c>
      <c r="J19" s="166">
        <f t="shared" si="0"/>
        <v>-3928</v>
      </c>
      <c r="K19" s="167">
        <f t="shared" si="2"/>
        <v>2.7999994391518294E-2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93303</v>
      </c>
      <c r="D20" s="171">
        <f t="shared" ref="D20:H20" si="4">D12-SUM(D13:D19)</f>
        <v>535202</v>
      </c>
      <c r="E20" s="171">
        <f t="shared" si="4"/>
        <v>679054</v>
      </c>
      <c r="F20" s="171">
        <f t="shared" si="4"/>
        <v>711754</v>
      </c>
      <c r="G20" s="171">
        <f t="shared" si="4"/>
        <v>732065</v>
      </c>
      <c r="H20" s="171">
        <f t="shared" si="4"/>
        <v>727652</v>
      </c>
      <c r="I20" s="172">
        <f t="shared" si="1"/>
        <v>-6.0281532377589597E-3</v>
      </c>
      <c r="J20" s="171">
        <f>H20-G20</f>
        <v>-4413</v>
      </c>
      <c r="K20" s="172">
        <f t="shared" si="2"/>
        <v>0.25506393318615744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196628</v>
      </c>
      <c r="D22" s="178">
        <v>829853</v>
      </c>
      <c r="E22" s="178">
        <v>1109322</v>
      </c>
      <c r="F22" s="178">
        <v>1155840</v>
      </c>
      <c r="G22" s="178">
        <v>1140612</v>
      </c>
      <c r="H22" s="178">
        <v>1104771</v>
      </c>
      <c r="I22" s="179">
        <f>IFERROR(H22/G22-1,"-")</f>
        <v>-3.14226047069468E-2</v>
      </c>
      <c r="J22" s="178">
        <f>H22-G22</f>
        <v>-35841</v>
      </c>
      <c r="K22" s="179">
        <f>H22/H$8</f>
        <v>0.38725549648733781</v>
      </c>
      <c r="L22" s="81"/>
    </row>
    <row r="23" spans="1:12" x14ac:dyDescent="0.25">
      <c r="A23" s="164" t="s">
        <v>99</v>
      </c>
      <c r="B23" s="161" t="s">
        <v>100</v>
      </c>
      <c r="C23" s="162">
        <v>21994</v>
      </c>
      <c r="D23" s="162">
        <v>59976</v>
      </c>
      <c r="E23" s="162">
        <v>69802</v>
      </c>
      <c r="F23" s="162">
        <v>58414</v>
      </c>
      <c r="G23" s="162">
        <v>51791</v>
      </c>
      <c r="H23" s="162">
        <v>49469</v>
      </c>
      <c r="I23" s="163">
        <f>IFERROR(H23/G23-1,"-")</f>
        <v>-4.4834044525110528E-2</v>
      </c>
      <c r="J23" s="162">
        <f t="shared" ref="J23:J33" si="5">H23-G23</f>
        <v>-2322</v>
      </c>
      <c r="K23" s="163">
        <f>H23/H$8</f>
        <v>1.7340373847369375E-2</v>
      </c>
      <c r="L23" s="81"/>
    </row>
    <row r="24" spans="1:12" x14ac:dyDescent="0.25">
      <c r="A24" s="164" t="s">
        <v>106</v>
      </c>
      <c r="B24" s="165" t="s">
        <v>106</v>
      </c>
      <c r="C24" s="166">
        <v>8943</v>
      </c>
      <c r="D24" s="166">
        <v>17534</v>
      </c>
      <c r="E24" s="166">
        <v>24371</v>
      </c>
      <c r="F24" s="166">
        <v>17678</v>
      </c>
      <c r="G24" s="166">
        <v>12305</v>
      </c>
      <c r="H24" s="166">
        <v>11783</v>
      </c>
      <c r="I24" s="167">
        <f>IFERROR(H24/G24-1,"-")</f>
        <v>-4.2421779764323486E-2</v>
      </c>
      <c r="J24" s="166">
        <f t="shared" si="5"/>
        <v>-522</v>
      </c>
      <c r="K24" s="167">
        <f>H24/H$8</f>
        <v>4.1302962470143598E-3</v>
      </c>
      <c r="L24" s="81"/>
    </row>
    <row r="25" spans="1:12" x14ac:dyDescent="0.25">
      <c r="A25" s="164" t="s">
        <v>103</v>
      </c>
      <c r="B25" s="165" t="s">
        <v>12</v>
      </c>
      <c r="C25" s="166">
        <v>13051</v>
      </c>
      <c r="D25" s="166">
        <v>42442</v>
      </c>
      <c r="E25" s="166">
        <v>45431</v>
      </c>
      <c r="F25" s="166">
        <v>40736</v>
      </c>
      <c r="G25" s="166">
        <v>39486</v>
      </c>
      <c r="H25" s="166">
        <v>37686</v>
      </c>
      <c r="I25" s="167">
        <f>IFERROR(H25/G25-1,"-")</f>
        <v>-4.5585777237501901E-2</v>
      </c>
      <c r="J25" s="166">
        <f t="shared" si="5"/>
        <v>-1800</v>
      </c>
      <c r="K25" s="167">
        <f>H25/H$8</f>
        <v>1.3210077600355016E-2</v>
      </c>
      <c r="L25" s="81"/>
    </row>
    <row r="26" spans="1:12" x14ac:dyDescent="0.25">
      <c r="A26" s="164"/>
      <c r="B26" s="161" t="s">
        <v>110</v>
      </c>
      <c r="C26" s="162">
        <v>174634</v>
      </c>
      <c r="D26" s="162">
        <v>769877</v>
      </c>
      <c r="E26" s="162">
        <v>1039520</v>
      </c>
      <c r="F26" s="162">
        <v>1097426</v>
      </c>
      <c r="G26" s="162">
        <v>1088821</v>
      </c>
      <c r="H26" s="162">
        <v>1055302</v>
      </c>
      <c r="I26" s="163">
        <f>IFERROR(H26/G26-1,"-")</f>
        <v>-3.0784674432252856E-2</v>
      </c>
      <c r="J26" s="162">
        <f t="shared" si="5"/>
        <v>-33519</v>
      </c>
      <c r="K26" s="163">
        <f>H26/H$8</f>
        <v>0.3699151226399684</v>
      </c>
      <c r="L26" s="81"/>
    </row>
    <row r="27" spans="1:12" s="58" customFormat="1" x14ac:dyDescent="0.25">
      <c r="A27" s="164"/>
      <c r="B27" s="165" t="s">
        <v>113</v>
      </c>
      <c r="C27" s="166">
        <v>85691</v>
      </c>
      <c r="D27" s="166">
        <v>283867</v>
      </c>
      <c r="E27" s="166">
        <v>489037</v>
      </c>
      <c r="F27" s="166">
        <v>512982</v>
      </c>
      <c r="G27" s="166">
        <v>516610</v>
      </c>
      <c r="H27" s="166">
        <v>490018</v>
      </c>
      <c r="I27" s="167">
        <f t="shared" ref="I27:I34" si="6">IFERROR(H27/G27-1,"-")</f>
        <v>-5.1474032635837497E-2</v>
      </c>
      <c r="J27" s="166">
        <f t="shared" si="5"/>
        <v>-26592</v>
      </c>
      <c r="K27" s="167">
        <f t="shared" ref="K27:K34" si="7">H27/H$8</f>
        <v>0.17176606181528326</v>
      </c>
      <c r="L27" s="168"/>
    </row>
    <row r="28" spans="1:12" s="58" customFormat="1" x14ac:dyDescent="0.25">
      <c r="A28" s="164"/>
      <c r="B28" s="165" t="s">
        <v>116</v>
      </c>
      <c r="C28" s="166">
        <v>28095</v>
      </c>
      <c r="D28" s="166">
        <v>120676</v>
      </c>
      <c r="E28" s="166">
        <v>129270</v>
      </c>
      <c r="F28" s="166">
        <v>136539</v>
      </c>
      <c r="G28" s="166">
        <v>136566</v>
      </c>
      <c r="H28" s="166">
        <v>127525</v>
      </c>
      <c r="I28" s="167">
        <f t="shared" si="6"/>
        <v>-6.6202422272015005E-2</v>
      </c>
      <c r="J28" s="166">
        <f t="shared" si="5"/>
        <v>-9041</v>
      </c>
      <c r="K28" s="167">
        <f t="shared" si="7"/>
        <v>4.4701351854409425E-2</v>
      </c>
      <c r="L28" s="168"/>
    </row>
    <row r="29" spans="1:12" x14ac:dyDescent="0.25">
      <c r="A29" s="164"/>
      <c r="B29" s="165" t="s">
        <v>119</v>
      </c>
      <c r="C29" s="166">
        <v>11448</v>
      </c>
      <c r="D29" s="166">
        <v>37306</v>
      </c>
      <c r="E29" s="166">
        <v>40785</v>
      </c>
      <c r="F29" s="166">
        <v>34236</v>
      </c>
      <c r="G29" s="166">
        <v>31889</v>
      </c>
      <c r="H29" s="166">
        <v>31631</v>
      </c>
      <c r="I29" s="167">
        <f t="shared" si="6"/>
        <v>-8.0905641443758114E-3</v>
      </c>
      <c r="J29" s="166">
        <f t="shared" si="5"/>
        <v>-258</v>
      </c>
      <c r="K29" s="167">
        <f t="shared" si="7"/>
        <v>1.1087617804405602E-2</v>
      </c>
      <c r="L29" s="81"/>
    </row>
    <row r="30" spans="1:12" x14ac:dyDescent="0.25">
      <c r="A30" s="164"/>
      <c r="B30" s="165" t="s">
        <v>126</v>
      </c>
      <c r="C30" s="166">
        <v>3619</v>
      </c>
      <c r="D30" s="166">
        <v>40632</v>
      </c>
      <c r="E30" s="166">
        <v>35693</v>
      </c>
      <c r="F30" s="166">
        <v>40203</v>
      </c>
      <c r="G30" s="166">
        <v>41998</v>
      </c>
      <c r="H30" s="166">
        <v>41791</v>
      </c>
      <c r="I30" s="167">
        <f t="shared" si="6"/>
        <v>-4.9288061336254518E-3</v>
      </c>
      <c r="J30" s="166">
        <f t="shared" si="5"/>
        <v>-207</v>
      </c>
      <c r="K30" s="167">
        <f t="shared" si="7"/>
        <v>1.4649003688277783E-2</v>
      </c>
      <c r="L30" s="81"/>
    </row>
    <row r="31" spans="1:12" x14ac:dyDescent="0.25">
      <c r="A31" s="164"/>
      <c r="B31" s="165" t="s">
        <v>122</v>
      </c>
      <c r="C31" s="166">
        <v>11833</v>
      </c>
      <c r="D31" s="166">
        <v>63614</v>
      </c>
      <c r="E31" s="166">
        <v>56047</v>
      </c>
      <c r="F31" s="166">
        <v>60367</v>
      </c>
      <c r="G31" s="166">
        <v>60564</v>
      </c>
      <c r="H31" s="166">
        <v>65718</v>
      </c>
      <c r="I31" s="167">
        <f t="shared" si="6"/>
        <v>8.5100059441252318E-2</v>
      </c>
      <c r="J31" s="166">
        <f t="shared" si="5"/>
        <v>5154</v>
      </c>
      <c r="K31" s="167">
        <f t="shared" si="7"/>
        <v>2.3036137550818101E-2</v>
      </c>
      <c r="L31" s="81"/>
    </row>
    <row r="32" spans="1:12" x14ac:dyDescent="0.25">
      <c r="A32" s="164"/>
      <c r="B32" s="165" t="s">
        <v>131</v>
      </c>
      <c r="C32" s="166">
        <v>185</v>
      </c>
      <c r="D32" s="166">
        <v>19240</v>
      </c>
      <c r="E32" s="166">
        <v>20337</v>
      </c>
      <c r="F32" s="166">
        <v>18652</v>
      </c>
      <c r="G32" s="166">
        <v>18647</v>
      </c>
      <c r="H32" s="166">
        <v>21603</v>
      </c>
      <c r="I32" s="167">
        <f t="shared" si="6"/>
        <v>0.15852415938220621</v>
      </c>
      <c r="J32" s="166">
        <f t="shared" si="5"/>
        <v>2956</v>
      </c>
      <c r="K32" s="167">
        <f t="shared" si="7"/>
        <v>7.5725018946152262E-3</v>
      </c>
      <c r="L32" s="81"/>
    </row>
    <row r="33" spans="1:12" x14ac:dyDescent="0.25">
      <c r="A33" s="164" t="s">
        <v>147</v>
      </c>
      <c r="B33" s="165" t="s">
        <v>134</v>
      </c>
      <c r="C33" s="166">
        <v>625</v>
      </c>
      <c r="D33" s="166">
        <v>17228</v>
      </c>
      <c r="E33" s="166">
        <v>31233</v>
      </c>
      <c r="F33" s="166">
        <v>33233</v>
      </c>
      <c r="G33" s="166">
        <v>24573</v>
      </c>
      <c r="H33" s="166">
        <v>28967</v>
      </c>
      <c r="I33" s="167">
        <f t="shared" si="6"/>
        <v>0.17881414560696696</v>
      </c>
      <c r="J33" s="166">
        <f t="shared" si="5"/>
        <v>4394</v>
      </c>
      <c r="K33" s="167">
        <f t="shared" si="7"/>
        <v>1.0153805600209197E-2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33138</v>
      </c>
      <c r="D34" s="171">
        <f t="shared" ref="D34:H34" si="9">D26-SUM(D27:D33)</f>
        <v>187314</v>
      </c>
      <c r="E34" s="171">
        <f t="shared" si="9"/>
        <v>237118</v>
      </c>
      <c r="F34" s="171">
        <f t="shared" si="9"/>
        <v>261214</v>
      </c>
      <c r="G34" s="171">
        <f t="shared" si="9"/>
        <v>257974</v>
      </c>
      <c r="H34" s="171">
        <f t="shared" si="9"/>
        <v>248049</v>
      </c>
      <c r="I34" s="172">
        <f t="shared" si="6"/>
        <v>-3.8472869358927686E-2</v>
      </c>
      <c r="J34" s="171">
        <f>H34-G34</f>
        <v>-9925</v>
      </c>
      <c r="K34" s="172">
        <f t="shared" si="7"/>
        <v>8.6948642431949844E-2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118240</v>
      </c>
      <c r="D36" s="178">
        <v>579557</v>
      </c>
      <c r="E36" s="178">
        <v>790311</v>
      </c>
      <c r="F36" s="178">
        <v>831777</v>
      </c>
      <c r="G36" s="178">
        <v>834955</v>
      </c>
      <c r="H36" s="178">
        <v>802051</v>
      </c>
      <c r="I36" s="179">
        <f>IFERROR(H36/G36-1,"-")</f>
        <v>-3.9408111814409175E-2</v>
      </c>
      <c r="J36" s="178">
        <f>H36-G36</f>
        <v>-32904</v>
      </c>
      <c r="K36" s="179">
        <f>H36/H$8</f>
        <v>0.2811430225930675</v>
      </c>
      <c r="L36" s="81"/>
    </row>
    <row r="37" spans="1:12" x14ac:dyDescent="0.25">
      <c r="A37" s="164" t="s">
        <v>99</v>
      </c>
      <c r="B37" s="161" t="s">
        <v>100</v>
      </c>
      <c r="C37" s="162">
        <v>8464</v>
      </c>
      <c r="D37" s="162">
        <v>32687</v>
      </c>
      <c r="E37" s="162">
        <v>36689</v>
      </c>
      <c r="F37" s="162">
        <v>45648</v>
      </c>
      <c r="G37" s="162">
        <v>41448</v>
      </c>
      <c r="H37" s="162">
        <v>40323</v>
      </c>
      <c r="I37" s="163">
        <f>IFERROR(H37/G37-1,"-")</f>
        <v>-2.7142443543717421E-2</v>
      </c>
      <c r="J37" s="162">
        <f t="shared" ref="J37:J47" si="10">H37-G37</f>
        <v>-1125</v>
      </c>
      <c r="K37" s="163">
        <f>H37/H$8</f>
        <v>1.4134425491671054E-2</v>
      </c>
      <c r="L37" s="81"/>
    </row>
    <row r="38" spans="1:12" x14ac:dyDescent="0.25">
      <c r="A38" s="164" t="s">
        <v>106</v>
      </c>
      <c r="B38" s="165" t="s">
        <v>106</v>
      </c>
      <c r="C38" s="166">
        <v>3690</v>
      </c>
      <c r="D38" s="166">
        <v>8475</v>
      </c>
      <c r="E38" s="166">
        <v>6329</v>
      </c>
      <c r="F38" s="166">
        <v>14489</v>
      </c>
      <c r="G38" s="166">
        <v>16652</v>
      </c>
      <c r="H38" s="166">
        <v>16418</v>
      </c>
      <c r="I38" s="167">
        <f>IFERROR(H38/G38-1,"-")</f>
        <v>-1.4052366082152323E-2</v>
      </c>
      <c r="J38" s="166">
        <f t="shared" si="10"/>
        <v>-234</v>
      </c>
      <c r="K38" s="167">
        <f>H38/H$8</f>
        <v>5.7550032914777021E-3</v>
      </c>
      <c r="L38" s="81"/>
    </row>
    <row r="39" spans="1:12" x14ac:dyDescent="0.25">
      <c r="A39" s="164" t="s">
        <v>103</v>
      </c>
      <c r="B39" s="165" t="s">
        <v>103</v>
      </c>
      <c r="C39" s="166">
        <v>4774</v>
      </c>
      <c r="D39" s="166">
        <v>24212</v>
      </c>
      <c r="E39" s="166">
        <v>30360</v>
      </c>
      <c r="F39" s="166">
        <v>31159</v>
      </c>
      <c r="G39" s="166">
        <v>24796</v>
      </c>
      <c r="H39" s="166">
        <v>23905</v>
      </c>
      <c r="I39" s="167">
        <f>IFERROR(H39/G39-1,"-")</f>
        <v>-3.5933215034683053E-2</v>
      </c>
      <c r="J39" s="166">
        <f t="shared" si="10"/>
        <v>-891</v>
      </c>
      <c r="K39" s="167">
        <f>H39/H$8</f>
        <v>8.3794222001933524E-3</v>
      </c>
      <c r="L39" s="81"/>
    </row>
    <row r="40" spans="1:12" x14ac:dyDescent="0.25">
      <c r="A40" s="164"/>
      <c r="B40" s="161" t="s">
        <v>110</v>
      </c>
      <c r="C40" s="162">
        <v>109776</v>
      </c>
      <c r="D40" s="162">
        <v>546870</v>
      </c>
      <c r="E40" s="162">
        <v>753622</v>
      </c>
      <c r="F40" s="162">
        <v>786129</v>
      </c>
      <c r="G40" s="162">
        <v>793507</v>
      </c>
      <c r="H40" s="162">
        <v>761728</v>
      </c>
      <c r="I40" s="163">
        <f>IFERROR(H40/G40-1,"-")</f>
        <v>-4.0048796040866641E-2</v>
      </c>
      <c r="J40" s="162">
        <f t="shared" si="10"/>
        <v>-31779</v>
      </c>
      <c r="K40" s="163">
        <f>H40/H$8</f>
        <v>0.26700859710139646</v>
      </c>
      <c r="L40" s="81"/>
    </row>
    <row r="41" spans="1:12" s="58" customFormat="1" x14ac:dyDescent="0.25">
      <c r="A41" s="164"/>
      <c r="B41" s="165" t="s">
        <v>113</v>
      </c>
      <c r="C41" s="166">
        <v>59517</v>
      </c>
      <c r="D41" s="166">
        <v>187921</v>
      </c>
      <c r="E41" s="166">
        <v>335204</v>
      </c>
      <c r="F41" s="166">
        <v>352959</v>
      </c>
      <c r="G41" s="166">
        <v>347949</v>
      </c>
      <c r="H41" s="166">
        <v>338110</v>
      </c>
      <c r="I41" s="167">
        <f t="shared" ref="I41:I48" si="11">IFERROR(H41/G41-1,"-")</f>
        <v>-2.8277132568278684E-2</v>
      </c>
      <c r="J41" s="166">
        <f t="shared" si="10"/>
        <v>-9839</v>
      </c>
      <c r="K41" s="167">
        <f t="shared" ref="K41:K48" si="12">H41/H$8</f>
        <v>0.11851773436968728</v>
      </c>
      <c r="L41" s="168"/>
    </row>
    <row r="42" spans="1:12" s="58" customFormat="1" x14ac:dyDescent="0.25">
      <c r="A42" s="164"/>
      <c r="B42" s="165" t="s">
        <v>116</v>
      </c>
      <c r="C42" s="166">
        <v>7245</v>
      </c>
      <c r="D42" s="166">
        <v>32431</v>
      </c>
      <c r="E42" s="166">
        <v>35573</v>
      </c>
      <c r="F42" s="166">
        <v>37684</v>
      </c>
      <c r="G42" s="166">
        <v>41905</v>
      </c>
      <c r="H42" s="166">
        <v>42165</v>
      </c>
      <c r="I42" s="167">
        <f t="shared" si="11"/>
        <v>6.2045102016465847E-3</v>
      </c>
      <c r="J42" s="166">
        <f t="shared" si="10"/>
        <v>260</v>
      </c>
      <c r="K42" s="167">
        <f t="shared" si="12"/>
        <v>1.4780101948176227E-2</v>
      </c>
      <c r="L42" s="168"/>
    </row>
    <row r="43" spans="1:12" x14ac:dyDescent="0.25">
      <c r="A43" s="164"/>
      <c r="B43" s="165" t="s">
        <v>119</v>
      </c>
      <c r="C43" s="166">
        <v>3667</v>
      </c>
      <c r="D43" s="166">
        <v>15332</v>
      </c>
      <c r="E43" s="166">
        <v>20052</v>
      </c>
      <c r="F43" s="166">
        <v>19000</v>
      </c>
      <c r="G43" s="166">
        <v>19682</v>
      </c>
      <c r="H43" s="166">
        <v>19820</v>
      </c>
      <c r="I43" s="167">
        <f t="shared" si="11"/>
        <v>7.0114825729092889E-3</v>
      </c>
      <c r="J43" s="166">
        <f t="shared" si="10"/>
        <v>138</v>
      </c>
      <c r="K43" s="167">
        <f t="shared" si="12"/>
        <v>6.9475067144041938E-3</v>
      </c>
      <c r="L43" s="81"/>
    </row>
    <row r="44" spans="1:12" x14ac:dyDescent="0.25">
      <c r="A44" s="164"/>
      <c r="B44" s="165" t="s">
        <v>126</v>
      </c>
      <c r="C44" s="166">
        <v>4288</v>
      </c>
      <c r="D44" s="166">
        <v>34190</v>
      </c>
      <c r="E44" s="166">
        <v>34614</v>
      </c>
      <c r="F44" s="166">
        <v>39875</v>
      </c>
      <c r="G44" s="166">
        <v>39037</v>
      </c>
      <c r="H44" s="166">
        <v>35841</v>
      </c>
      <c r="I44" s="167">
        <f t="shared" si="11"/>
        <v>-8.187104541844914E-2</v>
      </c>
      <c r="J44" s="166">
        <f t="shared" si="10"/>
        <v>-3196</v>
      </c>
      <c r="K44" s="167">
        <f t="shared" si="12"/>
        <v>1.2563349553529803E-2</v>
      </c>
      <c r="L44" s="81"/>
    </row>
    <row r="45" spans="1:12" x14ac:dyDescent="0.25">
      <c r="A45" s="164"/>
      <c r="B45" s="165" t="s">
        <v>122</v>
      </c>
      <c r="C45" s="166">
        <v>4175</v>
      </c>
      <c r="D45" s="166">
        <v>33539</v>
      </c>
      <c r="E45" s="166">
        <v>36172</v>
      </c>
      <c r="F45" s="166">
        <v>39946</v>
      </c>
      <c r="G45" s="166">
        <v>40752</v>
      </c>
      <c r="H45" s="166">
        <v>34793</v>
      </c>
      <c r="I45" s="167">
        <f t="shared" si="11"/>
        <v>-0.14622595210051037</v>
      </c>
      <c r="J45" s="166">
        <f t="shared" si="10"/>
        <v>-5959</v>
      </c>
      <c r="K45" s="167">
        <f t="shared" si="12"/>
        <v>1.2195994001728815E-2</v>
      </c>
      <c r="L45" s="81"/>
    </row>
    <row r="46" spans="1:12" x14ac:dyDescent="0.25">
      <c r="A46" s="164"/>
      <c r="B46" s="165" t="s">
        <v>131</v>
      </c>
      <c r="C46" s="166">
        <v>305</v>
      </c>
      <c r="D46" s="166">
        <v>22805</v>
      </c>
      <c r="E46" s="166">
        <v>22903</v>
      </c>
      <c r="F46" s="166">
        <v>21949</v>
      </c>
      <c r="G46" s="166">
        <v>25573</v>
      </c>
      <c r="H46" s="166">
        <v>20916</v>
      </c>
      <c r="I46" s="167">
        <f t="shared" si="11"/>
        <v>-0.18210612755640709</v>
      </c>
      <c r="J46" s="166">
        <f t="shared" si="10"/>
        <v>-4657</v>
      </c>
      <c r="K46" s="167">
        <f t="shared" si="12"/>
        <v>7.3316877113258384E-3</v>
      </c>
      <c r="L46" s="81"/>
    </row>
    <row r="47" spans="1:12" x14ac:dyDescent="0.25">
      <c r="A47" s="164" t="s">
        <v>147</v>
      </c>
      <c r="B47" s="165" t="s">
        <v>134</v>
      </c>
      <c r="C47" s="166">
        <v>3934</v>
      </c>
      <c r="D47" s="166">
        <v>31477</v>
      </c>
      <c r="E47" s="166">
        <v>35181</v>
      </c>
      <c r="F47" s="166">
        <v>38319</v>
      </c>
      <c r="G47" s="166">
        <v>34431</v>
      </c>
      <c r="H47" s="166">
        <v>29558</v>
      </c>
      <c r="I47" s="167">
        <f t="shared" si="11"/>
        <v>-0.14152943568296017</v>
      </c>
      <c r="J47" s="166">
        <f t="shared" si="10"/>
        <v>-4873</v>
      </c>
      <c r="K47" s="167">
        <f t="shared" si="12"/>
        <v>1.0360968893257274E-2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26645</v>
      </c>
      <c r="D48" s="171">
        <f t="shared" ref="D48:H48" si="14">D40-SUM(D41:D47)</f>
        <v>189175</v>
      </c>
      <c r="E48" s="171">
        <f t="shared" si="14"/>
        <v>233923</v>
      </c>
      <c r="F48" s="171">
        <f t="shared" si="14"/>
        <v>236397</v>
      </c>
      <c r="G48" s="171">
        <f t="shared" si="14"/>
        <v>244178</v>
      </c>
      <c r="H48" s="171">
        <f t="shared" si="14"/>
        <v>240525</v>
      </c>
      <c r="I48" s="172">
        <f t="shared" si="11"/>
        <v>-1.496039774263036E-2</v>
      </c>
      <c r="J48" s="171">
        <f>H48-G48</f>
        <v>-3653</v>
      </c>
      <c r="K48" s="172">
        <f t="shared" si="12"/>
        <v>8.4311253909287009E-2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3004</v>
      </c>
      <c r="D50" s="178">
        <v>14831</v>
      </c>
      <c r="E50" s="178">
        <v>18070</v>
      </c>
      <c r="F50" s="178">
        <v>19927</v>
      </c>
      <c r="G50" s="178">
        <v>18514</v>
      </c>
      <c r="H50" s="178">
        <v>17246</v>
      </c>
      <c r="I50" s="179">
        <f>IFERROR(H50/G50-1,"-")</f>
        <v>-6.8488711245543898E-2</v>
      </c>
      <c r="J50" s="178">
        <f>H50-G50</f>
        <v>-1268</v>
      </c>
      <c r="K50" s="179">
        <f>H50/H$8</f>
        <v>6.0452422198090175E-3</v>
      </c>
      <c r="L50" s="81"/>
    </row>
    <row r="51" spans="1:12" x14ac:dyDescent="0.25">
      <c r="A51" s="164" t="s">
        <v>99</v>
      </c>
      <c r="B51" s="161" t="s">
        <v>100</v>
      </c>
      <c r="C51" s="162">
        <v>9</v>
      </c>
      <c r="D51" s="162">
        <v>1060</v>
      </c>
      <c r="E51" s="162">
        <v>2919</v>
      </c>
      <c r="F51" s="162">
        <v>4029</v>
      </c>
      <c r="G51" s="162">
        <v>2061</v>
      </c>
      <c r="H51" s="162">
        <v>1808</v>
      </c>
      <c r="I51" s="163">
        <f>IFERROR(H51/G51-1,"-")</f>
        <v>-0.12275594371664245</v>
      </c>
      <c r="J51" s="162">
        <f t="shared" ref="J51:J61" si="15">H51-G51</f>
        <v>-253</v>
      </c>
      <c r="K51" s="163">
        <f>H51/H$8</f>
        <v>6.3375843287804146E-4</v>
      </c>
      <c r="L51" s="81"/>
    </row>
    <row r="52" spans="1:12" x14ac:dyDescent="0.25">
      <c r="A52" s="164" t="s">
        <v>106</v>
      </c>
      <c r="B52" s="165" t="s">
        <v>106</v>
      </c>
      <c r="C52" s="166">
        <v>0</v>
      </c>
      <c r="D52" s="166">
        <v>222</v>
      </c>
      <c r="E52" s="166">
        <v>1307</v>
      </c>
      <c r="F52" s="166">
        <v>2341</v>
      </c>
      <c r="G52" s="166">
        <v>988</v>
      </c>
      <c r="H52" s="166">
        <v>838</v>
      </c>
      <c r="I52" s="167">
        <f>IFERROR(H52/G52-1,"-")</f>
        <v>-0.15182186234817818</v>
      </c>
      <c r="J52" s="166">
        <f t="shared" si="15"/>
        <v>-150</v>
      </c>
      <c r="K52" s="167">
        <f>H52/H$8</f>
        <v>2.937442293981188E-4</v>
      </c>
      <c r="L52" s="81"/>
    </row>
    <row r="53" spans="1:12" x14ac:dyDescent="0.25">
      <c r="A53" s="164" t="s">
        <v>103</v>
      </c>
      <c r="B53" s="165" t="s">
        <v>103</v>
      </c>
      <c r="C53" s="166">
        <v>9</v>
      </c>
      <c r="D53" s="166">
        <v>838</v>
      </c>
      <c r="E53" s="166">
        <v>1612</v>
      </c>
      <c r="F53" s="166">
        <v>1688</v>
      </c>
      <c r="G53" s="166">
        <v>1073</v>
      </c>
      <c r="H53" s="166">
        <v>970</v>
      </c>
      <c r="I53" s="167">
        <f>IFERROR(H53/G53-1,"-")</f>
        <v>-9.599254426840631E-2</v>
      </c>
      <c r="J53" s="166">
        <f t="shared" si="15"/>
        <v>-103</v>
      </c>
      <c r="K53" s="167">
        <f>H53/H$8</f>
        <v>3.4001420347992266E-4</v>
      </c>
      <c r="L53" s="81"/>
    </row>
    <row r="54" spans="1:12" x14ac:dyDescent="0.25">
      <c r="A54" s="164"/>
      <c r="B54" s="161" t="s">
        <v>110</v>
      </c>
      <c r="C54" s="162">
        <v>2995</v>
      </c>
      <c r="D54" s="162">
        <v>13771</v>
      </c>
      <c r="E54" s="162">
        <v>15151</v>
      </c>
      <c r="F54" s="162">
        <v>15898</v>
      </c>
      <c r="G54" s="162">
        <v>16453</v>
      </c>
      <c r="H54" s="162">
        <v>15438</v>
      </c>
      <c r="I54" s="163">
        <f>IFERROR(H54/G54-1,"-")</f>
        <v>-6.1690877043700243E-2</v>
      </c>
      <c r="J54" s="162">
        <f t="shared" si="15"/>
        <v>-1015</v>
      </c>
      <c r="K54" s="163">
        <f>H54/H$8</f>
        <v>5.411483786930976E-3</v>
      </c>
      <c r="L54" s="81"/>
    </row>
    <row r="55" spans="1:12" s="58" customFormat="1" x14ac:dyDescent="0.25">
      <c r="A55" s="164"/>
      <c r="B55" s="165" t="s">
        <v>113</v>
      </c>
      <c r="C55" s="166">
        <v>350</v>
      </c>
      <c r="D55" s="166">
        <v>3721</v>
      </c>
      <c r="E55" s="166">
        <v>5200</v>
      </c>
      <c r="F55" s="166">
        <v>5463</v>
      </c>
      <c r="G55" s="166">
        <v>5875</v>
      </c>
      <c r="H55" s="166">
        <v>5604</v>
      </c>
      <c r="I55" s="167">
        <f t="shared" ref="I55:I62" si="16">IFERROR(H55/G55-1,"-")</f>
        <v>-4.6127659574468072E-2</v>
      </c>
      <c r="J55" s="166">
        <f t="shared" si="15"/>
        <v>-271</v>
      </c>
      <c r="K55" s="167">
        <f t="shared" ref="K55:K62" si="17">H55/H$8</f>
        <v>1.9643707178365844E-3</v>
      </c>
      <c r="L55" s="168"/>
    </row>
    <row r="56" spans="1:12" s="58" customFormat="1" x14ac:dyDescent="0.25">
      <c r="A56" s="164"/>
      <c r="B56" s="165" t="s">
        <v>116</v>
      </c>
      <c r="C56" s="166">
        <v>1915</v>
      </c>
      <c r="D56" s="166">
        <v>6300</v>
      </c>
      <c r="E56" s="166">
        <v>4554</v>
      </c>
      <c r="F56" s="166">
        <v>4805</v>
      </c>
      <c r="G56" s="166">
        <v>4165</v>
      </c>
      <c r="H56" s="166">
        <v>4237</v>
      </c>
      <c r="I56" s="167">
        <f t="shared" si="16"/>
        <v>1.7286914765906269E-2</v>
      </c>
      <c r="J56" s="166">
        <f t="shared" si="15"/>
        <v>72</v>
      </c>
      <c r="K56" s="167">
        <f t="shared" si="17"/>
        <v>1.4851960620045695E-3</v>
      </c>
      <c r="L56" s="168"/>
    </row>
    <row r="57" spans="1:12" x14ac:dyDescent="0.25">
      <c r="A57" s="164"/>
      <c r="B57" s="165" t="s">
        <v>119</v>
      </c>
      <c r="C57" s="166">
        <v>42</v>
      </c>
      <c r="D57" s="166">
        <v>310</v>
      </c>
      <c r="E57" s="166">
        <v>830</v>
      </c>
      <c r="F57" s="166">
        <v>599</v>
      </c>
      <c r="G57" s="166">
        <v>475</v>
      </c>
      <c r="H57" s="166">
        <v>487</v>
      </c>
      <c r="I57" s="167">
        <f t="shared" si="16"/>
        <v>2.5263157894736876E-2</v>
      </c>
      <c r="J57" s="166">
        <f t="shared" si="15"/>
        <v>12</v>
      </c>
      <c r="K57" s="167">
        <f t="shared" si="17"/>
        <v>1.70708161953322E-4</v>
      </c>
      <c r="L57" s="81"/>
    </row>
    <row r="58" spans="1:12" x14ac:dyDescent="0.25">
      <c r="A58" s="164"/>
      <c r="B58" s="165" t="s">
        <v>126</v>
      </c>
      <c r="C58" s="166">
        <v>45</v>
      </c>
      <c r="D58" s="166">
        <v>328</v>
      </c>
      <c r="E58" s="166">
        <v>267</v>
      </c>
      <c r="F58" s="166">
        <v>264</v>
      </c>
      <c r="G58" s="166">
        <v>470</v>
      </c>
      <c r="H58" s="166">
        <v>399</v>
      </c>
      <c r="I58" s="167">
        <f t="shared" si="16"/>
        <v>-0.15106382978723409</v>
      </c>
      <c r="J58" s="166">
        <f t="shared" si="15"/>
        <v>-71</v>
      </c>
      <c r="K58" s="167">
        <f t="shared" si="17"/>
        <v>1.3986151256545272E-4</v>
      </c>
      <c r="L58" s="81"/>
    </row>
    <row r="59" spans="1:12" x14ac:dyDescent="0.25">
      <c r="A59" s="164"/>
      <c r="B59" s="165" t="s">
        <v>122</v>
      </c>
      <c r="C59" s="166">
        <v>213</v>
      </c>
      <c r="D59" s="166">
        <v>147</v>
      </c>
      <c r="E59" s="166">
        <v>223</v>
      </c>
      <c r="F59" s="166">
        <v>254</v>
      </c>
      <c r="G59" s="166">
        <v>363</v>
      </c>
      <c r="H59" s="166">
        <v>476</v>
      </c>
      <c r="I59" s="167">
        <f t="shared" si="16"/>
        <v>0.31129476584022031</v>
      </c>
      <c r="J59" s="166">
        <f t="shared" si="15"/>
        <v>113</v>
      </c>
      <c r="K59" s="167">
        <f t="shared" si="17"/>
        <v>1.6685233077983836E-4</v>
      </c>
      <c r="L59" s="81"/>
    </row>
    <row r="60" spans="1:12" x14ac:dyDescent="0.25">
      <c r="A60" s="164"/>
      <c r="B60" s="165" t="s">
        <v>131</v>
      </c>
      <c r="C60" s="166">
        <v>0</v>
      </c>
      <c r="D60" s="166">
        <v>105</v>
      </c>
      <c r="E60" s="166">
        <v>177</v>
      </c>
      <c r="F60" s="166">
        <v>139</v>
      </c>
      <c r="G60" s="166">
        <v>145</v>
      </c>
      <c r="H60" s="166">
        <v>104</v>
      </c>
      <c r="I60" s="167">
        <f t="shared" si="16"/>
        <v>-0.28275862068965518</v>
      </c>
      <c r="J60" s="166">
        <f t="shared" si="15"/>
        <v>-41</v>
      </c>
      <c r="K60" s="167">
        <f t="shared" si="17"/>
        <v>3.6455131094754595E-5</v>
      </c>
      <c r="L60" s="81"/>
    </row>
    <row r="61" spans="1:12" x14ac:dyDescent="0.25">
      <c r="A61" s="164" t="s">
        <v>147</v>
      </c>
      <c r="B61" s="165" t="s">
        <v>134</v>
      </c>
      <c r="C61" s="166">
        <v>19</v>
      </c>
      <c r="D61" s="166">
        <v>111</v>
      </c>
      <c r="E61" s="166">
        <v>131</v>
      </c>
      <c r="F61" s="166">
        <v>73</v>
      </c>
      <c r="G61" s="166">
        <v>164</v>
      </c>
      <c r="H61" s="166">
        <v>115</v>
      </c>
      <c r="I61" s="167">
        <f t="shared" si="16"/>
        <v>-0.29878048780487809</v>
      </c>
      <c r="J61" s="166">
        <f t="shared" si="15"/>
        <v>-49</v>
      </c>
      <c r="K61" s="167">
        <f t="shared" si="17"/>
        <v>4.0310962268238255E-5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411</v>
      </c>
      <c r="D62" s="171">
        <f t="shared" ref="D62:H62" si="19">D54-SUM(D55:D61)</f>
        <v>2749</v>
      </c>
      <c r="E62" s="171">
        <f t="shared" si="19"/>
        <v>3769</v>
      </c>
      <c r="F62" s="171">
        <f t="shared" si="19"/>
        <v>4301</v>
      </c>
      <c r="G62" s="171">
        <f t="shared" si="19"/>
        <v>4796</v>
      </c>
      <c r="H62" s="171">
        <f t="shared" si="19"/>
        <v>4016</v>
      </c>
      <c r="I62" s="172">
        <f t="shared" si="16"/>
        <v>-0.16263552960800665</v>
      </c>
      <c r="J62" s="171">
        <f>H62-G62</f>
        <v>-780</v>
      </c>
      <c r="K62" s="172">
        <f t="shared" si="17"/>
        <v>1.4077289084282159E-3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61856</v>
      </c>
      <c r="D64" s="178">
        <v>57766</v>
      </c>
      <c r="E64" s="178">
        <v>92826</v>
      </c>
      <c r="F64" s="178">
        <v>71642</v>
      </c>
      <c r="G64" s="178">
        <v>86200</v>
      </c>
      <c r="H64" s="178">
        <v>85017</v>
      </c>
      <c r="I64" s="179">
        <f>IFERROR(H64/G64-1,"-")</f>
        <v>-1.3723897911832927E-2</v>
      </c>
      <c r="J64" s="178">
        <f>H64-G64</f>
        <v>-1183</v>
      </c>
      <c r="K64" s="179">
        <f>H64/H$8</f>
        <v>2.9801018079641844E-2</v>
      </c>
      <c r="L64" s="81"/>
    </row>
    <row r="65" spans="1:12" x14ac:dyDescent="0.25">
      <c r="A65" s="164" t="s">
        <v>99</v>
      </c>
      <c r="B65" s="161" t="s">
        <v>100</v>
      </c>
      <c r="C65" s="162">
        <v>8944</v>
      </c>
      <c r="D65" s="162">
        <v>3534</v>
      </c>
      <c r="E65" s="162">
        <v>4602</v>
      </c>
      <c r="F65" s="162">
        <v>15115</v>
      </c>
      <c r="G65" s="162">
        <v>16204</v>
      </c>
      <c r="H65" s="162">
        <v>11818</v>
      </c>
      <c r="I65" s="163">
        <f>IFERROR(H65/G65-1,"-")</f>
        <v>-0.27067390767711674</v>
      </c>
      <c r="J65" s="162">
        <f t="shared" ref="J65:J75" si="20">H65-G65</f>
        <v>-4386</v>
      </c>
      <c r="K65" s="163">
        <f>H65/H$8</f>
        <v>4.1425648007481714E-3</v>
      </c>
      <c r="L65" s="81"/>
    </row>
    <row r="66" spans="1:12" x14ac:dyDescent="0.25">
      <c r="A66" s="164" t="s">
        <v>106</v>
      </c>
      <c r="B66" s="165" t="s">
        <v>106</v>
      </c>
      <c r="C66" s="166">
        <v>1121</v>
      </c>
      <c r="D66" s="166">
        <v>592</v>
      </c>
      <c r="E66" s="166">
        <v>969</v>
      </c>
      <c r="F66" s="166">
        <v>6204</v>
      </c>
      <c r="G66" s="166">
        <v>4275</v>
      </c>
      <c r="H66" s="166">
        <v>3723</v>
      </c>
      <c r="I66" s="167">
        <f>IFERROR(H66/G66-1,"-")</f>
        <v>-0.12912280701754386</v>
      </c>
      <c r="J66" s="166">
        <f t="shared" si="20"/>
        <v>-552</v>
      </c>
      <c r="K66" s="167">
        <f>H66/H$8</f>
        <v>1.3050235871708785E-3</v>
      </c>
      <c r="L66" s="81"/>
    </row>
    <row r="67" spans="1:12" x14ac:dyDescent="0.25">
      <c r="A67" s="164" t="s">
        <v>103</v>
      </c>
      <c r="B67" s="165" t="s">
        <v>103</v>
      </c>
      <c r="C67" s="166">
        <v>7823</v>
      </c>
      <c r="D67" s="166">
        <v>2942</v>
      </c>
      <c r="E67" s="166">
        <v>3633</v>
      </c>
      <c r="F67" s="166">
        <v>8911</v>
      </c>
      <c r="G67" s="166">
        <v>11929</v>
      </c>
      <c r="H67" s="166">
        <v>8095</v>
      </c>
      <c r="I67" s="167">
        <f>IFERROR(H67/G67-1,"-")</f>
        <v>-0.32140162628887581</v>
      </c>
      <c r="J67" s="166">
        <f t="shared" si="20"/>
        <v>-3834</v>
      </c>
      <c r="K67" s="167">
        <f>H67/H$8</f>
        <v>2.8375412135772929E-3</v>
      </c>
      <c r="L67" s="81"/>
    </row>
    <row r="68" spans="1:12" x14ac:dyDescent="0.25">
      <c r="A68" s="164"/>
      <c r="B68" s="161" t="s">
        <v>110</v>
      </c>
      <c r="C68" s="162">
        <v>52912</v>
      </c>
      <c r="D68" s="162">
        <v>54232</v>
      </c>
      <c r="E68" s="162">
        <v>88224</v>
      </c>
      <c r="F68" s="162">
        <v>56527</v>
      </c>
      <c r="G68" s="162">
        <v>69996</v>
      </c>
      <c r="H68" s="162">
        <v>73199</v>
      </c>
      <c r="I68" s="163">
        <f>IFERROR(H68/G68-1,"-")</f>
        <v>4.5759757700440051E-2</v>
      </c>
      <c r="J68" s="162">
        <f t="shared" si="20"/>
        <v>3203</v>
      </c>
      <c r="K68" s="163">
        <f>H68/H$8</f>
        <v>2.565845327889367E-2</v>
      </c>
      <c r="L68" s="81"/>
    </row>
    <row r="69" spans="1:12" s="58" customFormat="1" x14ac:dyDescent="0.25">
      <c r="A69" s="164"/>
      <c r="B69" s="165" t="s">
        <v>113</v>
      </c>
      <c r="C69" s="166">
        <v>35775</v>
      </c>
      <c r="D69" s="166">
        <v>10966</v>
      </c>
      <c r="E69" s="166">
        <v>29417</v>
      </c>
      <c r="F69" s="166">
        <v>25945</v>
      </c>
      <c r="G69" s="166">
        <v>25089</v>
      </c>
      <c r="H69" s="166">
        <v>31444</v>
      </c>
      <c r="I69" s="167">
        <f t="shared" ref="I69:I76" si="21">IFERROR(H69/G69-1,"-")</f>
        <v>0.2532982582008052</v>
      </c>
      <c r="J69" s="166">
        <f t="shared" si="20"/>
        <v>6355</v>
      </c>
      <c r="K69" s="167">
        <f t="shared" ref="K69:K76" si="22">H69/H$8</f>
        <v>1.1022068674456381E-2</v>
      </c>
      <c r="L69" s="168"/>
    </row>
    <row r="70" spans="1:12" s="58" customFormat="1" x14ac:dyDescent="0.25">
      <c r="A70" s="164"/>
      <c r="B70" s="165" t="s">
        <v>116</v>
      </c>
      <c r="C70" s="166">
        <v>3201</v>
      </c>
      <c r="D70" s="166">
        <v>2579</v>
      </c>
      <c r="E70" s="166">
        <v>3771</v>
      </c>
      <c r="F70" s="166">
        <v>8580</v>
      </c>
      <c r="G70" s="166">
        <v>7575</v>
      </c>
      <c r="H70" s="166">
        <v>6302</v>
      </c>
      <c r="I70" s="167">
        <f t="shared" si="21"/>
        <v>-0.16805280528052802</v>
      </c>
      <c r="J70" s="166">
        <f t="shared" si="20"/>
        <v>-1273</v>
      </c>
      <c r="K70" s="167">
        <f t="shared" si="22"/>
        <v>2.2090407322994565E-3</v>
      </c>
      <c r="L70" s="168"/>
    </row>
    <row r="71" spans="1:12" x14ac:dyDescent="0.25">
      <c r="A71" s="164"/>
      <c r="B71" s="165" t="s">
        <v>119</v>
      </c>
      <c r="C71" s="166">
        <v>3211</v>
      </c>
      <c r="D71" s="166">
        <v>7122</v>
      </c>
      <c r="E71" s="166">
        <v>13150</v>
      </c>
      <c r="F71" s="166">
        <v>3264</v>
      </c>
      <c r="G71" s="166">
        <v>4141</v>
      </c>
      <c r="H71" s="166">
        <v>3930</v>
      </c>
      <c r="I71" s="167">
        <f t="shared" si="21"/>
        <v>-5.0953875875392463E-2</v>
      </c>
      <c r="J71" s="166">
        <f t="shared" si="20"/>
        <v>-211</v>
      </c>
      <c r="K71" s="167">
        <f t="shared" si="22"/>
        <v>1.3775833192537074E-3</v>
      </c>
      <c r="L71" s="81"/>
    </row>
    <row r="72" spans="1:12" x14ac:dyDescent="0.25">
      <c r="A72" s="164"/>
      <c r="B72" s="165" t="s">
        <v>126</v>
      </c>
      <c r="C72" s="166">
        <v>1850</v>
      </c>
      <c r="D72" s="166">
        <v>6479</v>
      </c>
      <c r="E72" s="166">
        <v>2289</v>
      </c>
      <c r="F72" s="166">
        <v>2188</v>
      </c>
      <c r="G72" s="166">
        <v>3001</v>
      </c>
      <c r="H72" s="166">
        <v>2826</v>
      </c>
      <c r="I72" s="167">
        <f t="shared" si="21"/>
        <v>-5.8313895368210633E-2</v>
      </c>
      <c r="J72" s="166">
        <f t="shared" si="20"/>
        <v>-175</v>
      </c>
      <c r="K72" s="167">
        <f t="shared" si="22"/>
        <v>9.9059808147862016E-4</v>
      </c>
      <c r="L72" s="81"/>
    </row>
    <row r="73" spans="1:12" x14ac:dyDescent="0.25">
      <c r="A73" s="164"/>
      <c r="B73" s="165" t="s">
        <v>122</v>
      </c>
      <c r="C73" s="166">
        <v>1687</v>
      </c>
      <c r="D73" s="166">
        <v>1782</v>
      </c>
      <c r="E73" s="166">
        <v>1644</v>
      </c>
      <c r="F73" s="166">
        <v>698</v>
      </c>
      <c r="G73" s="166">
        <v>1706</v>
      </c>
      <c r="H73" s="166">
        <v>2338</v>
      </c>
      <c r="I73" s="167">
        <f t="shared" si="21"/>
        <v>0.37045720984759667</v>
      </c>
      <c r="J73" s="166">
        <f t="shared" si="20"/>
        <v>632</v>
      </c>
      <c r="K73" s="167">
        <f t="shared" si="22"/>
        <v>8.1953938941861778E-4</v>
      </c>
      <c r="L73" s="81"/>
    </row>
    <row r="74" spans="1:12" x14ac:dyDescent="0.25">
      <c r="A74" s="164"/>
      <c r="B74" s="165" t="s">
        <v>131</v>
      </c>
      <c r="C74" s="166">
        <v>60</v>
      </c>
      <c r="D74" s="166">
        <v>4569</v>
      </c>
      <c r="E74" s="166">
        <v>5705</v>
      </c>
      <c r="F74" s="166">
        <v>1190</v>
      </c>
      <c r="G74" s="166">
        <v>2710</v>
      </c>
      <c r="H74" s="166">
        <v>1974</v>
      </c>
      <c r="I74" s="167">
        <f t="shared" si="21"/>
        <v>-0.27158671586715866</v>
      </c>
      <c r="J74" s="166">
        <f t="shared" si="20"/>
        <v>-736</v>
      </c>
      <c r="K74" s="167">
        <f t="shared" si="22"/>
        <v>6.919464305869767E-4</v>
      </c>
      <c r="L74" s="81"/>
    </row>
    <row r="75" spans="1:12" x14ac:dyDescent="0.25">
      <c r="A75" s="164" t="s">
        <v>147</v>
      </c>
      <c r="B75" s="165" t="s">
        <v>134</v>
      </c>
      <c r="C75" s="166">
        <v>132</v>
      </c>
      <c r="D75" s="166">
        <v>919</v>
      </c>
      <c r="E75" s="166">
        <v>1948</v>
      </c>
      <c r="F75" s="166">
        <v>291</v>
      </c>
      <c r="G75" s="166">
        <v>5685</v>
      </c>
      <c r="H75" s="166">
        <v>3867</v>
      </c>
      <c r="I75" s="167">
        <f t="shared" si="21"/>
        <v>-0.3197889182058048</v>
      </c>
      <c r="J75" s="166">
        <f t="shared" si="20"/>
        <v>-1818</v>
      </c>
      <c r="K75" s="167">
        <f t="shared" si="22"/>
        <v>1.3554999225328464E-3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6996</v>
      </c>
      <c r="D76" s="171">
        <f t="shared" ref="D76:H76" si="24">D68-SUM(D69:D75)</f>
        <v>19816</v>
      </c>
      <c r="E76" s="171">
        <f t="shared" si="24"/>
        <v>30300</v>
      </c>
      <c r="F76" s="171">
        <f t="shared" si="24"/>
        <v>14371</v>
      </c>
      <c r="G76" s="171">
        <f t="shared" si="24"/>
        <v>20089</v>
      </c>
      <c r="H76" s="171">
        <f t="shared" si="24"/>
        <v>20518</v>
      </c>
      <c r="I76" s="172">
        <f t="shared" si="21"/>
        <v>2.1354970381801008E-2</v>
      </c>
      <c r="J76" s="171">
        <f>H76-G76</f>
        <v>429</v>
      </c>
      <c r="K76" s="172">
        <f t="shared" si="22"/>
        <v>7.1921767288670654E-3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44846</v>
      </c>
      <c r="D78" s="178">
        <v>284082</v>
      </c>
      <c r="E78" s="178">
        <v>410037</v>
      </c>
      <c r="F78" s="178">
        <v>440835</v>
      </c>
      <c r="G78" s="178">
        <v>468874</v>
      </c>
      <c r="H78" s="178">
        <v>456509</v>
      </c>
      <c r="I78" s="179">
        <f>IFERROR(H78/G78-1,"-")</f>
        <v>-2.6371690475479603E-2</v>
      </c>
      <c r="J78" s="178">
        <f>H78-G78</f>
        <v>-12365</v>
      </c>
      <c r="K78" s="179">
        <f>H78/H$8</f>
        <v>0.16002014847053198</v>
      </c>
      <c r="L78" s="81"/>
    </row>
    <row r="79" spans="1:12" x14ac:dyDescent="0.25">
      <c r="A79" s="164" t="s">
        <v>99</v>
      </c>
      <c r="B79" s="161" t="s">
        <v>100</v>
      </c>
      <c r="C79" s="162">
        <v>14280</v>
      </c>
      <c r="D79" s="162">
        <v>61877</v>
      </c>
      <c r="E79" s="162">
        <v>109752</v>
      </c>
      <c r="F79" s="162">
        <v>84951</v>
      </c>
      <c r="G79" s="162">
        <v>89457</v>
      </c>
      <c r="H79" s="162">
        <v>98952</v>
      </c>
      <c r="I79" s="163">
        <f>IFERROR(H79/G79-1,"-")</f>
        <v>0.10614038029444317</v>
      </c>
      <c r="J79" s="162">
        <f t="shared" ref="J79:J89" si="25">H79-G79</f>
        <v>9495</v>
      </c>
      <c r="K79" s="163">
        <f>H79/H$8</f>
        <v>3.4685655116232277E-2</v>
      </c>
      <c r="L79" s="81"/>
    </row>
    <row r="80" spans="1:12" x14ac:dyDescent="0.25">
      <c r="A80" s="164" t="s">
        <v>106</v>
      </c>
      <c r="B80" s="165" t="s">
        <v>106</v>
      </c>
      <c r="C80" s="166">
        <v>7287</v>
      </c>
      <c r="D80" s="166">
        <v>15618</v>
      </c>
      <c r="E80" s="166">
        <v>14999</v>
      </c>
      <c r="F80" s="166">
        <v>13117</v>
      </c>
      <c r="G80" s="166">
        <v>15554</v>
      </c>
      <c r="H80" s="166">
        <v>13875</v>
      </c>
      <c r="I80" s="167">
        <f>IFERROR(H80/G80-1,"-")</f>
        <v>-0.10794650893660795</v>
      </c>
      <c r="J80" s="166">
        <f t="shared" si="25"/>
        <v>-1679</v>
      </c>
      <c r="K80" s="167">
        <f>H80/H$8</f>
        <v>4.8636052301896156E-3</v>
      </c>
      <c r="L80" s="81"/>
    </row>
    <row r="81" spans="1:12" x14ac:dyDescent="0.25">
      <c r="A81" s="164" t="s">
        <v>103</v>
      </c>
      <c r="B81" s="165" t="s">
        <v>103</v>
      </c>
      <c r="C81" s="166">
        <v>6993</v>
      </c>
      <c r="D81" s="166">
        <v>46259</v>
      </c>
      <c r="E81" s="166">
        <v>94753</v>
      </c>
      <c r="F81" s="166">
        <v>71834</v>
      </c>
      <c r="G81" s="166">
        <v>73903</v>
      </c>
      <c r="H81" s="166">
        <v>85077</v>
      </c>
      <c r="I81" s="167">
        <f>IFERROR(H81/G81-1,"-")</f>
        <v>0.15119819222494346</v>
      </c>
      <c r="J81" s="166">
        <f t="shared" si="25"/>
        <v>11174</v>
      </c>
      <c r="K81" s="167">
        <f>H81/H$8</f>
        <v>2.9822049886042663E-2</v>
      </c>
      <c r="L81" s="81"/>
    </row>
    <row r="82" spans="1:12" x14ac:dyDescent="0.25">
      <c r="A82" s="164"/>
      <c r="B82" s="161" t="s">
        <v>110</v>
      </c>
      <c r="C82" s="162">
        <v>30566</v>
      </c>
      <c r="D82" s="162">
        <v>222205</v>
      </c>
      <c r="E82" s="162">
        <v>300285</v>
      </c>
      <c r="F82" s="162">
        <v>355884</v>
      </c>
      <c r="G82" s="162">
        <v>379417</v>
      </c>
      <c r="H82" s="162">
        <v>357557</v>
      </c>
      <c r="I82" s="163">
        <f>IFERROR(H82/G82-1,"-")</f>
        <v>-5.7614708882311572E-2</v>
      </c>
      <c r="J82" s="162">
        <f t="shared" si="25"/>
        <v>-21860</v>
      </c>
      <c r="K82" s="163">
        <f>H82/H$8</f>
        <v>0.12533449335429972</v>
      </c>
      <c r="L82" s="81"/>
    </row>
    <row r="83" spans="1:12" s="58" customFormat="1" x14ac:dyDescent="0.25">
      <c r="A83" s="164"/>
      <c r="B83" s="165" t="s">
        <v>113</v>
      </c>
      <c r="C83" s="166">
        <v>6245</v>
      </c>
      <c r="D83" s="166">
        <v>20997</v>
      </c>
      <c r="E83" s="166">
        <v>47781</v>
      </c>
      <c r="F83" s="166">
        <v>62747</v>
      </c>
      <c r="G83" s="166">
        <v>67375</v>
      </c>
      <c r="H83" s="166">
        <v>61503</v>
      </c>
      <c r="I83" s="167">
        <f t="shared" ref="I83:I90" si="26">IFERROR(H83/G83-1,"-")</f>
        <v>-8.7153988868274634E-2</v>
      </c>
      <c r="J83" s="166">
        <f t="shared" si="25"/>
        <v>-5872</v>
      </c>
      <c r="K83" s="167">
        <f t="shared" ref="K83:K90" si="27">H83/H$8</f>
        <v>2.1558653151160501E-2</v>
      </c>
      <c r="L83" s="168"/>
    </row>
    <row r="84" spans="1:12" s="58" customFormat="1" x14ac:dyDescent="0.25">
      <c r="A84" s="164"/>
      <c r="B84" s="165" t="s">
        <v>116</v>
      </c>
      <c r="C84" s="166">
        <v>12813</v>
      </c>
      <c r="D84" s="166">
        <v>100325</v>
      </c>
      <c r="E84" s="166">
        <v>120073</v>
      </c>
      <c r="F84" s="166">
        <v>136634</v>
      </c>
      <c r="G84" s="166">
        <v>141819</v>
      </c>
      <c r="H84" s="166">
        <v>131688</v>
      </c>
      <c r="I84" s="167">
        <f t="shared" si="26"/>
        <v>-7.1436126330040373E-2</v>
      </c>
      <c r="J84" s="166">
        <f t="shared" si="25"/>
        <v>-10131</v>
      </c>
      <c r="K84" s="167">
        <f t="shared" si="27"/>
        <v>4.616060868851965E-2</v>
      </c>
      <c r="L84" s="168"/>
    </row>
    <row r="85" spans="1:12" x14ac:dyDescent="0.25">
      <c r="A85" s="164"/>
      <c r="B85" s="165" t="s">
        <v>119</v>
      </c>
      <c r="C85" s="166">
        <v>2033</v>
      </c>
      <c r="D85" s="166">
        <v>11502</v>
      </c>
      <c r="E85" s="166">
        <v>14877</v>
      </c>
      <c r="F85" s="166">
        <v>23544</v>
      </c>
      <c r="G85" s="166">
        <v>25480</v>
      </c>
      <c r="H85" s="166">
        <v>24411</v>
      </c>
      <c r="I85" s="167">
        <f t="shared" si="26"/>
        <v>-4.1954474097331218E-2</v>
      </c>
      <c r="J85" s="166">
        <f t="shared" si="25"/>
        <v>-1069</v>
      </c>
      <c r="K85" s="167">
        <f t="shared" si="27"/>
        <v>8.5567904341736015E-3</v>
      </c>
      <c r="L85" s="81"/>
    </row>
    <row r="86" spans="1:12" x14ac:dyDescent="0.25">
      <c r="A86" s="164"/>
      <c r="B86" s="165" t="s">
        <v>126</v>
      </c>
      <c r="C86" s="166">
        <v>553</v>
      </c>
      <c r="D86" s="166">
        <v>7042</v>
      </c>
      <c r="E86" s="166">
        <v>6873</v>
      </c>
      <c r="F86" s="166">
        <v>7535</v>
      </c>
      <c r="G86" s="166">
        <v>12303</v>
      </c>
      <c r="H86" s="166">
        <v>8571</v>
      </c>
      <c r="I86" s="167">
        <f t="shared" si="26"/>
        <v>-0.30334064862228727</v>
      </c>
      <c r="J86" s="166">
        <f t="shared" si="25"/>
        <v>-3732</v>
      </c>
      <c r="K86" s="167">
        <f t="shared" si="27"/>
        <v>3.0043935443571312E-3</v>
      </c>
      <c r="L86" s="81"/>
    </row>
    <row r="87" spans="1:12" x14ac:dyDescent="0.25">
      <c r="A87" s="164"/>
      <c r="B87" s="165" t="s">
        <v>122</v>
      </c>
      <c r="C87" s="166">
        <v>337</v>
      </c>
      <c r="D87" s="166">
        <v>3911</v>
      </c>
      <c r="E87" s="166">
        <v>3870</v>
      </c>
      <c r="F87" s="166">
        <v>3615</v>
      </c>
      <c r="G87" s="166">
        <v>4832</v>
      </c>
      <c r="H87" s="166">
        <v>6070</v>
      </c>
      <c r="I87" s="167">
        <f t="shared" si="26"/>
        <v>0.25620860927152322</v>
      </c>
      <c r="J87" s="166">
        <f t="shared" si="25"/>
        <v>1238</v>
      </c>
      <c r="K87" s="167">
        <f t="shared" si="27"/>
        <v>2.1277177475496193E-3</v>
      </c>
      <c r="L87" s="81"/>
    </row>
    <row r="88" spans="1:12" x14ac:dyDescent="0.25">
      <c r="A88" s="164"/>
      <c r="B88" s="165" t="s">
        <v>131</v>
      </c>
      <c r="C88" s="166">
        <v>120</v>
      </c>
      <c r="D88" s="166">
        <v>6253</v>
      </c>
      <c r="E88" s="166">
        <v>10183</v>
      </c>
      <c r="F88" s="166">
        <v>9612</v>
      </c>
      <c r="G88" s="166">
        <v>6874</v>
      </c>
      <c r="H88" s="166">
        <v>6958</v>
      </c>
      <c r="I88" s="167">
        <f t="shared" si="26"/>
        <v>1.2219959266802416E-2</v>
      </c>
      <c r="J88" s="166">
        <f t="shared" si="25"/>
        <v>84</v>
      </c>
      <c r="K88" s="167">
        <f t="shared" si="27"/>
        <v>2.4389884822817549E-3</v>
      </c>
      <c r="L88" s="81"/>
    </row>
    <row r="89" spans="1:12" x14ac:dyDescent="0.25">
      <c r="A89" s="164" t="s">
        <v>147</v>
      </c>
      <c r="B89" s="165" t="s">
        <v>134</v>
      </c>
      <c r="C89" s="166">
        <v>490</v>
      </c>
      <c r="D89" s="166">
        <v>8622</v>
      </c>
      <c r="E89" s="166">
        <v>13657</v>
      </c>
      <c r="F89" s="166">
        <v>14110</v>
      </c>
      <c r="G89" s="166">
        <v>12135</v>
      </c>
      <c r="H89" s="166">
        <v>11722</v>
      </c>
      <c r="I89" s="167">
        <f t="shared" si="26"/>
        <v>-3.4033786567779112E-2</v>
      </c>
      <c r="J89" s="166">
        <f t="shared" si="25"/>
        <v>-413</v>
      </c>
      <c r="K89" s="167">
        <f t="shared" si="27"/>
        <v>4.1089139105068596E-3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7975</v>
      </c>
      <c r="D90" s="171">
        <f t="shared" ref="D90:H90" si="29">D82-SUM(D83:D89)</f>
        <v>63553</v>
      </c>
      <c r="E90" s="171">
        <f t="shared" si="29"/>
        <v>82971</v>
      </c>
      <c r="F90" s="171">
        <f t="shared" si="29"/>
        <v>98087</v>
      </c>
      <c r="G90" s="171">
        <f t="shared" si="29"/>
        <v>108599</v>
      </c>
      <c r="H90" s="171">
        <f t="shared" si="29"/>
        <v>106634</v>
      </c>
      <c r="I90" s="172">
        <f t="shared" si="26"/>
        <v>-1.8094089264173663E-2</v>
      </c>
      <c r="J90" s="171">
        <f>H90-G90</f>
        <v>-1965</v>
      </c>
      <c r="K90" s="172">
        <f t="shared" si="27"/>
        <v>3.7378427395750591E-2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4049</v>
      </c>
      <c r="D92" s="178">
        <v>11200</v>
      </c>
      <c r="E92" s="178">
        <v>12114</v>
      </c>
      <c r="F92" s="178">
        <v>11864</v>
      </c>
      <c r="G92" s="178">
        <v>13319</v>
      </c>
      <c r="H92" s="178">
        <v>13103</v>
      </c>
      <c r="I92" s="179">
        <f>IFERROR(H92/G92-1,"-")</f>
        <v>-1.6217433741271825E-2</v>
      </c>
      <c r="J92" s="178">
        <f>H92-G92</f>
        <v>-216</v>
      </c>
      <c r="K92" s="179">
        <f>H92/H$8</f>
        <v>4.5929959878323991E-3</v>
      </c>
      <c r="L92" s="81"/>
    </row>
    <row r="93" spans="1:12" x14ac:dyDescent="0.25">
      <c r="A93" s="164" t="s">
        <v>99</v>
      </c>
      <c r="B93" s="161" t="s">
        <v>100</v>
      </c>
      <c r="C93" s="162">
        <v>2474</v>
      </c>
      <c r="D93" s="162">
        <v>5677</v>
      </c>
      <c r="E93" s="162">
        <v>6120</v>
      </c>
      <c r="F93" s="162">
        <v>4800</v>
      </c>
      <c r="G93" s="162">
        <v>6283</v>
      </c>
      <c r="H93" s="162">
        <v>6261</v>
      </c>
      <c r="I93" s="163">
        <f>IFERROR(H93/G93-1,"-")</f>
        <v>-3.501512016552577E-3</v>
      </c>
      <c r="J93" s="162">
        <f t="shared" ref="J93:J103" si="30">H93-G93</f>
        <v>-22</v>
      </c>
      <c r="K93" s="163">
        <f>H93/H$8</f>
        <v>2.1946689979255628E-3</v>
      </c>
      <c r="L93" s="81"/>
    </row>
    <row r="94" spans="1:12" x14ac:dyDescent="0.25">
      <c r="A94" s="164" t="s">
        <v>106</v>
      </c>
      <c r="B94" s="165" t="s">
        <v>106</v>
      </c>
      <c r="C94" s="166">
        <v>1793</v>
      </c>
      <c r="D94" s="166">
        <v>2488</v>
      </c>
      <c r="E94" s="166">
        <v>2999</v>
      </c>
      <c r="F94" s="166">
        <v>1914</v>
      </c>
      <c r="G94" s="166">
        <v>2574</v>
      </c>
      <c r="H94" s="166">
        <v>3015</v>
      </c>
      <c r="I94" s="167">
        <f>IFERROR(H94/G94-1,"-")</f>
        <v>0.17132867132867124</v>
      </c>
      <c r="J94" s="166">
        <f t="shared" si="30"/>
        <v>441</v>
      </c>
      <c r="K94" s="167">
        <f>H94/H$8</f>
        <v>1.056848271641203E-3</v>
      </c>
      <c r="L94" s="81"/>
    </row>
    <row r="95" spans="1:12" x14ac:dyDescent="0.25">
      <c r="A95" s="164" t="s">
        <v>103</v>
      </c>
      <c r="B95" s="165" t="s">
        <v>103</v>
      </c>
      <c r="C95" s="166">
        <v>681</v>
      </c>
      <c r="D95" s="166">
        <v>3189</v>
      </c>
      <c r="E95" s="166">
        <v>3121</v>
      </c>
      <c r="F95" s="166">
        <v>2886</v>
      </c>
      <c r="G95" s="166">
        <v>3709</v>
      </c>
      <c r="H95" s="166">
        <v>3246</v>
      </c>
      <c r="I95" s="167">
        <f>IFERROR(H95/G95-1,"-")</f>
        <v>-0.1248314909679159</v>
      </c>
      <c r="J95" s="166">
        <f t="shared" si="30"/>
        <v>-463</v>
      </c>
      <c r="K95" s="167">
        <f>H95/H$8</f>
        <v>1.1378207262843598E-3</v>
      </c>
      <c r="L95" s="81"/>
    </row>
    <row r="96" spans="1:12" x14ac:dyDescent="0.25">
      <c r="A96" s="164"/>
      <c r="B96" s="161" t="s">
        <v>110</v>
      </c>
      <c r="C96" s="162">
        <v>1575</v>
      </c>
      <c r="D96" s="162">
        <v>5523</v>
      </c>
      <c r="E96" s="162">
        <v>5994</v>
      </c>
      <c r="F96" s="162">
        <v>7064</v>
      </c>
      <c r="G96" s="162">
        <v>7036</v>
      </c>
      <c r="H96" s="162">
        <v>6842</v>
      </c>
      <c r="I96" s="163">
        <f>IFERROR(H96/G96-1,"-")</f>
        <v>-2.7572484366117145E-2</v>
      </c>
      <c r="J96" s="162">
        <f t="shared" si="30"/>
        <v>-194</v>
      </c>
      <c r="K96" s="163">
        <f>H96/H$8</f>
        <v>2.3983269899068363E-3</v>
      </c>
      <c r="L96" s="81"/>
    </row>
    <row r="97" spans="1:12" s="58" customFormat="1" x14ac:dyDescent="0.25">
      <c r="A97" s="164"/>
      <c r="B97" s="165" t="s">
        <v>113</v>
      </c>
      <c r="C97" s="166">
        <v>136</v>
      </c>
      <c r="D97" s="166">
        <v>680</v>
      </c>
      <c r="E97" s="166">
        <v>948</v>
      </c>
      <c r="F97" s="166">
        <v>1233</v>
      </c>
      <c r="G97" s="166">
        <v>859</v>
      </c>
      <c r="H97" s="166">
        <v>836</v>
      </c>
      <c r="I97" s="167">
        <f t="shared" ref="I97:I104" si="31">IFERROR(H97/G97-1,"-")</f>
        <v>-2.6775320139697301E-2</v>
      </c>
      <c r="J97" s="166">
        <f t="shared" si="30"/>
        <v>-23</v>
      </c>
      <c r="K97" s="167">
        <f t="shared" ref="K97:K104" si="32">H97/H$8</f>
        <v>2.930431691847581E-4</v>
      </c>
      <c r="L97" s="168"/>
    </row>
    <row r="98" spans="1:12" s="58" customFormat="1" x14ac:dyDescent="0.25">
      <c r="A98" s="164"/>
      <c r="B98" s="165" t="s">
        <v>116</v>
      </c>
      <c r="C98" s="166">
        <v>199</v>
      </c>
      <c r="D98" s="166">
        <v>1924</v>
      </c>
      <c r="E98" s="166">
        <v>1833</v>
      </c>
      <c r="F98" s="166">
        <v>2036</v>
      </c>
      <c r="G98" s="166">
        <v>2476</v>
      </c>
      <c r="H98" s="166">
        <v>2474</v>
      </c>
      <c r="I98" s="167">
        <f t="shared" si="31"/>
        <v>-8.077544426494665E-4</v>
      </c>
      <c r="J98" s="166">
        <f t="shared" si="30"/>
        <v>-2</v>
      </c>
      <c r="K98" s="167">
        <f t="shared" si="32"/>
        <v>8.6721148392714304E-4</v>
      </c>
      <c r="L98" s="168"/>
    </row>
    <row r="99" spans="1:12" x14ac:dyDescent="0.25">
      <c r="A99" s="164"/>
      <c r="B99" s="165" t="s">
        <v>119</v>
      </c>
      <c r="C99" s="166">
        <v>445</v>
      </c>
      <c r="D99" s="166">
        <v>799</v>
      </c>
      <c r="E99" s="166">
        <v>717</v>
      </c>
      <c r="F99" s="166">
        <v>679</v>
      </c>
      <c r="G99" s="166">
        <v>714</v>
      </c>
      <c r="H99" s="166">
        <v>914</v>
      </c>
      <c r="I99" s="167">
        <f t="shared" si="31"/>
        <v>0.28011204481792706</v>
      </c>
      <c r="J99" s="166">
        <f t="shared" si="30"/>
        <v>200</v>
      </c>
      <c r="K99" s="167">
        <f t="shared" si="32"/>
        <v>3.2038451750582406E-4</v>
      </c>
      <c r="L99" s="81"/>
    </row>
    <row r="100" spans="1:12" x14ac:dyDescent="0.25">
      <c r="A100" s="164"/>
      <c r="B100" s="165" t="s">
        <v>126</v>
      </c>
      <c r="C100" s="166">
        <v>14</v>
      </c>
      <c r="D100" s="166">
        <v>348</v>
      </c>
      <c r="E100" s="166">
        <v>374</v>
      </c>
      <c r="F100" s="166">
        <v>365</v>
      </c>
      <c r="G100" s="166">
        <v>215</v>
      </c>
      <c r="H100" s="166">
        <v>239</v>
      </c>
      <c r="I100" s="167">
        <f t="shared" si="31"/>
        <v>0.1116279069767443</v>
      </c>
      <c r="J100" s="166">
        <f t="shared" si="30"/>
        <v>24</v>
      </c>
      <c r="K100" s="167">
        <f t="shared" si="32"/>
        <v>8.3776695496599513E-5</v>
      </c>
      <c r="L100" s="81"/>
    </row>
    <row r="101" spans="1:12" x14ac:dyDescent="0.25">
      <c r="A101" s="164"/>
      <c r="B101" s="165" t="s">
        <v>122</v>
      </c>
      <c r="C101" s="166">
        <v>36</v>
      </c>
      <c r="D101" s="166">
        <v>167</v>
      </c>
      <c r="E101" s="166">
        <v>112</v>
      </c>
      <c r="F101" s="166">
        <v>162</v>
      </c>
      <c r="G101" s="166">
        <v>348</v>
      </c>
      <c r="H101" s="166">
        <v>293</v>
      </c>
      <c r="I101" s="167">
        <f t="shared" si="31"/>
        <v>-0.15804597701149425</v>
      </c>
      <c r="J101" s="166">
        <f t="shared" si="30"/>
        <v>-55</v>
      </c>
      <c r="K101" s="167">
        <f t="shared" si="32"/>
        <v>1.0270532125733748E-4</v>
      </c>
      <c r="L101" s="81"/>
    </row>
    <row r="102" spans="1:12" x14ac:dyDescent="0.25">
      <c r="A102" s="164"/>
      <c r="B102" s="165" t="s">
        <v>131</v>
      </c>
      <c r="C102" s="166">
        <v>2</v>
      </c>
      <c r="D102" s="166">
        <v>77</v>
      </c>
      <c r="E102" s="166">
        <v>101</v>
      </c>
      <c r="F102" s="166">
        <v>34</v>
      </c>
      <c r="G102" s="166">
        <v>10</v>
      </c>
      <c r="H102" s="166">
        <v>26</v>
      </c>
      <c r="I102" s="167">
        <f t="shared" si="31"/>
        <v>1.6</v>
      </c>
      <c r="J102" s="166">
        <f t="shared" si="30"/>
        <v>16</v>
      </c>
      <c r="K102" s="167">
        <f t="shared" si="32"/>
        <v>9.1137827736886488E-6</v>
      </c>
      <c r="L102" s="81"/>
    </row>
    <row r="103" spans="1:12" x14ac:dyDescent="0.25">
      <c r="A103" s="164" t="s">
        <v>147</v>
      </c>
      <c r="B103" s="165" t="s">
        <v>134</v>
      </c>
      <c r="C103" s="166">
        <v>10</v>
      </c>
      <c r="D103" s="166">
        <v>42</v>
      </c>
      <c r="E103" s="166">
        <v>94</v>
      </c>
      <c r="F103" s="166">
        <v>147</v>
      </c>
      <c r="G103" s="166">
        <v>160</v>
      </c>
      <c r="H103" s="166">
        <v>18</v>
      </c>
      <c r="I103" s="167">
        <f t="shared" si="31"/>
        <v>-0.88749999999999996</v>
      </c>
      <c r="J103" s="166">
        <f t="shared" si="30"/>
        <v>-142</v>
      </c>
      <c r="K103" s="167">
        <f t="shared" si="32"/>
        <v>6.3095419202459876E-6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733</v>
      </c>
      <c r="D104" s="171">
        <f t="shared" ref="D104:H104" si="34">D96-SUM(D97:D103)</f>
        <v>1486</v>
      </c>
      <c r="E104" s="171">
        <f t="shared" si="34"/>
        <v>1815</v>
      </c>
      <c r="F104" s="171">
        <f t="shared" si="34"/>
        <v>2408</v>
      </c>
      <c r="G104" s="171">
        <f t="shared" si="34"/>
        <v>2254</v>
      </c>
      <c r="H104" s="171">
        <f t="shared" si="34"/>
        <v>2042</v>
      </c>
      <c r="I104" s="172">
        <f t="shared" si="31"/>
        <v>-9.4055013309671698E-2</v>
      </c>
      <c r="J104" s="171">
        <f>H104-G104</f>
        <v>-212</v>
      </c>
      <c r="K104" s="172">
        <f t="shared" si="32"/>
        <v>7.1578247784123933E-4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41809</v>
      </c>
      <c r="D106" s="178">
        <v>96818</v>
      </c>
      <c r="E106" s="178">
        <v>108987</v>
      </c>
      <c r="F106" s="178">
        <v>119696</v>
      </c>
      <c r="G106" s="178">
        <v>97837</v>
      </c>
      <c r="H106" s="178">
        <v>108317</v>
      </c>
      <c r="I106" s="179">
        <f>IFERROR(H106/G106-1,"-")</f>
        <v>0.10711693939920486</v>
      </c>
      <c r="J106" s="178">
        <f>H106-G106</f>
        <v>10480</v>
      </c>
      <c r="K106" s="179">
        <f>H106/H$8</f>
        <v>3.7968369565293592E-2</v>
      </c>
      <c r="L106" s="81"/>
    </row>
    <row r="107" spans="1:12" x14ac:dyDescent="0.25">
      <c r="A107" s="164" t="s">
        <v>99</v>
      </c>
      <c r="B107" s="161" t="s">
        <v>100</v>
      </c>
      <c r="C107" s="162">
        <v>7870</v>
      </c>
      <c r="D107" s="162">
        <v>16269</v>
      </c>
      <c r="E107" s="162">
        <v>21520</v>
      </c>
      <c r="F107" s="162">
        <v>15397</v>
      </c>
      <c r="G107" s="162">
        <v>13481</v>
      </c>
      <c r="H107" s="162">
        <v>12024</v>
      </c>
      <c r="I107" s="163">
        <f>IFERROR(H107/G107-1,"-")</f>
        <v>-0.10807803575402419</v>
      </c>
      <c r="J107" s="162">
        <f t="shared" ref="J107:J117" si="35">H107-G107</f>
        <v>-1457</v>
      </c>
      <c r="K107" s="163">
        <f>H107/H$8</f>
        <v>4.21477400272432E-3</v>
      </c>
      <c r="L107" s="81"/>
    </row>
    <row r="108" spans="1:12" x14ac:dyDescent="0.25">
      <c r="A108" s="164" t="s">
        <v>106</v>
      </c>
      <c r="B108" s="165" t="s">
        <v>106</v>
      </c>
      <c r="C108" s="166">
        <v>5267</v>
      </c>
      <c r="D108" s="166">
        <v>6615</v>
      </c>
      <c r="E108" s="166">
        <v>5365</v>
      </c>
      <c r="F108" s="166">
        <v>2175</v>
      </c>
      <c r="G108" s="166">
        <v>3501</v>
      </c>
      <c r="H108" s="166">
        <v>4696</v>
      </c>
      <c r="I108" s="167">
        <f>IFERROR(H108/G108-1,"-")</f>
        <v>0.34133104827192229</v>
      </c>
      <c r="J108" s="166">
        <f t="shared" si="35"/>
        <v>1195</v>
      </c>
      <c r="K108" s="167">
        <f>H108/H$8</f>
        <v>1.6460893809708422E-3</v>
      </c>
      <c r="L108" s="81"/>
    </row>
    <row r="109" spans="1:12" x14ac:dyDescent="0.25">
      <c r="A109" s="164" t="s">
        <v>103</v>
      </c>
      <c r="B109" s="165" t="s">
        <v>103</v>
      </c>
      <c r="C109" s="166">
        <v>2603</v>
      </c>
      <c r="D109" s="166">
        <v>9654</v>
      </c>
      <c r="E109" s="166">
        <v>16155</v>
      </c>
      <c r="F109" s="166">
        <v>13222</v>
      </c>
      <c r="G109" s="166">
        <v>9980</v>
      </c>
      <c r="H109" s="166">
        <v>7328</v>
      </c>
      <c r="I109" s="167">
        <f>IFERROR(H109/G109-1,"-")</f>
        <v>-0.2657314629258517</v>
      </c>
      <c r="J109" s="166">
        <f t="shared" si="35"/>
        <v>-2652</v>
      </c>
      <c r="K109" s="167">
        <f>H109/H$8</f>
        <v>2.5686846217534776E-3</v>
      </c>
      <c r="L109" s="81"/>
    </row>
    <row r="110" spans="1:12" x14ac:dyDescent="0.25">
      <c r="A110" s="164"/>
      <c r="B110" s="161" t="s">
        <v>110</v>
      </c>
      <c r="C110" s="162">
        <v>33939</v>
      </c>
      <c r="D110" s="162">
        <v>80549</v>
      </c>
      <c r="E110" s="162">
        <v>87467</v>
      </c>
      <c r="F110" s="162">
        <v>104299</v>
      </c>
      <c r="G110" s="162">
        <v>84356</v>
      </c>
      <c r="H110" s="162">
        <v>96293</v>
      </c>
      <c r="I110" s="163">
        <f>IFERROR(H110/G110-1,"-")</f>
        <v>0.14150742093034285</v>
      </c>
      <c r="J110" s="162">
        <f t="shared" si="35"/>
        <v>11937</v>
      </c>
      <c r="K110" s="163">
        <f>H110/H$8</f>
        <v>3.3753595562569273E-2</v>
      </c>
      <c r="L110" s="81"/>
    </row>
    <row r="111" spans="1:12" s="58" customFormat="1" x14ac:dyDescent="0.25">
      <c r="A111" s="164"/>
      <c r="B111" s="165" t="s">
        <v>113</v>
      </c>
      <c r="C111" s="166">
        <v>28677</v>
      </c>
      <c r="D111" s="166">
        <v>48685</v>
      </c>
      <c r="E111" s="166">
        <v>53949</v>
      </c>
      <c r="F111" s="166">
        <v>62797</v>
      </c>
      <c r="G111" s="166">
        <v>44607</v>
      </c>
      <c r="H111" s="166">
        <v>42625</v>
      </c>
      <c r="I111" s="167">
        <f t="shared" ref="I111:I118" si="36">IFERROR(H111/G111-1,"-")</f>
        <v>-4.4432488174501739E-2</v>
      </c>
      <c r="J111" s="166">
        <f t="shared" si="35"/>
        <v>-1982</v>
      </c>
      <c r="K111" s="167">
        <f t="shared" ref="K111:K118" si="37">H111/H$8</f>
        <v>1.494134579724918E-2</v>
      </c>
      <c r="L111" s="168"/>
    </row>
    <row r="112" spans="1:12" s="58" customFormat="1" x14ac:dyDescent="0.25">
      <c r="A112" s="164"/>
      <c r="B112" s="165" t="s">
        <v>116</v>
      </c>
      <c r="C112" s="166">
        <v>1685</v>
      </c>
      <c r="D112" s="166">
        <v>5141</v>
      </c>
      <c r="E112" s="166">
        <v>4905</v>
      </c>
      <c r="F112" s="166">
        <v>6500</v>
      </c>
      <c r="G112" s="166">
        <v>6382</v>
      </c>
      <c r="H112" s="166">
        <v>5797</v>
      </c>
      <c r="I112" s="167">
        <f t="shared" si="36"/>
        <v>-9.1664055155123769E-2</v>
      </c>
      <c r="J112" s="166">
        <f t="shared" si="35"/>
        <v>-585</v>
      </c>
      <c r="K112" s="167">
        <f t="shared" si="37"/>
        <v>2.0320230284258884E-3</v>
      </c>
      <c r="L112" s="168"/>
    </row>
    <row r="113" spans="1:12" x14ac:dyDescent="0.25">
      <c r="A113" s="164"/>
      <c r="B113" s="165" t="s">
        <v>119</v>
      </c>
      <c r="C113" s="166">
        <v>803</v>
      </c>
      <c r="D113" s="166">
        <v>4121</v>
      </c>
      <c r="E113" s="166">
        <v>4838</v>
      </c>
      <c r="F113" s="166">
        <v>4128</v>
      </c>
      <c r="G113" s="166">
        <v>6510</v>
      </c>
      <c r="H113" s="166">
        <v>8720</v>
      </c>
      <c r="I113" s="167">
        <f t="shared" si="36"/>
        <v>0.33947772657450082</v>
      </c>
      <c r="J113" s="166">
        <f t="shared" si="35"/>
        <v>2210</v>
      </c>
      <c r="K113" s="167">
        <f t="shared" si="37"/>
        <v>3.0566225302525009E-3</v>
      </c>
      <c r="L113" s="81"/>
    </row>
    <row r="114" spans="1:12" x14ac:dyDescent="0.25">
      <c r="A114" s="164"/>
      <c r="B114" s="165" t="s">
        <v>126</v>
      </c>
      <c r="C114" s="166">
        <v>466</v>
      </c>
      <c r="D114" s="166">
        <v>3062</v>
      </c>
      <c r="E114" s="166">
        <v>2693</v>
      </c>
      <c r="F114" s="166">
        <v>3659</v>
      </c>
      <c r="G114" s="166">
        <v>3130</v>
      </c>
      <c r="H114" s="166">
        <v>2597</v>
      </c>
      <c r="I114" s="167">
        <f t="shared" si="36"/>
        <v>-0.17028753993610224</v>
      </c>
      <c r="J114" s="166">
        <f t="shared" si="35"/>
        <v>-533</v>
      </c>
      <c r="K114" s="167">
        <f t="shared" si="37"/>
        <v>9.103266870488239E-4</v>
      </c>
      <c r="L114" s="81"/>
    </row>
    <row r="115" spans="1:12" x14ac:dyDescent="0.25">
      <c r="A115" s="164"/>
      <c r="B115" s="165" t="s">
        <v>122</v>
      </c>
      <c r="C115" s="166">
        <v>447</v>
      </c>
      <c r="D115" s="166">
        <v>3489</v>
      </c>
      <c r="E115" s="166">
        <v>2033</v>
      </c>
      <c r="F115" s="166">
        <v>3386</v>
      </c>
      <c r="G115" s="166">
        <v>2445</v>
      </c>
      <c r="H115" s="166">
        <v>2427</v>
      </c>
      <c r="I115" s="167">
        <f t="shared" si="36"/>
        <v>-7.3619631901840066E-3</v>
      </c>
      <c r="J115" s="166">
        <f t="shared" si="35"/>
        <v>-18</v>
      </c>
      <c r="K115" s="167">
        <f t="shared" si="37"/>
        <v>8.5073656891316738E-4</v>
      </c>
      <c r="L115" s="81"/>
    </row>
    <row r="116" spans="1:12" x14ac:dyDescent="0.25">
      <c r="A116" s="164"/>
      <c r="B116" s="165" t="s">
        <v>131</v>
      </c>
      <c r="C116" s="166">
        <v>14</v>
      </c>
      <c r="D116" s="166">
        <v>729</v>
      </c>
      <c r="E116" s="166">
        <v>835</v>
      </c>
      <c r="F116" s="166">
        <v>2134</v>
      </c>
      <c r="G116" s="166">
        <v>883</v>
      </c>
      <c r="H116" s="166">
        <v>1054</v>
      </c>
      <c r="I116" s="167">
        <f t="shared" si="36"/>
        <v>0.19365798414496038</v>
      </c>
      <c r="J116" s="166">
        <f t="shared" si="35"/>
        <v>171</v>
      </c>
      <c r="K116" s="167">
        <f t="shared" si="37"/>
        <v>3.6945873244107066E-4</v>
      </c>
      <c r="L116" s="81"/>
    </row>
    <row r="117" spans="1:12" x14ac:dyDescent="0.25">
      <c r="A117" s="164" t="s">
        <v>147</v>
      </c>
      <c r="B117" s="165" t="s">
        <v>134</v>
      </c>
      <c r="C117" s="166">
        <v>32</v>
      </c>
      <c r="D117" s="166">
        <v>1211</v>
      </c>
      <c r="E117" s="166">
        <v>908</v>
      </c>
      <c r="F117" s="166">
        <v>1500</v>
      </c>
      <c r="G117" s="166">
        <v>1223</v>
      </c>
      <c r="H117" s="166">
        <v>960</v>
      </c>
      <c r="I117" s="167">
        <f t="shared" si="36"/>
        <v>-0.21504497138184786</v>
      </c>
      <c r="J117" s="166">
        <f t="shared" si="35"/>
        <v>-263</v>
      </c>
      <c r="K117" s="167">
        <f t="shared" si="37"/>
        <v>3.3650890241311934E-4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1815</v>
      </c>
      <c r="D118" s="171">
        <f t="shared" ref="D118:H118" si="39">D110-SUM(D111:D117)</f>
        <v>14111</v>
      </c>
      <c r="E118" s="171">
        <f t="shared" si="39"/>
        <v>17306</v>
      </c>
      <c r="F118" s="171">
        <f t="shared" si="39"/>
        <v>20195</v>
      </c>
      <c r="G118" s="171">
        <f t="shared" si="39"/>
        <v>19176</v>
      </c>
      <c r="H118" s="171">
        <f t="shared" si="39"/>
        <v>32113</v>
      </c>
      <c r="I118" s="172">
        <f t="shared" si="36"/>
        <v>0.67464539007092195</v>
      </c>
      <c r="J118" s="171">
        <f>H118-G118</f>
        <v>12937</v>
      </c>
      <c r="K118" s="172">
        <f t="shared" si="37"/>
        <v>1.1256573315825523E-2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13546</v>
      </c>
      <c r="D120" s="178">
        <v>46745</v>
      </c>
      <c r="E120" s="178">
        <v>54058</v>
      </c>
      <c r="F120" s="178">
        <v>53126</v>
      </c>
      <c r="G120" s="178">
        <v>55215</v>
      </c>
      <c r="H120" s="178">
        <v>54945</v>
      </c>
      <c r="I120" s="179">
        <f>IFERROR(H120/G120-1,"-")</f>
        <v>-4.8899755501222719E-3</v>
      </c>
      <c r="J120" s="178">
        <f>H120-G120</f>
        <v>-270</v>
      </c>
      <c r="K120" s="179">
        <f>H120/H$8</f>
        <v>1.9259876711550879E-2</v>
      </c>
      <c r="L120" s="81"/>
    </row>
    <row r="121" spans="1:12" x14ac:dyDescent="0.25">
      <c r="A121" s="164" t="s">
        <v>99</v>
      </c>
      <c r="B121" s="161" t="s">
        <v>100</v>
      </c>
      <c r="C121" s="162">
        <v>7829</v>
      </c>
      <c r="D121" s="162">
        <v>21342</v>
      </c>
      <c r="E121" s="162">
        <v>20862</v>
      </c>
      <c r="F121" s="162">
        <v>22180</v>
      </c>
      <c r="G121" s="162">
        <v>25047</v>
      </c>
      <c r="H121" s="162">
        <v>24284</v>
      </c>
      <c r="I121" s="163">
        <f>IFERROR(H121/G121-1,"-")</f>
        <v>-3.0462730067473132E-2</v>
      </c>
      <c r="J121" s="162">
        <f t="shared" ref="J121:J131" si="40">H121-G121</f>
        <v>-763</v>
      </c>
      <c r="K121" s="163">
        <f>H121/H$8</f>
        <v>8.512273110625199E-3</v>
      </c>
      <c r="L121" s="81"/>
    </row>
    <row r="122" spans="1:12" x14ac:dyDescent="0.25">
      <c r="A122" s="164" t="s">
        <v>106</v>
      </c>
      <c r="B122" s="165" t="s">
        <v>106</v>
      </c>
      <c r="C122" s="166">
        <v>3366</v>
      </c>
      <c r="D122" s="166">
        <v>10970</v>
      </c>
      <c r="E122" s="166">
        <v>10227</v>
      </c>
      <c r="F122" s="166">
        <v>10477</v>
      </c>
      <c r="G122" s="166">
        <v>11822</v>
      </c>
      <c r="H122" s="166">
        <v>12721</v>
      </c>
      <c r="I122" s="167">
        <f>IFERROR(H122/G122-1,"-")</f>
        <v>7.6044662493655935E-2</v>
      </c>
      <c r="J122" s="166">
        <f t="shared" si="40"/>
        <v>899</v>
      </c>
      <c r="K122" s="167">
        <f>H122/H$8</f>
        <v>4.4590934870805121E-3</v>
      </c>
      <c r="L122" s="81"/>
    </row>
    <row r="123" spans="1:12" x14ac:dyDescent="0.25">
      <c r="A123" s="164" t="s">
        <v>103</v>
      </c>
      <c r="B123" s="165" t="s">
        <v>103</v>
      </c>
      <c r="C123" s="166">
        <v>4463</v>
      </c>
      <c r="D123" s="166">
        <v>10372</v>
      </c>
      <c r="E123" s="166">
        <v>10635</v>
      </c>
      <c r="F123" s="166">
        <v>11703</v>
      </c>
      <c r="G123" s="166">
        <v>13225</v>
      </c>
      <c r="H123" s="166">
        <v>11563</v>
      </c>
      <c r="I123" s="167">
        <f>IFERROR(H123/G123-1,"-")</f>
        <v>-0.12567107750472595</v>
      </c>
      <c r="J123" s="166">
        <f t="shared" si="40"/>
        <v>-1662</v>
      </c>
      <c r="K123" s="167">
        <f>H123/H$8</f>
        <v>4.0531796235446869E-3</v>
      </c>
      <c r="L123" s="81"/>
    </row>
    <row r="124" spans="1:12" x14ac:dyDescent="0.25">
      <c r="A124" s="164"/>
      <c r="B124" s="161" t="s">
        <v>110</v>
      </c>
      <c r="C124" s="162">
        <v>5717</v>
      </c>
      <c r="D124" s="162">
        <v>25403</v>
      </c>
      <c r="E124" s="162">
        <v>33196</v>
      </c>
      <c r="F124" s="162">
        <v>30946</v>
      </c>
      <c r="G124" s="162">
        <v>30168</v>
      </c>
      <c r="H124" s="162">
        <v>30661</v>
      </c>
      <c r="I124" s="163">
        <f>IFERROR(H124/G124-1,"-")</f>
        <v>1.63418191461151E-2</v>
      </c>
      <c r="J124" s="162">
        <f t="shared" si="40"/>
        <v>493</v>
      </c>
      <c r="K124" s="163">
        <f>H124/H$8</f>
        <v>1.074760360092568E-2</v>
      </c>
      <c r="L124" s="81"/>
    </row>
    <row r="125" spans="1:12" s="58" customFormat="1" x14ac:dyDescent="0.25">
      <c r="A125" s="164"/>
      <c r="B125" s="165" t="s">
        <v>113</v>
      </c>
      <c r="C125" s="166">
        <v>669</v>
      </c>
      <c r="D125" s="166">
        <v>2281</v>
      </c>
      <c r="E125" s="166">
        <v>3617</v>
      </c>
      <c r="F125" s="166">
        <v>3687</v>
      </c>
      <c r="G125" s="166">
        <v>3685</v>
      </c>
      <c r="H125" s="166">
        <v>3162</v>
      </c>
      <c r="I125" s="167">
        <f t="shared" ref="I125:I132" si="41">IFERROR(H125/G125-1,"-")</f>
        <v>-0.14192672998643152</v>
      </c>
      <c r="J125" s="166">
        <f t="shared" si="40"/>
        <v>-523</v>
      </c>
      <c r="K125" s="167">
        <f t="shared" ref="K125:K132" si="42">H125/H$8</f>
        <v>1.1083761973232119E-3</v>
      </c>
      <c r="L125" s="168"/>
    </row>
    <row r="126" spans="1:12" s="58" customFormat="1" x14ac:dyDescent="0.25">
      <c r="A126" s="164"/>
      <c r="B126" s="165" t="s">
        <v>116</v>
      </c>
      <c r="C126" s="166">
        <v>611</v>
      </c>
      <c r="D126" s="166">
        <v>6016</v>
      </c>
      <c r="E126" s="166">
        <v>5291</v>
      </c>
      <c r="F126" s="166">
        <v>6047</v>
      </c>
      <c r="G126" s="166">
        <v>5549</v>
      </c>
      <c r="H126" s="166">
        <v>6551</v>
      </c>
      <c r="I126" s="167">
        <f t="shared" si="41"/>
        <v>0.18057307622995133</v>
      </c>
      <c r="J126" s="166">
        <f t="shared" si="40"/>
        <v>1002</v>
      </c>
      <c r="K126" s="167">
        <f t="shared" si="42"/>
        <v>2.2963227288628593E-3</v>
      </c>
      <c r="L126" s="168"/>
    </row>
    <row r="127" spans="1:12" x14ac:dyDescent="0.25">
      <c r="A127" s="164"/>
      <c r="B127" s="165" t="s">
        <v>119</v>
      </c>
      <c r="C127" s="166">
        <v>597</v>
      </c>
      <c r="D127" s="166">
        <v>2122</v>
      </c>
      <c r="E127" s="166">
        <v>2595</v>
      </c>
      <c r="F127" s="166">
        <v>2270</v>
      </c>
      <c r="G127" s="166">
        <v>2368</v>
      </c>
      <c r="H127" s="166">
        <v>2523</v>
      </c>
      <c r="I127" s="167">
        <f t="shared" si="41"/>
        <v>6.5456081081081141E-2</v>
      </c>
      <c r="J127" s="166">
        <f t="shared" si="40"/>
        <v>155</v>
      </c>
      <c r="K127" s="167">
        <f t="shared" si="42"/>
        <v>8.8438745915447935E-4</v>
      </c>
      <c r="L127" s="81"/>
    </row>
    <row r="128" spans="1:12" x14ac:dyDescent="0.25">
      <c r="A128" s="164"/>
      <c r="B128" s="165" t="s">
        <v>126</v>
      </c>
      <c r="C128" s="166">
        <v>101</v>
      </c>
      <c r="D128" s="166">
        <v>771</v>
      </c>
      <c r="E128" s="166">
        <v>835</v>
      </c>
      <c r="F128" s="166">
        <v>981</v>
      </c>
      <c r="G128" s="166">
        <v>744</v>
      </c>
      <c r="H128" s="166">
        <v>814</v>
      </c>
      <c r="I128" s="167">
        <f t="shared" si="41"/>
        <v>9.4086021505376261E-2</v>
      </c>
      <c r="J128" s="166">
        <f t="shared" si="40"/>
        <v>70</v>
      </c>
      <c r="K128" s="167">
        <f t="shared" si="42"/>
        <v>2.8533150683779081E-4</v>
      </c>
      <c r="L128" s="81"/>
    </row>
    <row r="129" spans="1:12" x14ac:dyDescent="0.25">
      <c r="A129" s="164"/>
      <c r="B129" s="165" t="s">
        <v>122</v>
      </c>
      <c r="C129" s="166">
        <v>193</v>
      </c>
      <c r="D129" s="166">
        <v>547</v>
      </c>
      <c r="E129" s="166">
        <v>662</v>
      </c>
      <c r="F129" s="166">
        <v>674</v>
      </c>
      <c r="G129" s="166">
        <v>812</v>
      </c>
      <c r="H129" s="166">
        <v>797</v>
      </c>
      <c r="I129" s="167">
        <f t="shared" si="41"/>
        <v>-1.8472906403940836E-2</v>
      </c>
      <c r="J129" s="166">
        <f t="shared" si="40"/>
        <v>-15</v>
      </c>
      <c r="K129" s="167">
        <f t="shared" si="42"/>
        <v>2.7937249502422512E-4</v>
      </c>
      <c r="L129" s="81"/>
    </row>
    <row r="130" spans="1:12" x14ac:dyDescent="0.25">
      <c r="A130" s="164"/>
      <c r="B130" s="165" t="s">
        <v>131</v>
      </c>
      <c r="C130" s="166">
        <v>13</v>
      </c>
      <c r="D130" s="166">
        <v>464</v>
      </c>
      <c r="E130" s="166">
        <v>400</v>
      </c>
      <c r="F130" s="166">
        <v>442</v>
      </c>
      <c r="G130" s="166">
        <v>377</v>
      </c>
      <c r="H130" s="166">
        <v>459</v>
      </c>
      <c r="I130" s="167">
        <f t="shared" si="41"/>
        <v>0.21750663129973469</v>
      </c>
      <c r="J130" s="166">
        <f t="shared" si="40"/>
        <v>82</v>
      </c>
      <c r="K130" s="167">
        <f t="shared" si="42"/>
        <v>1.608933189662727E-4</v>
      </c>
      <c r="L130" s="81"/>
    </row>
    <row r="131" spans="1:12" x14ac:dyDescent="0.25">
      <c r="A131" s="164" t="s">
        <v>147</v>
      </c>
      <c r="B131" s="165" t="s">
        <v>134</v>
      </c>
      <c r="C131" s="166">
        <v>47</v>
      </c>
      <c r="D131" s="166">
        <v>727</v>
      </c>
      <c r="E131" s="166">
        <v>662</v>
      </c>
      <c r="F131" s="166">
        <v>656</v>
      </c>
      <c r="G131" s="166">
        <v>889</v>
      </c>
      <c r="H131" s="166">
        <v>775</v>
      </c>
      <c r="I131" s="167">
        <f t="shared" si="41"/>
        <v>-0.12823397075365583</v>
      </c>
      <c r="J131" s="166">
        <f t="shared" si="40"/>
        <v>-114</v>
      </c>
      <c r="K131" s="167">
        <f t="shared" si="42"/>
        <v>2.7166083267725783E-4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3486</v>
      </c>
      <c r="D132" s="171">
        <f t="shared" ref="D132:H132" si="44">D124-SUM(D125:D131)</f>
        <v>12475</v>
      </c>
      <c r="E132" s="171">
        <f t="shared" si="44"/>
        <v>19134</v>
      </c>
      <c r="F132" s="171">
        <f t="shared" si="44"/>
        <v>16189</v>
      </c>
      <c r="G132" s="171">
        <f t="shared" si="44"/>
        <v>15744</v>
      </c>
      <c r="H132" s="171">
        <f t="shared" si="44"/>
        <v>15580</v>
      </c>
      <c r="I132" s="172">
        <f t="shared" si="41"/>
        <v>-1.041666666666663E-2</v>
      </c>
      <c r="J132" s="171">
        <f>H132-G132</f>
        <v>-164</v>
      </c>
      <c r="K132" s="172">
        <f t="shared" si="42"/>
        <v>5.4612590620795832E-3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33192</v>
      </c>
      <c r="D134" s="178">
        <v>123213</v>
      </c>
      <c r="E134" s="178">
        <v>156141</v>
      </c>
      <c r="F134" s="178">
        <v>158524</v>
      </c>
      <c r="G134" s="178">
        <v>160539</v>
      </c>
      <c r="H134" s="178">
        <v>163498</v>
      </c>
      <c r="I134" s="179">
        <f>IFERROR(H134/G134-1,"-")</f>
        <v>1.8431658350930302E-2</v>
      </c>
      <c r="J134" s="178">
        <f>H134-G134</f>
        <v>2959</v>
      </c>
      <c r="K134" s="179">
        <f>H134/H$8</f>
        <v>5.7310971382021028E-2</v>
      </c>
      <c r="L134" s="81"/>
    </row>
    <row r="135" spans="1:12" x14ac:dyDescent="0.25">
      <c r="A135" s="164" t="s">
        <v>99</v>
      </c>
      <c r="B135" s="161" t="s">
        <v>100</v>
      </c>
      <c r="C135" s="162">
        <v>4505</v>
      </c>
      <c r="D135" s="162">
        <v>6454</v>
      </c>
      <c r="E135" s="162">
        <v>7585</v>
      </c>
      <c r="F135" s="162">
        <v>6411</v>
      </c>
      <c r="G135" s="162">
        <v>5544</v>
      </c>
      <c r="H135" s="162">
        <v>7404</v>
      </c>
      <c r="I135" s="163">
        <f>IFERROR(H135/G135-1,"-")</f>
        <v>0.33549783549783552</v>
      </c>
      <c r="J135" s="162">
        <f t="shared" ref="J135:J145" si="45">H135-G135</f>
        <v>1860</v>
      </c>
      <c r="K135" s="163">
        <f>H135/H$8</f>
        <v>2.5953249098611829E-3</v>
      </c>
      <c r="L135" s="81"/>
    </row>
    <row r="136" spans="1:12" x14ac:dyDescent="0.25">
      <c r="A136" s="164" t="s">
        <v>106</v>
      </c>
      <c r="B136" s="165" t="s">
        <v>106</v>
      </c>
      <c r="C136" s="166">
        <v>3275</v>
      </c>
      <c r="D136" s="166">
        <v>3577</v>
      </c>
      <c r="E136" s="166">
        <v>3782</v>
      </c>
      <c r="F136" s="166">
        <v>2294</v>
      </c>
      <c r="G136" s="166">
        <v>954</v>
      </c>
      <c r="H136" s="166">
        <v>2380</v>
      </c>
      <c r="I136" s="167">
        <f>IFERROR(H136/G136-1,"-")</f>
        <v>1.4947589098532497</v>
      </c>
      <c r="J136" s="166">
        <f t="shared" si="45"/>
        <v>1426</v>
      </c>
      <c r="K136" s="167">
        <f>H136/H$8</f>
        <v>8.3426165389919173E-4</v>
      </c>
      <c r="L136" s="81"/>
    </row>
    <row r="137" spans="1:12" x14ac:dyDescent="0.25">
      <c r="A137" s="164" t="s">
        <v>103</v>
      </c>
      <c r="B137" s="165" t="s">
        <v>103</v>
      </c>
      <c r="C137" s="166">
        <v>1230</v>
      </c>
      <c r="D137" s="166">
        <v>2877</v>
      </c>
      <c r="E137" s="166">
        <v>3803</v>
      </c>
      <c r="F137" s="166">
        <v>4117</v>
      </c>
      <c r="G137" s="166">
        <v>4590</v>
      </c>
      <c r="H137" s="166">
        <v>5024</v>
      </c>
      <c r="I137" s="167">
        <f>IFERROR(H137/G137-1,"-")</f>
        <v>9.4553376906318043E-2</v>
      </c>
      <c r="J137" s="166">
        <f t="shared" si="45"/>
        <v>434</v>
      </c>
      <c r="K137" s="167">
        <f>H137/H$8</f>
        <v>1.7610632559619914E-3</v>
      </c>
      <c r="L137" s="81"/>
    </row>
    <row r="138" spans="1:12" x14ac:dyDescent="0.25">
      <c r="A138" s="164"/>
      <c r="B138" s="161" t="s">
        <v>110</v>
      </c>
      <c r="C138" s="162">
        <v>28687</v>
      </c>
      <c r="D138" s="162">
        <v>116759</v>
      </c>
      <c r="E138" s="162">
        <v>148556</v>
      </c>
      <c r="F138" s="162">
        <v>152113</v>
      </c>
      <c r="G138" s="162">
        <v>154995</v>
      </c>
      <c r="H138" s="162">
        <v>156094</v>
      </c>
      <c r="I138" s="163">
        <f>IFERROR(H138/G138-1,"-")</f>
        <v>7.0905513081067628E-3</v>
      </c>
      <c r="J138" s="162">
        <f t="shared" si="45"/>
        <v>1099</v>
      </c>
      <c r="K138" s="163">
        <f>H138/H$8</f>
        <v>5.4715646472159846E-2</v>
      </c>
      <c r="L138" s="81"/>
    </row>
    <row r="139" spans="1:12" s="58" customFormat="1" x14ac:dyDescent="0.25">
      <c r="A139" s="164"/>
      <c r="B139" s="165" t="s">
        <v>113</v>
      </c>
      <c r="C139" s="166">
        <v>8843</v>
      </c>
      <c r="D139" s="166">
        <v>38812</v>
      </c>
      <c r="E139" s="166">
        <v>61422</v>
      </c>
      <c r="F139" s="166">
        <v>58399</v>
      </c>
      <c r="G139" s="166">
        <v>63488</v>
      </c>
      <c r="H139" s="166">
        <v>63934</v>
      </c>
      <c r="I139" s="167">
        <f t="shared" ref="I139:I146" si="46">IFERROR(H139/G139-1,"-")</f>
        <v>7.0249495967742437E-3</v>
      </c>
      <c r="J139" s="166">
        <f t="shared" si="45"/>
        <v>446</v>
      </c>
      <c r="K139" s="167">
        <f t="shared" ref="K139:K146" si="47">H139/H$8</f>
        <v>2.2410791840500387E-2</v>
      </c>
      <c r="L139" s="168"/>
    </row>
    <row r="140" spans="1:12" s="58" customFormat="1" x14ac:dyDescent="0.25">
      <c r="A140" s="164"/>
      <c r="B140" s="165" t="s">
        <v>116</v>
      </c>
      <c r="C140" s="166">
        <v>3478</v>
      </c>
      <c r="D140" s="166">
        <v>12912</v>
      </c>
      <c r="E140" s="166">
        <v>13422</v>
      </c>
      <c r="F140" s="166">
        <v>16292</v>
      </c>
      <c r="G140" s="166">
        <v>15069</v>
      </c>
      <c r="H140" s="166">
        <v>16167</v>
      </c>
      <c r="I140" s="167">
        <f t="shared" si="46"/>
        <v>7.2864821819629721E-2</v>
      </c>
      <c r="J140" s="166">
        <f t="shared" si="45"/>
        <v>1098</v>
      </c>
      <c r="K140" s="167">
        <f t="shared" si="47"/>
        <v>5.6670202347009384E-3</v>
      </c>
      <c r="L140" s="168"/>
    </row>
    <row r="141" spans="1:12" x14ac:dyDescent="0.25">
      <c r="A141" s="164"/>
      <c r="B141" s="165" t="s">
        <v>119</v>
      </c>
      <c r="C141" s="166">
        <v>3888</v>
      </c>
      <c r="D141" s="166">
        <v>11942</v>
      </c>
      <c r="E141" s="166">
        <v>11919</v>
      </c>
      <c r="F141" s="166">
        <v>10446</v>
      </c>
      <c r="G141" s="166">
        <v>9423</v>
      </c>
      <c r="H141" s="166">
        <v>10324</v>
      </c>
      <c r="I141" s="167">
        <f t="shared" si="46"/>
        <v>9.5617107078425079E-2</v>
      </c>
      <c r="J141" s="166">
        <f t="shared" si="45"/>
        <v>901</v>
      </c>
      <c r="K141" s="167">
        <f t="shared" si="47"/>
        <v>3.6188728213677546E-3</v>
      </c>
      <c r="L141" s="81"/>
    </row>
    <row r="142" spans="1:12" x14ac:dyDescent="0.25">
      <c r="A142" s="164"/>
      <c r="B142" s="165" t="s">
        <v>126</v>
      </c>
      <c r="C142" s="166">
        <v>515</v>
      </c>
      <c r="D142" s="166">
        <v>4373</v>
      </c>
      <c r="E142" s="166">
        <v>3879</v>
      </c>
      <c r="F142" s="166">
        <v>5808</v>
      </c>
      <c r="G142" s="166">
        <v>3856</v>
      </c>
      <c r="H142" s="166">
        <v>4138</v>
      </c>
      <c r="I142" s="167">
        <f t="shared" si="46"/>
        <v>7.3132780082987514E-2</v>
      </c>
      <c r="J142" s="166">
        <f t="shared" si="45"/>
        <v>282</v>
      </c>
      <c r="K142" s="167">
        <f t="shared" si="47"/>
        <v>1.4504935814432167E-3</v>
      </c>
      <c r="L142" s="81"/>
    </row>
    <row r="143" spans="1:12" x14ac:dyDescent="0.25">
      <c r="A143" s="164"/>
      <c r="B143" s="165" t="s">
        <v>122</v>
      </c>
      <c r="C143" s="166">
        <v>659</v>
      </c>
      <c r="D143" s="166">
        <v>3131</v>
      </c>
      <c r="E143" s="166">
        <v>3054</v>
      </c>
      <c r="F143" s="166">
        <v>3610</v>
      </c>
      <c r="G143" s="166">
        <v>3325</v>
      </c>
      <c r="H143" s="166">
        <v>3493</v>
      </c>
      <c r="I143" s="167">
        <f t="shared" si="46"/>
        <v>5.0526315789473752E-2</v>
      </c>
      <c r="J143" s="166">
        <f t="shared" si="45"/>
        <v>168</v>
      </c>
      <c r="K143" s="167">
        <f t="shared" si="47"/>
        <v>1.224401662634402E-3</v>
      </c>
      <c r="L143" s="81"/>
    </row>
    <row r="144" spans="1:12" x14ac:dyDescent="0.25">
      <c r="A144" s="164"/>
      <c r="B144" s="165" t="s">
        <v>131</v>
      </c>
      <c r="C144" s="166">
        <v>51</v>
      </c>
      <c r="D144" s="166">
        <v>3914</v>
      </c>
      <c r="E144" s="166">
        <v>4094</v>
      </c>
      <c r="F144" s="166">
        <v>4075</v>
      </c>
      <c r="G144" s="166">
        <v>4912</v>
      </c>
      <c r="H144" s="166">
        <v>3725</v>
      </c>
      <c r="I144" s="167">
        <f t="shared" si="46"/>
        <v>-0.24165309446254069</v>
      </c>
      <c r="J144" s="166">
        <f t="shared" si="45"/>
        <v>-1187</v>
      </c>
      <c r="K144" s="167">
        <f t="shared" si="47"/>
        <v>1.3057246473842392E-3</v>
      </c>
      <c r="L144" s="81"/>
    </row>
    <row r="145" spans="1:12" x14ac:dyDescent="0.25">
      <c r="A145" s="164" t="s">
        <v>147</v>
      </c>
      <c r="B145" s="165" t="s">
        <v>134</v>
      </c>
      <c r="C145" s="166">
        <v>55</v>
      </c>
      <c r="D145" s="166">
        <v>2732</v>
      </c>
      <c r="E145" s="166">
        <v>4086</v>
      </c>
      <c r="F145" s="166">
        <v>3911</v>
      </c>
      <c r="G145" s="166">
        <v>3681</v>
      </c>
      <c r="H145" s="166">
        <v>3291</v>
      </c>
      <c r="I145" s="167">
        <f t="shared" si="46"/>
        <v>-0.10594947025264878</v>
      </c>
      <c r="J145" s="166">
        <f t="shared" si="45"/>
        <v>-390</v>
      </c>
      <c r="K145" s="167">
        <f t="shared" si="47"/>
        <v>1.1535945810849748E-3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11198</v>
      </c>
      <c r="D146" s="171">
        <f t="shared" ref="D146:H146" si="49">D138-SUM(D139:D145)</f>
        <v>38943</v>
      </c>
      <c r="E146" s="171">
        <f t="shared" si="49"/>
        <v>46680</v>
      </c>
      <c r="F146" s="171">
        <f t="shared" si="49"/>
        <v>49572</v>
      </c>
      <c r="G146" s="171">
        <f t="shared" si="49"/>
        <v>51241</v>
      </c>
      <c r="H146" s="171">
        <f t="shared" si="49"/>
        <v>51022</v>
      </c>
      <c r="I146" s="172">
        <f t="shared" si="46"/>
        <v>-4.2739212739798527E-3</v>
      </c>
      <c r="J146" s="171">
        <f>H146-G146</f>
        <v>-219</v>
      </c>
      <c r="K146" s="172">
        <f t="shared" si="47"/>
        <v>1.7884747103043934E-2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9201</v>
      </c>
      <c r="D148" s="178">
        <v>49273</v>
      </c>
      <c r="E148" s="178">
        <v>67054</v>
      </c>
      <c r="F148" s="178">
        <v>69277</v>
      </c>
      <c r="G148" s="178">
        <v>57912</v>
      </c>
      <c r="H148" s="178">
        <v>47365</v>
      </c>
      <c r="I148" s="179">
        <f>IFERROR(H148/G148-1,"-")</f>
        <v>-0.182121149330018</v>
      </c>
      <c r="J148" s="178">
        <f>H148-G148</f>
        <v>-10547</v>
      </c>
      <c r="K148" s="179">
        <f>H148/H$8</f>
        <v>1.6602858502913955E-2</v>
      </c>
      <c r="L148" s="81"/>
    </row>
    <row r="149" spans="1:12" x14ac:dyDescent="0.25">
      <c r="A149" s="164" t="s">
        <v>99</v>
      </c>
      <c r="B149" s="161" t="s">
        <v>100</v>
      </c>
      <c r="C149" s="162">
        <v>4341</v>
      </c>
      <c r="D149" s="162">
        <v>12149</v>
      </c>
      <c r="E149" s="162">
        <v>22325</v>
      </c>
      <c r="F149" s="162">
        <v>20535</v>
      </c>
      <c r="G149" s="162">
        <v>14679</v>
      </c>
      <c r="H149" s="162">
        <v>9482</v>
      </c>
      <c r="I149" s="163">
        <f>IFERROR(H149/G149-1,"-")</f>
        <v>-0.35404319095306225</v>
      </c>
      <c r="J149" s="162">
        <f t="shared" ref="J149:J159" si="50">H149-G149</f>
        <v>-5197</v>
      </c>
      <c r="K149" s="163">
        <f>H149/H$8</f>
        <v>3.3237264715429145E-3</v>
      </c>
      <c r="L149" s="81"/>
    </row>
    <row r="150" spans="1:12" x14ac:dyDescent="0.25">
      <c r="A150" s="164" t="s">
        <v>106</v>
      </c>
      <c r="B150" s="165" t="s">
        <v>106</v>
      </c>
      <c r="C150" s="166">
        <v>3687</v>
      </c>
      <c r="D150" s="166">
        <v>9173</v>
      </c>
      <c r="E150" s="166">
        <v>15069</v>
      </c>
      <c r="F150" s="166">
        <v>15996</v>
      </c>
      <c r="G150" s="166">
        <v>9408</v>
      </c>
      <c r="H150" s="166">
        <v>2996</v>
      </c>
      <c r="I150" s="167">
        <f>IFERROR(H150/G150-1,"-")</f>
        <v>-0.68154761904761907</v>
      </c>
      <c r="J150" s="166">
        <f t="shared" si="50"/>
        <v>-6412</v>
      </c>
      <c r="K150" s="167">
        <f>H150/H$8</f>
        <v>1.0501881996142766E-3</v>
      </c>
      <c r="L150" s="81"/>
    </row>
    <row r="151" spans="1:12" x14ac:dyDescent="0.25">
      <c r="A151" s="164" t="s">
        <v>103</v>
      </c>
      <c r="B151" s="165" t="s">
        <v>103</v>
      </c>
      <c r="C151" s="166">
        <v>654</v>
      </c>
      <c r="D151" s="166">
        <v>2976</v>
      </c>
      <c r="E151" s="166">
        <v>7256</v>
      </c>
      <c r="F151" s="166">
        <v>4539</v>
      </c>
      <c r="G151" s="166">
        <v>5271</v>
      </c>
      <c r="H151" s="166">
        <v>6486</v>
      </c>
      <c r="I151" s="167">
        <f>IFERROR(H151/G151-1,"-")</f>
        <v>0.23050654524758118</v>
      </c>
      <c r="J151" s="166">
        <f t="shared" si="50"/>
        <v>1215</v>
      </c>
      <c r="K151" s="167">
        <f>H151/H$8</f>
        <v>2.2735382719286379E-3</v>
      </c>
      <c r="L151" s="81"/>
    </row>
    <row r="152" spans="1:12" x14ac:dyDescent="0.25">
      <c r="A152" s="164"/>
      <c r="B152" s="161" t="s">
        <v>110</v>
      </c>
      <c r="C152" s="162">
        <v>4860</v>
      </c>
      <c r="D152" s="162">
        <v>37124</v>
      </c>
      <c r="E152" s="162">
        <v>44729</v>
      </c>
      <c r="F152" s="162">
        <v>48742</v>
      </c>
      <c r="G152" s="162">
        <v>43233</v>
      </c>
      <c r="H152" s="162">
        <v>37883</v>
      </c>
      <c r="I152" s="163">
        <f>IFERROR(H152/G152-1,"-")</f>
        <v>-0.12374806282238104</v>
      </c>
      <c r="J152" s="162">
        <f t="shared" si="50"/>
        <v>-5350</v>
      </c>
      <c r="K152" s="163">
        <f>H152/H$8</f>
        <v>1.3279132031371042E-2</v>
      </c>
      <c r="L152" s="81"/>
    </row>
    <row r="153" spans="1:12" s="58" customFormat="1" x14ac:dyDescent="0.25">
      <c r="A153" s="164"/>
      <c r="B153" s="165" t="s">
        <v>113</v>
      </c>
      <c r="C153" s="166">
        <v>1172</v>
      </c>
      <c r="D153" s="166">
        <v>10207</v>
      </c>
      <c r="E153" s="166">
        <v>16435</v>
      </c>
      <c r="F153" s="166">
        <v>16781</v>
      </c>
      <c r="G153" s="166">
        <v>8810</v>
      </c>
      <c r="H153" s="166">
        <v>11343</v>
      </c>
      <c r="I153" s="167">
        <f t="shared" ref="I153:I160" si="51">IFERROR(H153/G153-1,"-")</f>
        <v>0.28751418842224741</v>
      </c>
      <c r="J153" s="166">
        <f t="shared" si="50"/>
        <v>2533</v>
      </c>
      <c r="K153" s="167">
        <f t="shared" ref="K153:K160" si="52">H153/H$8</f>
        <v>3.9760630000750131E-3</v>
      </c>
      <c r="L153" s="168"/>
    </row>
    <row r="154" spans="1:12" s="58" customFormat="1" x14ac:dyDescent="0.25">
      <c r="A154" s="164"/>
      <c r="B154" s="165" t="s">
        <v>116</v>
      </c>
      <c r="C154" s="166">
        <v>1924</v>
      </c>
      <c r="D154" s="166">
        <v>14832</v>
      </c>
      <c r="E154" s="166">
        <v>12087</v>
      </c>
      <c r="F154" s="166">
        <v>12106</v>
      </c>
      <c r="G154" s="166">
        <v>11872</v>
      </c>
      <c r="H154" s="166">
        <v>11204</v>
      </c>
      <c r="I154" s="167">
        <f t="shared" si="51"/>
        <v>-5.6266846361185952E-2</v>
      </c>
      <c r="J154" s="166">
        <f t="shared" si="50"/>
        <v>-668</v>
      </c>
      <c r="K154" s="167">
        <f t="shared" si="52"/>
        <v>3.9273393152464472E-3</v>
      </c>
      <c r="L154" s="168"/>
    </row>
    <row r="155" spans="1:12" x14ac:dyDescent="0.25">
      <c r="A155" s="164"/>
      <c r="B155" s="165" t="s">
        <v>119</v>
      </c>
      <c r="C155" s="166">
        <v>708</v>
      </c>
      <c r="D155" s="166">
        <v>2476</v>
      </c>
      <c r="E155" s="166">
        <v>5916</v>
      </c>
      <c r="F155" s="166">
        <v>6319</v>
      </c>
      <c r="G155" s="166">
        <v>10132</v>
      </c>
      <c r="H155" s="166">
        <v>4916</v>
      </c>
      <c r="I155" s="167">
        <f t="shared" si="51"/>
        <v>-0.51480457954994074</v>
      </c>
      <c r="J155" s="166">
        <f t="shared" si="50"/>
        <v>-5216</v>
      </c>
      <c r="K155" s="167">
        <f t="shared" si="52"/>
        <v>1.7232060044405154E-3</v>
      </c>
      <c r="L155" s="81"/>
    </row>
    <row r="156" spans="1:12" x14ac:dyDescent="0.25">
      <c r="A156" s="164"/>
      <c r="B156" s="165" t="s">
        <v>126</v>
      </c>
      <c r="C156" s="166">
        <v>39</v>
      </c>
      <c r="D156" s="166">
        <v>726</v>
      </c>
      <c r="E156" s="166">
        <v>1552</v>
      </c>
      <c r="F156" s="166">
        <v>1272</v>
      </c>
      <c r="G156" s="166">
        <v>1178</v>
      </c>
      <c r="H156" s="166">
        <v>1277</v>
      </c>
      <c r="I156" s="167">
        <f t="shared" si="51"/>
        <v>8.4040747028862439E-2</v>
      </c>
      <c r="J156" s="166">
        <f t="shared" si="50"/>
        <v>99</v>
      </c>
      <c r="K156" s="167">
        <f t="shared" si="52"/>
        <v>4.4762694623078482E-4</v>
      </c>
      <c r="L156" s="81"/>
    </row>
    <row r="157" spans="1:12" x14ac:dyDescent="0.25">
      <c r="A157" s="164"/>
      <c r="B157" s="165" t="s">
        <v>122</v>
      </c>
      <c r="C157" s="166">
        <v>84</v>
      </c>
      <c r="D157" s="166">
        <v>2086</v>
      </c>
      <c r="E157" s="166">
        <v>1815</v>
      </c>
      <c r="F157" s="166">
        <v>1323</v>
      </c>
      <c r="G157" s="166">
        <v>1611</v>
      </c>
      <c r="H157" s="166">
        <v>1121</v>
      </c>
      <c r="I157" s="167">
        <f t="shared" si="51"/>
        <v>-0.30415890751086283</v>
      </c>
      <c r="J157" s="166">
        <f t="shared" si="50"/>
        <v>-490</v>
      </c>
      <c r="K157" s="167">
        <f t="shared" si="52"/>
        <v>3.9294424958865291E-4</v>
      </c>
      <c r="L157" s="81"/>
    </row>
    <row r="158" spans="1:12" x14ac:dyDescent="0.25">
      <c r="A158" s="164"/>
      <c r="B158" s="165" t="s">
        <v>131</v>
      </c>
      <c r="C158" s="166">
        <v>19</v>
      </c>
      <c r="D158" s="166">
        <v>303</v>
      </c>
      <c r="E158" s="166">
        <v>354</v>
      </c>
      <c r="F158" s="166">
        <v>730</v>
      </c>
      <c r="G158" s="166">
        <v>750</v>
      </c>
      <c r="H158" s="166">
        <v>263</v>
      </c>
      <c r="I158" s="167">
        <f t="shared" si="51"/>
        <v>-0.64933333333333332</v>
      </c>
      <c r="J158" s="166">
        <f t="shared" si="50"/>
        <v>-487</v>
      </c>
      <c r="K158" s="167">
        <f t="shared" si="52"/>
        <v>9.218941805692749E-5</v>
      </c>
      <c r="L158" s="81"/>
    </row>
    <row r="159" spans="1:12" x14ac:dyDescent="0.25">
      <c r="A159" s="164" t="s">
        <v>147</v>
      </c>
      <c r="B159" s="165" t="s">
        <v>134</v>
      </c>
      <c r="C159" s="166">
        <v>8</v>
      </c>
      <c r="D159" s="166">
        <v>914</v>
      </c>
      <c r="E159" s="166">
        <v>532</v>
      </c>
      <c r="F159" s="166">
        <v>1191</v>
      </c>
      <c r="G159" s="166">
        <v>866</v>
      </c>
      <c r="H159" s="166">
        <v>606</v>
      </c>
      <c r="I159" s="167">
        <f t="shared" si="51"/>
        <v>-0.30023094688221708</v>
      </c>
      <c r="J159" s="166">
        <f t="shared" si="50"/>
        <v>-260</v>
      </c>
      <c r="K159" s="167">
        <f t="shared" si="52"/>
        <v>2.124212446482816E-4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906</v>
      </c>
      <c r="D160" s="171">
        <f t="shared" ref="D160:H160" si="54">D152-SUM(D153:D159)</f>
        <v>5580</v>
      </c>
      <c r="E160" s="171">
        <f t="shared" si="54"/>
        <v>6038</v>
      </c>
      <c r="F160" s="171">
        <f t="shared" si="54"/>
        <v>9020</v>
      </c>
      <c r="G160" s="171">
        <f t="shared" si="54"/>
        <v>8014</v>
      </c>
      <c r="H160" s="171">
        <f t="shared" si="54"/>
        <v>7153</v>
      </c>
      <c r="I160" s="172">
        <f t="shared" si="51"/>
        <v>-0.10743698527576739</v>
      </c>
      <c r="J160" s="171">
        <f>H160-G160</f>
        <v>-861</v>
      </c>
      <c r="K160" s="172">
        <f t="shared" si="52"/>
        <v>2.5073418530844197E-3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C2549-A92A-443C-9E2F-624D4ECB503A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46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268</v>
      </c>
      <c r="D6" s="174" t="s">
        <v>269</v>
      </c>
      <c r="E6" s="174" t="s">
        <v>270</v>
      </c>
      <c r="F6" s="174" t="s">
        <v>271</v>
      </c>
      <c r="G6" s="174" t="s">
        <v>272</v>
      </c>
      <c r="H6" s="174" t="s">
        <v>273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10242762</v>
      </c>
      <c r="D8" s="178">
        <v>13903380</v>
      </c>
      <c r="E8" s="178">
        <v>31405937</v>
      </c>
      <c r="F8" s="178">
        <v>34492002</v>
      </c>
      <c r="G8" s="178">
        <v>36085760</v>
      </c>
      <c r="H8" s="178">
        <v>34978337</v>
      </c>
      <c r="I8" s="179">
        <f>IFERROR(H8/G8-1,"-")</f>
        <v>-3.0688642833073265E-2</v>
      </c>
      <c r="J8" s="178">
        <f>H8-G8</f>
        <v>-1107423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1666315</v>
      </c>
      <c r="D9" s="162">
        <v>2851484</v>
      </c>
      <c r="E9" s="162">
        <v>4154268</v>
      </c>
      <c r="F9" s="162">
        <v>4262718</v>
      </c>
      <c r="G9" s="162">
        <v>4222283</v>
      </c>
      <c r="H9" s="162">
        <v>4152241</v>
      </c>
      <c r="I9" s="163">
        <f>IFERROR(H9/G9-1,"-")</f>
        <v>-1.6588655947505138E-2</v>
      </c>
      <c r="J9" s="162">
        <f t="shared" ref="J9:J19" si="0">H9-G9</f>
        <v>-70042</v>
      </c>
      <c r="K9" s="163">
        <f>H9/H$8</f>
        <v>0.11870893118789495</v>
      </c>
      <c r="L9" s="81"/>
    </row>
    <row r="10" spans="1:12" x14ac:dyDescent="0.25">
      <c r="A10" s="164" t="s">
        <v>106</v>
      </c>
      <c r="B10" s="165" t="s">
        <v>106</v>
      </c>
      <c r="C10" s="166">
        <v>564792</v>
      </c>
      <c r="D10" s="166">
        <v>1116779</v>
      </c>
      <c r="E10" s="166">
        <v>1214668</v>
      </c>
      <c r="F10" s="166">
        <v>1323436</v>
      </c>
      <c r="G10" s="166">
        <v>1324542</v>
      </c>
      <c r="H10" s="166">
        <v>1190681</v>
      </c>
      <c r="I10" s="167">
        <f>IFERROR(H10/G10-1,"-")</f>
        <v>-0.10106210297597207</v>
      </c>
      <c r="J10" s="166">
        <f t="shared" si="0"/>
        <v>-133861</v>
      </c>
      <c r="K10" s="167">
        <f>H10/H$8</f>
        <v>3.4040526283453672E-2</v>
      </c>
      <c r="L10" s="81"/>
    </row>
    <row r="11" spans="1:12" x14ac:dyDescent="0.25">
      <c r="A11" s="164" t="s">
        <v>103</v>
      </c>
      <c r="B11" s="165" t="s">
        <v>103</v>
      </c>
      <c r="C11" s="166">
        <v>1101523</v>
      </c>
      <c r="D11" s="166">
        <v>1734705</v>
      </c>
      <c r="E11" s="166">
        <v>2939600</v>
      </c>
      <c r="F11" s="166">
        <v>2939282</v>
      </c>
      <c r="G11" s="166">
        <v>2897741</v>
      </c>
      <c r="H11" s="166">
        <v>2961560</v>
      </c>
      <c r="I11" s="167">
        <f>IFERROR(H11/G11-1,"-")</f>
        <v>2.2023707432789807E-2</v>
      </c>
      <c r="J11" s="166">
        <f t="shared" si="0"/>
        <v>63819</v>
      </c>
      <c r="K11" s="167">
        <f>H11/H$8</f>
        <v>8.4668404904441288E-2</v>
      </c>
      <c r="L11" s="81"/>
    </row>
    <row r="12" spans="1:12" x14ac:dyDescent="0.25">
      <c r="A12" s="1"/>
      <c r="B12" s="161" t="s">
        <v>110</v>
      </c>
      <c r="C12" s="162">
        <v>8576447</v>
      </c>
      <c r="D12" s="162">
        <v>11051896</v>
      </c>
      <c r="E12" s="162">
        <v>27251669</v>
      </c>
      <c r="F12" s="162">
        <v>30229284</v>
      </c>
      <c r="G12" s="162">
        <v>31863477</v>
      </c>
      <c r="H12" s="162">
        <v>30826096</v>
      </c>
      <c r="I12" s="163">
        <f>IFERROR(H12/G12-1,"-")</f>
        <v>-3.2557055841708649E-2</v>
      </c>
      <c r="J12" s="162">
        <f t="shared" si="0"/>
        <v>-1037381</v>
      </c>
      <c r="K12" s="163">
        <f>H12/H$8</f>
        <v>0.88129106881210506</v>
      </c>
      <c r="L12" s="81"/>
    </row>
    <row r="13" spans="1:12" s="58" customFormat="1" x14ac:dyDescent="0.25">
      <c r="A13" s="164"/>
      <c r="B13" s="165" t="s">
        <v>113</v>
      </c>
      <c r="C13" s="166">
        <v>3390676</v>
      </c>
      <c r="D13" s="166">
        <v>3350798</v>
      </c>
      <c r="E13" s="166">
        <v>12657617</v>
      </c>
      <c r="F13" s="166">
        <v>13879437</v>
      </c>
      <c r="G13" s="166">
        <v>14676825</v>
      </c>
      <c r="H13" s="166">
        <v>14264209</v>
      </c>
      <c r="I13" s="167">
        <f t="shared" ref="I13:I20" si="1">IFERROR(H13/G13-1,"-")</f>
        <v>-2.8113437340841818E-2</v>
      </c>
      <c r="J13" s="166">
        <f t="shared" si="0"/>
        <v>-412616</v>
      </c>
      <c r="K13" s="167">
        <f t="shared" ref="K13:K20" si="2">H13/H$8</f>
        <v>0.40780123423249082</v>
      </c>
      <c r="L13" s="168"/>
    </row>
    <row r="14" spans="1:12" s="58" customFormat="1" x14ac:dyDescent="0.25">
      <c r="A14" s="164"/>
      <c r="B14" s="165" t="s">
        <v>116</v>
      </c>
      <c r="C14" s="166">
        <v>1278287</v>
      </c>
      <c r="D14" s="166">
        <v>1806937</v>
      </c>
      <c r="E14" s="166">
        <v>3169256</v>
      </c>
      <c r="F14" s="166">
        <v>3606205</v>
      </c>
      <c r="G14" s="166">
        <v>3758646</v>
      </c>
      <c r="H14" s="166">
        <v>3569778</v>
      </c>
      <c r="I14" s="167">
        <f t="shared" si="1"/>
        <v>-5.0248946030033159E-2</v>
      </c>
      <c r="J14" s="166">
        <f t="shared" si="0"/>
        <v>-188868</v>
      </c>
      <c r="K14" s="167">
        <f t="shared" si="2"/>
        <v>0.10205682448539506</v>
      </c>
      <c r="L14" s="168"/>
    </row>
    <row r="15" spans="1:12" x14ac:dyDescent="0.25">
      <c r="A15" s="164"/>
      <c r="B15" s="165" t="s">
        <v>119</v>
      </c>
      <c r="C15" s="166">
        <v>395218</v>
      </c>
      <c r="D15" s="166">
        <v>815902</v>
      </c>
      <c r="E15" s="166">
        <v>1288352</v>
      </c>
      <c r="F15" s="166">
        <v>1510103</v>
      </c>
      <c r="G15" s="166">
        <v>1590940</v>
      </c>
      <c r="H15" s="166">
        <v>1541951</v>
      </c>
      <c r="I15" s="167">
        <f t="shared" si="1"/>
        <v>-3.0792487460243656E-2</v>
      </c>
      <c r="J15" s="166">
        <f t="shared" si="0"/>
        <v>-48989</v>
      </c>
      <c r="K15" s="167">
        <f t="shared" si="2"/>
        <v>4.4083027732278984E-2</v>
      </c>
      <c r="L15" s="81"/>
    </row>
    <row r="16" spans="1:12" x14ac:dyDescent="0.25">
      <c r="A16" s="164"/>
      <c r="B16" s="165" t="s">
        <v>126</v>
      </c>
      <c r="C16" s="166">
        <v>302671</v>
      </c>
      <c r="D16" s="166">
        <v>691981</v>
      </c>
      <c r="E16" s="166">
        <v>1287744</v>
      </c>
      <c r="F16" s="166">
        <v>1318405</v>
      </c>
      <c r="G16" s="166">
        <v>1376091</v>
      </c>
      <c r="H16" s="166">
        <v>1291992</v>
      </c>
      <c r="I16" s="167">
        <f t="shared" si="1"/>
        <v>-6.1114417578488678E-2</v>
      </c>
      <c r="J16" s="166">
        <f t="shared" si="0"/>
        <v>-84099</v>
      </c>
      <c r="K16" s="167">
        <f t="shared" si="2"/>
        <v>3.6936918985027788E-2</v>
      </c>
      <c r="L16" s="81"/>
    </row>
    <row r="17" spans="1:12" x14ac:dyDescent="0.25">
      <c r="A17" s="164"/>
      <c r="B17" s="165" t="s">
        <v>122</v>
      </c>
      <c r="C17" s="166">
        <v>443709</v>
      </c>
      <c r="D17" s="166">
        <v>726467</v>
      </c>
      <c r="E17" s="166">
        <v>1124652</v>
      </c>
      <c r="F17" s="166">
        <v>1170697</v>
      </c>
      <c r="G17" s="166">
        <v>1202943</v>
      </c>
      <c r="H17" s="166">
        <v>1125010</v>
      </c>
      <c r="I17" s="167">
        <f t="shared" si="1"/>
        <v>-6.4785280765589093E-2</v>
      </c>
      <c r="J17" s="166">
        <f t="shared" si="0"/>
        <v>-77933</v>
      </c>
      <c r="K17" s="167">
        <f t="shared" si="2"/>
        <v>3.216304994717159E-2</v>
      </c>
      <c r="L17" s="81"/>
    </row>
    <row r="18" spans="1:12" x14ac:dyDescent="0.25">
      <c r="A18" s="164"/>
      <c r="B18" s="165" t="s">
        <v>131</v>
      </c>
      <c r="C18" s="166">
        <v>241428</v>
      </c>
      <c r="D18" s="166">
        <v>191434</v>
      </c>
      <c r="E18" s="166">
        <v>491173</v>
      </c>
      <c r="F18" s="166">
        <v>523441</v>
      </c>
      <c r="G18" s="166">
        <v>511222</v>
      </c>
      <c r="H18" s="166">
        <v>496171</v>
      </c>
      <c r="I18" s="167">
        <f t="shared" si="1"/>
        <v>-2.9441221230698256E-2</v>
      </c>
      <c r="J18" s="166"/>
      <c r="K18" s="167">
        <f t="shared" si="2"/>
        <v>1.4185094048353414E-2</v>
      </c>
      <c r="L18" s="81"/>
    </row>
    <row r="19" spans="1:12" x14ac:dyDescent="0.25">
      <c r="A19" s="164" t="s">
        <v>147</v>
      </c>
      <c r="B19" s="165" t="s">
        <v>134</v>
      </c>
      <c r="C19" s="166">
        <v>356220</v>
      </c>
      <c r="D19" s="166">
        <v>171613</v>
      </c>
      <c r="E19" s="166">
        <v>432862</v>
      </c>
      <c r="F19" s="166">
        <v>543161</v>
      </c>
      <c r="G19" s="166">
        <v>529346</v>
      </c>
      <c r="H19" s="166">
        <v>469492</v>
      </c>
      <c r="I19" s="167">
        <f t="shared" si="1"/>
        <v>-0.11307160156117169</v>
      </c>
      <c r="J19" s="166">
        <f t="shared" si="0"/>
        <v>-59854</v>
      </c>
      <c r="K19" s="167">
        <f t="shared" si="2"/>
        <v>1.3422364819688254E-2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2168238</v>
      </c>
      <c r="D20" s="171">
        <f t="shared" ref="D20:H20" si="4">D12-SUM(D13:D19)</f>
        <v>3296764</v>
      </c>
      <c r="E20" s="171">
        <f t="shared" si="4"/>
        <v>6800013</v>
      </c>
      <c r="F20" s="171">
        <f t="shared" si="4"/>
        <v>7677835</v>
      </c>
      <c r="G20" s="171">
        <f t="shared" si="4"/>
        <v>8217464</v>
      </c>
      <c r="H20" s="171">
        <f t="shared" si="4"/>
        <v>8067493</v>
      </c>
      <c r="I20" s="172">
        <f t="shared" si="1"/>
        <v>-1.8250277701246986E-2</v>
      </c>
      <c r="J20" s="171">
        <f>H20-G20</f>
        <v>-149971</v>
      </c>
      <c r="K20" s="172">
        <f t="shared" si="2"/>
        <v>0.23064255456169916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3719501</v>
      </c>
      <c r="D22" s="178">
        <v>5763674</v>
      </c>
      <c r="E22" s="178">
        <v>12632387</v>
      </c>
      <c r="F22" s="178">
        <v>13593290</v>
      </c>
      <c r="G22" s="178">
        <v>13840017</v>
      </c>
      <c r="H22" s="178">
        <v>13113733</v>
      </c>
      <c r="I22" s="179">
        <f>IFERROR(H22/G22-1,"-")</f>
        <v>-5.2477103171188255E-2</v>
      </c>
      <c r="J22" s="178">
        <f>H22-G22</f>
        <v>-726284</v>
      </c>
      <c r="K22" s="179">
        <f>H22/H$8</f>
        <v>0.37491013366358727</v>
      </c>
      <c r="L22" s="81"/>
    </row>
    <row r="23" spans="1:12" x14ac:dyDescent="0.25">
      <c r="A23" s="164" t="s">
        <v>99</v>
      </c>
      <c r="B23" s="161" t="s">
        <v>100</v>
      </c>
      <c r="C23" s="162">
        <v>368684</v>
      </c>
      <c r="D23" s="162">
        <v>926094</v>
      </c>
      <c r="E23" s="162">
        <v>924124</v>
      </c>
      <c r="F23" s="162">
        <v>819722</v>
      </c>
      <c r="G23" s="162">
        <v>742797</v>
      </c>
      <c r="H23" s="162">
        <v>653758</v>
      </c>
      <c r="I23" s="163">
        <f>IFERROR(H23/G23-1,"-")</f>
        <v>-0.11986989715898155</v>
      </c>
      <c r="J23" s="162">
        <f t="shared" ref="J23:J33" si="5">H23-G23</f>
        <v>-89039</v>
      </c>
      <c r="K23" s="163">
        <f>H23/H$8</f>
        <v>1.8690368269938046E-2</v>
      </c>
      <c r="L23" s="81"/>
    </row>
    <row r="24" spans="1:12" x14ac:dyDescent="0.25">
      <c r="A24" s="164" t="s">
        <v>106</v>
      </c>
      <c r="B24" s="165" t="s">
        <v>106</v>
      </c>
      <c r="C24" s="166">
        <v>171857</v>
      </c>
      <c r="D24" s="166">
        <v>341894</v>
      </c>
      <c r="E24" s="166">
        <v>286571</v>
      </c>
      <c r="F24" s="166">
        <v>258252</v>
      </c>
      <c r="G24" s="166">
        <v>219334</v>
      </c>
      <c r="H24" s="166">
        <v>218955</v>
      </c>
      <c r="I24" s="167">
        <f>IFERROR(H24/G24-1,"-")</f>
        <v>-1.7279582736831056E-3</v>
      </c>
      <c r="J24" s="166">
        <f t="shared" si="5"/>
        <v>-379</v>
      </c>
      <c r="K24" s="167">
        <f>H24/H$8</f>
        <v>6.2597315589932138E-3</v>
      </c>
      <c r="L24" s="81"/>
    </row>
    <row r="25" spans="1:12" x14ac:dyDescent="0.25">
      <c r="A25" s="164" t="s">
        <v>103</v>
      </c>
      <c r="B25" s="165" t="s">
        <v>12</v>
      </c>
      <c r="C25" s="166">
        <v>196827</v>
      </c>
      <c r="D25" s="166">
        <v>584200</v>
      </c>
      <c r="E25" s="166">
        <v>637553</v>
      </c>
      <c r="F25" s="166">
        <v>561470</v>
      </c>
      <c r="G25" s="166">
        <v>523463</v>
      </c>
      <c r="H25" s="166">
        <v>434803</v>
      </c>
      <c r="I25" s="167">
        <f>IFERROR(H25/G25-1,"-")</f>
        <v>-0.16937204730802369</v>
      </c>
      <c r="J25" s="166">
        <f t="shared" si="5"/>
        <v>-88660</v>
      </c>
      <c r="K25" s="167">
        <f>H25/H$8</f>
        <v>1.2430636710944834E-2</v>
      </c>
      <c r="L25" s="81"/>
    </row>
    <row r="26" spans="1:12" x14ac:dyDescent="0.25">
      <c r="A26" s="164"/>
      <c r="B26" s="161" t="s">
        <v>110</v>
      </c>
      <c r="C26" s="162">
        <v>3350817</v>
      </c>
      <c r="D26" s="162">
        <v>4837580</v>
      </c>
      <c r="E26" s="162">
        <v>11708263</v>
      </c>
      <c r="F26" s="162">
        <v>12773568</v>
      </c>
      <c r="G26" s="162">
        <v>13097220</v>
      </c>
      <c r="H26" s="162">
        <v>12459975</v>
      </c>
      <c r="I26" s="163">
        <f>IFERROR(H26/G26-1,"-")</f>
        <v>-4.8654981744217451E-2</v>
      </c>
      <c r="J26" s="162">
        <f t="shared" si="5"/>
        <v>-637245</v>
      </c>
      <c r="K26" s="163">
        <f>H26/H$8</f>
        <v>0.35621976539364919</v>
      </c>
      <c r="L26" s="81"/>
    </row>
    <row r="27" spans="1:12" s="58" customFormat="1" x14ac:dyDescent="0.25">
      <c r="A27" s="164"/>
      <c r="B27" s="165" t="s">
        <v>113</v>
      </c>
      <c r="C27" s="166">
        <v>1431730</v>
      </c>
      <c r="D27" s="166">
        <v>1575483</v>
      </c>
      <c r="E27" s="166">
        <v>5839663</v>
      </c>
      <c r="F27" s="166">
        <v>6457010</v>
      </c>
      <c r="G27" s="166">
        <v>6689570</v>
      </c>
      <c r="H27" s="166">
        <v>6403412</v>
      </c>
      <c r="I27" s="167">
        <f t="shared" ref="I27:I34" si="6">IFERROR(H27/G27-1,"-")</f>
        <v>-4.2776740507984856E-2</v>
      </c>
      <c r="J27" s="166">
        <f t="shared" si="5"/>
        <v>-286158</v>
      </c>
      <c r="K27" s="167">
        <f t="shared" ref="K27:K34" si="7">H27/H$8</f>
        <v>0.1830679371635078</v>
      </c>
      <c r="L27" s="168"/>
    </row>
    <row r="28" spans="1:12" s="58" customFormat="1" x14ac:dyDescent="0.25">
      <c r="A28" s="164"/>
      <c r="B28" s="165" t="s">
        <v>116</v>
      </c>
      <c r="C28" s="166">
        <v>473917</v>
      </c>
      <c r="D28" s="166">
        <v>851193</v>
      </c>
      <c r="E28" s="166">
        <v>1420539</v>
      </c>
      <c r="F28" s="166">
        <v>1496166</v>
      </c>
      <c r="G28" s="166">
        <v>1483358</v>
      </c>
      <c r="H28" s="166">
        <v>1371271</v>
      </c>
      <c r="I28" s="167">
        <f t="shared" si="6"/>
        <v>-7.556301310944491E-2</v>
      </c>
      <c r="J28" s="166">
        <f t="shared" si="5"/>
        <v>-112087</v>
      </c>
      <c r="K28" s="167">
        <f t="shared" si="7"/>
        <v>3.9203436115330469E-2</v>
      </c>
      <c r="L28" s="168"/>
    </row>
    <row r="29" spans="1:12" x14ac:dyDescent="0.25">
      <c r="A29" s="164"/>
      <c r="B29" s="165" t="s">
        <v>119</v>
      </c>
      <c r="C29" s="166">
        <v>167803</v>
      </c>
      <c r="D29" s="166">
        <v>321437</v>
      </c>
      <c r="E29" s="166">
        <v>466813</v>
      </c>
      <c r="F29" s="166">
        <v>535892</v>
      </c>
      <c r="G29" s="166">
        <v>462244</v>
      </c>
      <c r="H29" s="166">
        <v>396257</v>
      </c>
      <c r="I29" s="167">
        <f t="shared" si="6"/>
        <v>-0.14275361064719061</v>
      </c>
      <c r="J29" s="166">
        <f t="shared" si="5"/>
        <v>-65987</v>
      </c>
      <c r="K29" s="167">
        <f t="shared" si="7"/>
        <v>1.1328640352455864E-2</v>
      </c>
      <c r="L29" s="81"/>
    </row>
    <row r="30" spans="1:12" x14ac:dyDescent="0.25">
      <c r="A30" s="164"/>
      <c r="B30" s="165" t="s">
        <v>126</v>
      </c>
      <c r="C30" s="166">
        <v>128807</v>
      </c>
      <c r="D30" s="166">
        <v>321774</v>
      </c>
      <c r="E30" s="166">
        <v>583899</v>
      </c>
      <c r="F30" s="166">
        <v>553144</v>
      </c>
      <c r="G30" s="166">
        <v>562616</v>
      </c>
      <c r="H30" s="166">
        <v>539721</v>
      </c>
      <c r="I30" s="167">
        <f t="shared" si="6"/>
        <v>-4.0693830250117302E-2</v>
      </c>
      <c r="J30" s="166">
        <f t="shared" si="5"/>
        <v>-22895</v>
      </c>
      <c r="K30" s="167">
        <f t="shared" si="7"/>
        <v>1.5430150381363184E-2</v>
      </c>
      <c r="L30" s="81"/>
    </row>
    <row r="31" spans="1:12" x14ac:dyDescent="0.25">
      <c r="A31" s="164"/>
      <c r="B31" s="165" t="s">
        <v>122</v>
      </c>
      <c r="C31" s="166">
        <v>224222</v>
      </c>
      <c r="D31" s="166">
        <v>414396</v>
      </c>
      <c r="E31" s="166">
        <v>639629</v>
      </c>
      <c r="F31" s="166">
        <v>620048</v>
      </c>
      <c r="G31" s="166">
        <v>632422</v>
      </c>
      <c r="H31" s="166">
        <v>602571</v>
      </c>
      <c r="I31" s="167">
        <f t="shared" si="6"/>
        <v>-4.7201077761368171E-2</v>
      </c>
      <c r="J31" s="166">
        <f t="shared" si="5"/>
        <v>-29851</v>
      </c>
      <c r="K31" s="167">
        <f t="shared" si="7"/>
        <v>1.7226976799954784E-2</v>
      </c>
      <c r="L31" s="81"/>
    </row>
    <row r="32" spans="1:12" x14ac:dyDescent="0.25">
      <c r="A32" s="164"/>
      <c r="B32" s="165" t="s">
        <v>131</v>
      </c>
      <c r="C32" s="166">
        <v>94786</v>
      </c>
      <c r="D32" s="166">
        <v>58069</v>
      </c>
      <c r="E32" s="166">
        <v>177706</v>
      </c>
      <c r="F32" s="166">
        <v>184397</v>
      </c>
      <c r="G32" s="166">
        <v>184792</v>
      </c>
      <c r="H32" s="166">
        <v>177006</v>
      </c>
      <c r="I32" s="167">
        <f t="shared" si="6"/>
        <v>-4.2133858608597752E-2</v>
      </c>
      <c r="J32" s="166">
        <f t="shared" si="5"/>
        <v>-7786</v>
      </c>
      <c r="K32" s="167">
        <f t="shared" si="7"/>
        <v>5.0604464128754896E-3</v>
      </c>
      <c r="L32" s="81"/>
    </row>
    <row r="33" spans="1:12" x14ac:dyDescent="0.25">
      <c r="A33" s="164" t="s">
        <v>147</v>
      </c>
      <c r="B33" s="165" t="s">
        <v>134</v>
      </c>
      <c r="C33" s="166">
        <v>106541</v>
      </c>
      <c r="D33" s="166">
        <v>43884</v>
      </c>
      <c r="E33" s="166">
        <v>147837</v>
      </c>
      <c r="F33" s="166">
        <v>187523</v>
      </c>
      <c r="G33" s="166">
        <v>166807</v>
      </c>
      <c r="H33" s="166">
        <v>155413</v>
      </c>
      <c r="I33" s="167">
        <f t="shared" si="6"/>
        <v>-6.8306485938839479E-2</v>
      </c>
      <c r="J33" s="166">
        <f t="shared" si="5"/>
        <v>-11394</v>
      </c>
      <c r="K33" s="167">
        <f t="shared" si="7"/>
        <v>4.4431214668667635E-3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723011</v>
      </c>
      <c r="D34" s="171">
        <f t="shared" ref="D34:H34" si="9">D26-SUM(D27:D33)</f>
        <v>1251344</v>
      </c>
      <c r="E34" s="171">
        <f t="shared" si="9"/>
        <v>2432177</v>
      </c>
      <c r="F34" s="171">
        <f t="shared" si="9"/>
        <v>2739388</v>
      </c>
      <c r="G34" s="171">
        <f t="shared" si="9"/>
        <v>2915411</v>
      </c>
      <c r="H34" s="171">
        <f t="shared" si="9"/>
        <v>2814324</v>
      </c>
      <c r="I34" s="172">
        <f t="shared" si="6"/>
        <v>-3.4673327362762962E-2</v>
      </c>
      <c r="J34" s="171">
        <f>H34-G34</f>
        <v>-101087</v>
      </c>
      <c r="K34" s="172">
        <f t="shared" si="7"/>
        <v>8.0459056701294857E-2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2735482</v>
      </c>
      <c r="D36" s="178">
        <v>3367162</v>
      </c>
      <c r="E36" s="178">
        <v>8865243</v>
      </c>
      <c r="F36" s="178">
        <v>9740327</v>
      </c>
      <c r="G36" s="178">
        <v>10013119</v>
      </c>
      <c r="H36" s="178">
        <v>9994134</v>
      </c>
      <c r="I36" s="179">
        <f>IFERROR(H36/G36-1,"-")</f>
        <v>-1.8960126210424422E-3</v>
      </c>
      <c r="J36" s="178">
        <f>H36-G36</f>
        <v>-18985</v>
      </c>
      <c r="K36" s="179">
        <f>H36/H$8</f>
        <v>0.28572353225369174</v>
      </c>
      <c r="L36" s="81"/>
    </row>
    <row r="37" spans="1:12" x14ac:dyDescent="0.25">
      <c r="A37" s="164" t="s">
        <v>99</v>
      </c>
      <c r="B37" s="161" t="s">
        <v>100</v>
      </c>
      <c r="C37" s="162">
        <v>222488</v>
      </c>
      <c r="D37" s="162">
        <v>350874</v>
      </c>
      <c r="E37" s="162">
        <v>513218</v>
      </c>
      <c r="F37" s="162">
        <v>578106</v>
      </c>
      <c r="G37" s="162">
        <v>549885</v>
      </c>
      <c r="H37" s="162">
        <v>574109</v>
      </c>
      <c r="I37" s="163">
        <f>IFERROR(H37/G37-1,"-")</f>
        <v>4.40528474135502E-2</v>
      </c>
      <c r="J37" s="162">
        <f t="shared" ref="J37:J47" si="10">H37-G37</f>
        <v>24224</v>
      </c>
      <c r="K37" s="163">
        <f>H37/H$8</f>
        <v>1.6413273163901416E-2</v>
      </c>
      <c r="L37" s="81"/>
    </row>
    <row r="38" spans="1:12" x14ac:dyDescent="0.25">
      <c r="A38" s="164" t="s">
        <v>106</v>
      </c>
      <c r="B38" s="165" t="s">
        <v>106</v>
      </c>
      <c r="C38" s="166">
        <v>87809</v>
      </c>
      <c r="D38" s="166">
        <v>131066</v>
      </c>
      <c r="E38" s="166">
        <v>155108</v>
      </c>
      <c r="F38" s="166">
        <v>219792</v>
      </c>
      <c r="G38" s="166">
        <v>237231</v>
      </c>
      <c r="H38" s="166">
        <v>221651</v>
      </c>
      <c r="I38" s="167">
        <f>IFERROR(H38/G38-1,"-")</f>
        <v>-6.5674384882245529E-2</v>
      </c>
      <c r="J38" s="166">
        <f t="shared" si="10"/>
        <v>-15580</v>
      </c>
      <c r="K38" s="167">
        <f>H38/H$8</f>
        <v>6.3368078362330375E-3</v>
      </c>
      <c r="L38" s="81"/>
    </row>
    <row r="39" spans="1:12" x14ac:dyDescent="0.25">
      <c r="A39" s="164" t="s">
        <v>103</v>
      </c>
      <c r="B39" s="165" t="s">
        <v>103</v>
      </c>
      <c r="C39" s="166">
        <v>134679</v>
      </c>
      <c r="D39" s="166">
        <v>219808</v>
      </c>
      <c r="E39" s="166">
        <v>358110</v>
      </c>
      <c r="F39" s="166">
        <v>358314</v>
      </c>
      <c r="G39" s="166">
        <v>312654</v>
      </c>
      <c r="H39" s="166">
        <v>352458</v>
      </c>
      <c r="I39" s="167">
        <f>IFERROR(H39/G39-1,"-")</f>
        <v>0.12731006160164271</v>
      </c>
      <c r="J39" s="166">
        <f t="shared" si="10"/>
        <v>39804</v>
      </c>
      <c r="K39" s="167">
        <f>H39/H$8</f>
        <v>1.007646532766838E-2</v>
      </c>
      <c r="L39" s="81"/>
    </row>
    <row r="40" spans="1:12" x14ac:dyDescent="0.25">
      <c r="A40" s="164"/>
      <c r="B40" s="161" t="s">
        <v>110</v>
      </c>
      <c r="C40" s="162">
        <v>2512994</v>
      </c>
      <c r="D40" s="162">
        <v>3016288</v>
      </c>
      <c r="E40" s="162">
        <v>8352025</v>
      </c>
      <c r="F40" s="162">
        <v>9162221</v>
      </c>
      <c r="G40" s="162">
        <v>9463234</v>
      </c>
      <c r="H40" s="162">
        <v>9420025</v>
      </c>
      <c r="I40" s="163">
        <f>IFERROR(H40/G40-1,"-")</f>
        <v>-4.5659866383944703E-3</v>
      </c>
      <c r="J40" s="162">
        <f t="shared" si="10"/>
        <v>-43209</v>
      </c>
      <c r="K40" s="163">
        <f>H40/H$8</f>
        <v>0.26931025908979034</v>
      </c>
      <c r="L40" s="81"/>
    </row>
    <row r="41" spans="1:12" s="58" customFormat="1" x14ac:dyDescent="0.25">
      <c r="A41" s="164"/>
      <c r="B41" s="165" t="s">
        <v>113</v>
      </c>
      <c r="C41" s="166">
        <v>1123413</v>
      </c>
      <c r="D41" s="166">
        <v>1066343</v>
      </c>
      <c r="E41" s="166">
        <v>4256430</v>
      </c>
      <c r="F41" s="166">
        <v>4628132</v>
      </c>
      <c r="G41" s="166">
        <v>4858902</v>
      </c>
      <c r="H41" s="166">
        <v>4850627</v>
      </c>
      <c r="I41" s="167">
        <f t="shared" ref="I41:I48" si="11">IFERROR(H41/G41-1,"-")</f>
        <v>-1.7030596624504346E-3</v>
      </c>
      <c r="J41" s="166">
        <f t="shared" si="10"/>
        <v>-8275</v>
      </c>
      <c r="K41" s="167">
        <f t="shared" ref="K41:K48" si="12">H41/H$8</f>
        <v>0.13867517486608927</v>
      </c>
      <c r="L41" s="168"/>
    </row>
    <row r="42" spans="1:12" s="58" customFormat="1" x14ac:dyDescent="0.25">
      <c r="A42" s="164"/>
      <c r="B42" s="165" t="s">
        <v>116</v>
      </c>
      <c r="C42" s="166">
        <v>132792</v>
      </c>
      <c r="D42" s="166">
        <v>174981</v>
      </c>
      <c r="E42" s="166">
        <v>311196</v>
      </c>
      <c r="F42" s="166">
        <v>358364</v>
      </c>
      <c r="G42" s="166">
        <v>358116</v>
      </c>
      <c r="H42" s="166">
        <v>376020</v>
      </c>
      <c r="I42" s="167">
        <f t="shared" si="11"/>
        <v>4.9994973695673961E-2</v>
      </c>
      <c r="J42" s="166">
        <f t="shared" si="10"/>
        <v>17904</v>
      </c>
      <c r="K42" s="167">
        <f t="shared" si="12"/>
        <v>1.0750082258055894E-2</v>
      </c>
      <c r="L42" s="168"/>
    </row>
    <row r="43" spans="1:12" x14ac:dyDescent="0.25">
      <c r="A43" s="164"/>
      <c r="B43" s="165" t="s">
        <v>119</v>
      </c>
      <c r="C43" s="166">
        <v>66140</v>
      </c>
      <c r="D43" s="166">
        <v>127385</v>
      </c>
      <c r="E43" s="166">
        <v>198903</v>
      </c>
      <c r="F43" s="166">
        <v>247768</v>
      </c>
      <c r="G43" s="166">
        <v>245648</v>
      </c>
      <c r="H43" s="166">
        <v>247430</v>
      </c>
      <c r="I43" s="167">
        <f t="shared" si="11"/>
        <v>7.2542825506416442E-3</v>
      </c>
      <c r="J43" s="166">
        <f t="shared" si="10"/>
        <v>1782</v>
      </c>
      <c r="K43" s="167">
        <f t="shared" si="12"/>
        <v>7.0738068536534485E-3</v>
      </c>
      <c r="L43" s="81"/>
    </row>
    <row r="44" spans="1:12" x14ac:dyDescent="0.25">
      <c r="A44" s="164"/>
      <c r="B44" s="165" t="s">
        <v>126</v>
      </c>
      <c r="C44" s="166">
        <v>111688</v>
      </c>
      <c r="D44" s="166">
        <v>239923</v>
      </c>
      <c r="E44" s="166">
        <v>477050</v>
      </c>
      <c r="F44" s="166">
        <v>501092</v>
      </c>
      <c r="G44" s="166">
        <v>499671</v>
      </c>
      <c r="H44" s="166">
        <v>464546</v>
      </c>
      <c r="I44" s="167">
        <f t="shared" si="11"/>
        <v>-7.029625493574776E-2</v>
      </c>
      <c r="J44" s="166">
        <f t="shared" si="10"/>
        <v>-35125</v>
      </c>
      <c r="K44" s="167">
        <f t="shared" si="12"/>
        <v>1.328096301433656E-2</v>
      </c>
      <c r="L44" s="81"/>
    </row>
    <row r="45" spans="1:12" x14ac:dyDescent="0.25">
      <c r="A45" s="164"/>
      <c r="B45" s="165" t="s">
        <v>122</v>
      </c>
      <c r="C45" s="166">
        <v>124783</v>
      </c>
      <c r="D45" s="166">
        <v>184201</v>
      </c>
      <c r="E45" s="166">
        <v>318686</v>
      </c>
      <c r="F45" s="166">
        <v>374926</v>
      </c>
      <c r="G45" s="166">
        <v>372782</v>
      </c>
      <c r="H45" s="166">
        <v>338874</v>
      </c>
      <c r="I45" s="167">
        <f t="shared" si="11"/>
        <v>-9.0959327435337523E-2</v>
      </c>
      <c r="J45" s="166">
        <f t="shared" si="10"/>
        <v>-33908</v>
      </c>
      <c r="K45" s="167">
        <f t="shared" si="12"/>
        <v>9.6881106726143095E-3</v>
      </c>
      <c r="L45" s="81"/>
    </row>
    <row r="46" spans="1:12" x14ac:dyDescent="0.25">
      <c r="A46" s="164"/>
      <c r="B46" s="165" t="s">
        <v>131</v>
      </c>
      <c r="C46" s="166">
        <v>86530</v>
      </c>
      <c r="D46" s="166">
        <v>81833</v>
      </c>
      <c r="E46" s="166">
        <v>185692</v>
      </c>
      <c r="F46" s="166">
        <v>188338</v>
      </c>
      <c r="G46" s="166">
        <v>187108</v>
      </c>
      <c r="H46" s="166">
        <v>188541</v>
      </c>
      <c r="I46" s="167">
        <f t="shared" si="11"/>
        <v>7.6586784103298555E-3</v>
      </c>
      <c r="J46" s="166">
        <f t="shared" si="10"/>
        <v>1433</v>
      </c>
      <c r="K46" s="167">
        <f t="shared" si="12"/>
        <v>5.3902219536623485E-3</v>
      </c>
      <c r="L46" s="81"/>
    </row>
    <row r="47" spans="1:12" x14ac:dyDescent="0.25">
      <c r="A47" s="164" t="s">
        <v>147</v>
      </c>
      <c r="B47" s="165" t="s">
        <v>134</v>
      </c>
      <c r="C47" s="166">
        <v>149965</v>
      </c>
      <c r="D47" s="166">
        <v>88248</v>
      </c>
      <c r="E47" s="166">
        <v>188228</v>
      </c>
      <c r="F47" s="166">
        <v>224522</v>
      </c>
      <c r="G47" s="166">
        <v>217369</v>
      </c>
      <c r="H47" s="166">
        <v>187855</v>
      </c>
      <c r="I47" s="167">
        <f t="shared" si="11"/>
        <v>-0.13577833085674595</v>
      </c>
      <c r="J47" s="166">
        <f t="shared" si="10"/>
        <v>-29514</v>
      </c>
      <c r="K47" s="167">
        <f t="shared" si="12"/>
        <v>5.3706098148691289E-3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717683</v>
      </c>
      <c r="D48" s="171">
        <f t="shared" ref="D48:H48" si="14">D40-SUM(D41:D47)</f>
        <v>1053374</v>
      </c>
      <c r="E48" s="171">
        <f t="shared" si="14"/>
        <v>2415840</v>
      </c>
      <c r="F48" s="171">
        <f t="shared" si="14"/>
        <v>2639079</v>
      </c>
      <c r="G48" s="171">
        <f t="shared" si="14"/>
        <v>2723638</v>
      </c>
      <c r="H48" s="171">
        <f t="shared" si="14"/>
        <v>2766132</v>
      </c>
      <c r="I48" s="172">
        <f t="shared" si="11"/>
        <v>1.5601926540898647E-2</v>
      </c>
      <c r="J48" s="171">
        <f>H48-G48</f>
        <v>42494</v>
      </c>
      <c r="K48" s="172">
        <f t="shared" si="12"/>
        <v>7.9081289656509401E-2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64896</v>
      </c>
      <c r="D50" s="178">
        <v>98762</v>
      </c>
      <c r="E50" s="178">
        <v>168339</v>
      </c>
      <c r="F50" s="178">
        <v>182130</v>
      </c>
      <c r="G50" s="178">
        <v>192892</v>
      </c>
      <c r="H50" s="178">
        <v>197469</v>
      </c>
      <c r="I50" s="179">
        <f>IFERROR(H50/G50-1,"-")</f>
        <v>2.3728303921365379E-2</v>
      </c>
      <c r="J50" s="178">
        <f>H50-G50</f>
        <v>4577</v>
      </c>
      <c r="K50" s="179">
        <f>H50/H$8</f>
        <v>5.6454656492102529E-3</v>
      </c>
      <c r="L50" s="81"/>
    </row>
    <row r="51" spans="1:12" x14ac:dyDescent="0.25">
      <c r="A51" s="164" t="s">
        <v>99</v>
      </c>
      <c r="B51" s="161" t="s">
        <v>100</v>
      </c>
      <c r="C51" s="162">
        <v>6928</v>
      </c>
      <c r="D51" s="162">
        <v>17286</v>
      </c>
      <c r="E51" s="162">
        <v>21218</v>
      </c>
      <c r="F51" s="162">
        <v>40330</v>
      </c>
      <c r="G51" s="162">
        <v>27801</v>
      </c>
      <c r="H51" s="162">
        <v>27015</v>
      </c>
      <c r="I51" s="163">
        <f>IFERROR(H51/G51-1,"-")</f>
        <v>-2.8272364303442377E-2</v>
      </c>
      <c r="J51" s="162">
        <f t="shared" ref="J51:J61" si="15">H51-G51</f>
        <v>-786</v>
      </c>
      <c r="K51" s="163">
        <f>H51/H$8</f>
        <v>7.7233517419653195E-4</v>
      </c>
      <c r="L51" s="81"/>
    </row>
    <row r="52" spans="1:12" x14ac:dyDescent="0.25">
      <c r="A52" s="164" t="s">
        <v>106</v>
      </c>
      <c r="B52" s="165" t="s">
        <v>106</v>
      </c>
      <c r="C52" s="166">
        <v>4981</v>
      </c>
      <c r="D52" s="166">
        <v>6990</v>
      </c>
      <c r="E52" s="166">
        <v>6990</v>
      </c>
      <c r="F52" s="166">
        <v>25259</v>
      </c>
      <c r="G52" s="166">
        <v>15307</v>
      </c>
      <c r="H52" s="166">
        <v>13767</v>
      </c>
      <c r="I52" s="167">
        <f>IFERROR(H52/G52-1,"-")</f>
        <v>-0.10060756516626379</v>
      </c>
      <c r="J52" s="166">
        <f t="shared" si="15"/>
        <v>-1540</v>
      </c>
      <c r="K52" s="167">
        <f>H52/H$8</f>
        <v>3.9358646467383513E-4</v>
      </c>
      <c r="L52" s="81"/>
    </row>
    <row r="53" spans="1:12" x14ac:dyDescent="0.25">
      <c r="A53" s="164" t="s">
        <v>103</v>
      </c>
      <c r="B53" s="165" t="s">
        <v>103</v>
      </c>
      <c r="C53" s="166">
        <v>1947</v>
      </c>
      <c r="D53" s="166">
        <v>10296</v>
      </c>
      <c r="E53" s="166">
        <v>14228</v>
      </c>
      <c r="F53" s="166">
        <v>15071</v>
      </c>
      <c r="G53" s="166">
        <v>12494</v>
      </c>
      <c r="H53" s="166">
        <v>13248</v>
      </c>
      <c r="I53" s="167">
        <f>IFERROR(H53/G53-1,"-")</f>
        <v>6.0348967504402218E-2</v>
      </c>
      <c r="J53" s="166">
        <f t="shared" si="15"/>
        <v>754</v>
      </c>
      <c r="K53" s="167">
        <f>H53/H$8</f>
        <v>3.7874870952269688E-4</v>
      </c>
      <c r="L53" s="81"/>
    </row>
    <row r="54" spans="1:12" x14ac:dyDescent="0.25">
      <c r="A54" s="164"/>
      <c r="B54" s="161" t="s">
        <v>110</v>
      </c>
      <c r="C54" s="162">
        <v>57968</v>
      </c>
      <c r="D54" s="162">
        <v>81476</v>
      </c>
      <c r="E54" s="162">
        <v>147121</v>
      </c>
      <c r="F54" s="162">
        <v>141800</v>
      </c>
      <c r="G54" s="162">
        <v>165091</v>
      </c>
      <c r="H54" s="162">
        <v>170454</v>
      </c>
      <c r="I54" s="163">
        <f>IFERROR(H54/G54-1,"-")</f>
        <v>3.2485114270311533E-2</v>
      </c>
      <c r="J54" s="162">
        <f t="shared" si="15"/>
        <v>5363</v>
      </c>
      <c r="K54" s="163">
        <f>H54/H$8</f>
        <v>4.8731304750137209E-3</v>
      </c>
      <c r="L54" s="81"/>
    </row>
    <row r="55" spans="1:12" s="58" customFormat="1" x14ac:dyDescent="0.25">
      <c r="A55" s="164"/>
      <c r="B55" s="165" t="s">
        <v>113</v>
      </c>
      <c r="C55" s="166">
        <v>19732</v>
      </c>
      <c r="D55" s="166">
        <v>20693</v>
      </c>
      <c r="E55" s="166">
        <v>65122</v>
      </c>
      <c r="F55" s="166">
        <v>55484</v>
      </c>
      <c r="G55" s="166">
        <v>69307</v>
      </c>
      <c r="H55" s="166">
        <v>68352</v>
      </c>
      <c r="I55" s="167">
        <f t="shared" ref="I55:I62" si="16">IFERROR(H55/G55-1,"-")</f>
        <v>-1.3779271935013826E-2</v>
      </c>
      <c r="J55" s="166">
        <f t="shared" si="15"/>
        <v>-955</v>
      </c>
      <c r="K55" s="167">
        <f t="shared" ref="K55:K62" si="17">H55/H$8</f>
        <v>1.9541237766678272E-3</v>
      </c>
      <c r="L55" s="168"/>
    </row>
    <row r="56" spans="1:12" s="58" customFormat="1" x14ac:dyDescent="0.25">
      <c r="A56" s="164"/>
      <c r="B56" s="165" t="s">
        <v>116</v>
      </c>
      <c r="C56" s="166">
        <v>18588</v>
      </c>
      <c r="D56" s="166">
        <v>31230</v>
      </c>
      <c r="E56" s="166">
        <v>34084</v>
      </c>
      <c r="F56" s="166">
        <v>34465</v>
      </c>
      <c r="G56" s="166">
        <v>35877</v>
      </c>
      <c r="H56" s="166">
        <v>40468</v>
      </c>
      <c r="I56" s="167">
        <f t="shared" si="16"/>
        <v>0.12796499149873175</v>
      </c>
      <c r="J56" s="166">
        <f t="shared" si="15"/>
        <v>4591</v>
      </c>
      <c r="K56" s="167">
        <f t="shared" si="17"/>
        <v>1.1569446540583104E-3</v>
      </c>
      <c r="L56" s="168"/>
    </row>
    <row r="57" spans="1:12" x14ac:dyDescent="0.25">
      <c r="A57" s="164"/>
      <c r="B57" s="165" t="s">
        <v>119</v>
      </c>
      <c r="C57" s="166">
        <v>1474</v>
      </c>
      <c r="D57" s="166">
        <v>3873</v>
      </c>
      <c r="E57" s="166">
        <v>6397</v>
      </c>
      <c r="F57" s="166">
        <v>6784</v>
      </c>
      <c r="G57" s="166">
        <v>6789</v>
      </c>
      <c r="H57" s="166">
        <v>7322</v>
      </c>
      <c r="I57" s="167">
        <f t="shared" si="16"/>
        <v>7.850935336573861E-2</v>
      </c>
      <c r="J57" s="166">
        <f t="shared" si="15"/>
        <v>533</v>
      </c>
      <c r="K57" s="167">
        <f t="shared" si="17"/>
        <v>2.0932956303783111E-4</v>
      </c>
      <c r="L57" s="81"/>
    </row>
    <row r="58" spans="1:12" x14ac:dyDescent="0.25">
      <c r="A58" s="164"/>
      <c r="B58" s="165" t="s">
        <v>126</v>
      </c>
      <c r="C58" s="166">
        <v>975</v>
      </c>
      <c r="D58" s="166">
        <v>2191</v>
      </c>
      <c r="E58" s="166">
        <v>3053</v>
      </c>
      <c r="F58" s="166">
        <v>2811</v>
      </c>
      <c r="G58" s="166">
        <v>4663</v>
      </c>
      <c r="H58" s="166">
        <v>4996</v>
      </c>
      <c r="I58" s="167">
        <f t="shared" si="16"/>
        <v>7.1413253270426802E-2</v>
      </c>
      <c r="J58" s="166">
        <f t="shared" si="15"/>
        <v>333</v>
      </c>
      <c r="K58" s="167">
        <f t="shared" si="17"/>
        <v>1.4283126153195904E-4</v>
      </c>
      <c r="L58" s="81"/>
    </row>
    <row r="59" spans="1:12" x14ac:dyDescent="0.25">
      <c r="A59" s="164"/>
      <c r="B59" s="165" t="s">
        <v>122</v>
      </c>
      <c r="C59" s="166">
        <v>1083</v>
      </c>
      <c r="D59" s="166">
        <v>1459</v>
      </c>
      <c r="E59" s="166">
        <v>2254</v>
      </c>
      <c r="F59" s="166">
        <v>2628</v>
      </c>
      <c r="G59" s="166">
        <v>2985</v>
      </c>
      <c r="H59" s="166">
        <v>3168</v>
      </c>
      <c r="I59" s="167">
        <f t="shared" si="16"/>
        <v>6.1306532663316649E-2</v>
      </c>
      <c r="J59" s="166">
        <f t="shared" si="15"/>
        <v>183</v>
      </c>
      <c r="K59" s="167">
        <f t="shared" si="17"/>
        <v>9.0570343581514471E-5</v>
      </c>
      <c r="L59" s="81"/>
    </row>
    <row r="60" spans="1:12" x14ac:dyDescent="0.25">
      <c r="A60" s="164"/>
      <c r="B60" s="165" t="s">
        <v>131</v>
      </c>
      <c r="C60" s="166">
        <v>713</v>
      </c>
      <c r="D60" s="166">
        <v>445</v>
      </c>
      <c r="E60" s="166">
        <v>554</v>
      </c>
      <c r="F60" s="166">
        <v>804</v>
      </c>
      <c r="G60" s="166">
        <v>604</v>
      </c>
      <c r="H60" s="166">
        <v>842</v>
      </c>
      <c r="I60" s="167">
        <f t="shared" si="16"/>
        <v>0.39403973509933765</v>
      </c>
      <c r="J60" s="166">
        <f t="shared" si="15"/>
        <v>238</v>
      </c>
      <c r="K60" s="167">
        <f t="shared" si="17"/>
        <v>2.4072042075642418E-5</v>
      </c>
      <c r="L60" s="81"/>
    </row>
    <row r="61" spans="1:12" x14ac:dyDescent="0.25">
      <c r="A61" s="164" t="s">
        <v>147</v>
      </c>
      <c r="B61" s="165" t="s">
        <v>134</v>
      </c>
      <c r="C61" s="166">
        <v>1528</v>
      </c>
      <c r="D61" s="166">
        <v>432</v>
      </c>
      <c r="E61" s="166">
        <v>418</v>
      </c>
      <c r="F61" s="166">
        <v>635</v>
      </c>
      <c r="G61" s="166">
        <v>647</v>
      </c>
      <c r="H61" s="166">
        <v>1265</v>
      </c>
      <c r="I61" s="167">
        <f t="shared" si="16"/>
        <v>0.95517774343122097</v>
      </c>
      <c r="J61" s="166">
        <f t="shared" si="15"/>
        <v>618</v>
      </c>
      <c r="K61" s="167">
        <f t="shared" si="17"/>
        <v>3.6165241360674181E-5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13875</v>
      </c>
      <c r="D62" s="171">
        <f t="shared" ref="D62:H62" si="19">D54-SUM(D55:D61)</f>
        <v>21153</v>
      </c>
      <c r="E62" s="171">
        <f t="shared" si="19"/>
        <v>35239</v>
      </c>
      <c r="F62" s="171">
        <f t="shared" si="19"/>
        <v>38189</v>
      </c>
      <c r="G62" s="171">
        <f t="shared" si="19"/>
        <v>44219</v>
      </c>
      <c r="H62" s="171">
        <f t="shared" si="19"/>
        <v>44041</v>
      </c>
      <c r="I62" s="172">
        <f t="shared" si="16"/>
        <v>-4.0254189375608096E-3</v>
      </c>
      <c r="J62" s="171">
        <f>H62-G62</f>
        <v>-178</v>
      </c>
      <c r="K62" s="172">
        <f t="shared" si="17"/>
        <v>1.2590935926999618E-3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287353</v>
      </c>
      <c r="D64" s="178">
        <v>419370</v>
      </c>
      <c r="E64" s="178">
        <v>1014697</v>
      </c>
      <c r="F64" s="178">
        <v>988170</v>
      </c>
      <c r="G64" s="178">
        <v>1361415</v>
      </c>
      <c r="H64" s="178">
        <v>1103359</v>
      </c>
      <c r="I64" s="179">
        <f>IFERROR(H64/G64-1,"-")</f>
        <v>-0.1895498433615026</v>
      </c>
      <c r="J64" s="178">
        <f>H64-G64</f>
        <v>-258056</v>
      </c>
      <c r="K64" s="179">
        <f>H64/H$8</f>
        <v>3.1544066831993754E-2</v>
      </c>
      <c r="L64" s="81"/>
    </row>
    <row r="65" spans="1:12" x14ac:dyDescent="0.25">
      <c r="A65" s="164" t="s">
        <v>99</v>
      </c>
      <c r="B65" s="161" t="s">
        <v>100</v>
      </c>
      <c r="C65" s="162">
        <v>79457</v>
      </c>
      <c r="D65" s="162">
        <v>83752</v>
      </c>
      <c r="E65" s="162">
        <v>119256</v>
      </c>
      <c r="F65" s="162">
        <v>161549</v>
      </c>
      <c r="G65" s="162">
        <v>256345</v>
      </c>
      <c r="H65" s="162">
        <v>183698</v>
      </c>
      <c r="I65" s="163">
        <f>IFERROR(H65/G65-1,"-")</f>
        <v>-0.2833954241354425</v>
      </c>
      <c r="J65" s="162">
        <f t="shared" ref="J65:J75" si="20">H65-G65</f>
        <v>-72647</v>
      </c>
      <c r="K65" s="163">
        <f>H65/H$8</f>
        <v>5.251764828041996E-3</v>
      </c>
      <c r="L65" s="81"/>
    </row>
    <row r="66" spans="1:12" x14ac:dyDescent="0.25">
      <c r="A66" s="164" t="s">
        <v>106</v>
      </c>
      <c r="B66" s="165" t="s">
        <v>106</v>
      </c>
      <c r="C66" s="166">
        <v>21784</v>
      </c>
      <c r="D66" s="166">
        <v>59324</v>
      </c>
      <c r="E66" s="166">
        <v>72718</v>
      </c>
      <c r="F66" s="166">
        <v>83853</v>
      </c>
      <c r="G66" s="166">
        <v>124261</v>
      </c>
      <c r="H66" s="166">
        <v>45282</v>
      </c>
      <c r="I66" s="167">
        <f>IFERROR(H66/G66-1,"-")</f>
        <v>-0.63558960574918921</v>
      </c>
      <c r="J66" s="166">
        <f t="shared" si="20"/>
        <v>-78979</v>
      </c>
      <c r="K66" s="167">
        <f>H66/H$8</f>
        <v>1.2945726950941094E-3</v>
      </c>
      <c r="L66" s="81"/>
    </row>
    <row r="67" spans="1:12" x14ac:dyDescent="0.25">
      <c r="A67" s="164" t="s">
        <v>103</v>
      </c>
      <c r="B67" s="165" t="s">
        <v>103</v>
      </c>
      <c r="C67" s="166">
        <v>57673</v>
      </c>
      <c r="D67" s="166">
        <v>24428</v>
      </c>
      <c r="E67" s="166">
        <v>46538</v>
      </c>
      <c r="F67" s="166">
        <v>77696</v>
      </c>
      <c r="G67" s="166">
        <v>132084</v>
      </c>
      <c r="H67" s="166">
        <v>138416</v>
      </c>
      <c r="I67" s="167">
        <f>IFERROR(H67/G67-1,"-")</f>
        <v>4.7939190212289207E-2</v>
      </c>
      <c r="J67" s="166">
        <f t="shared" si="20"/>
        <v>6332</v>
      </c>
      <c r="K67" s="167">
        <f>H67/H$8</f>
        <v>3.9571921329478871E-3</v>
      </c>
      <c r="L67" s="81"/>
    </row>
    <row r="68" spans="1:12" x14ac:dyDescent="0.25">
      <c r="A68" s="164"/>
      <c r="B68" s="161" t="s">
        <v>110</v>
      </c>
      <c r="C68" s="162">
        <v>207896</v>
      </c>
      <c r="D68" s="162">
        <v>335618</v>
      </c>
      <c r="E68" s="162">
        <v>895441</v>
      </c>
      <c r="F68" s="162">
        <v>826621</v>
      </c>
      <c r="G68" s="162">
        <v>1105070</v>
      </c>
      <c r="H68" s="162">
        <v>919661</v>
      </c>
      <c r="I68" s="163">
        <f>IFERROR(H68/G68-1,"-")</f>
        <v>-0.16778032160858591</v>
      </c>
      <c r="J68" s="162">
        <f t="shared" si="20"/>
        <v>-185409</v>
      </c>
      <c r="K68" s="163">
        <f>H68/H$8</f>
        <v>2.6292302003951759E-2</v>
      </c>
      <c r="L68" s="81"/>
    </row>
    <row r="69" spans="1:12" s="58" customFormat="1" x14ac:dyDescent="0.25">
      <c r="A69" s="164"/>
      <c r="B69" s="165" t="s">
        <v>113</v>
      </c>
      <c r="C69" s="166">
        <v>92532</v>
      </c>
      <c r="D69" s="166">
        <v>85414</v>
      </c>
      <c r="E69" s="166">
        <v>399420</v>
      </c>
      <c r="F69" s="166">
        <v>314964</v>
      </c>
      <c r="G69" s="166">
        <v>454766</v>
      </c>
      <c r="H69" s="166">
        <v>443504</v>
      </c>
      <c r="I69" s="167">
        <f t="shared" ref="I69:I76" si="21">IFERROR(H69/G69-1,"-")</f>
        <v>-2.4764384320727584E-2</v>
      </c>
      <c r="J69" s="166">
        <f t="shared" si="20"/>
        <v>-11262</v>
      </c>
      <c r="K69" s="167">
        <f t="shared" ref="K69:K76" si="22">H69/H$8</f>
        <v>1.2679390675434341E-2</v>
      </c>
      <c r="L69" s="168"/>
    </row>
    <row r="70" spans="1:12" s="58" customFormat="1" x14ac:dyDescent="0.25">
      <c r="A70" s="164"/>
      <c r="B70" s="165" t="s">
        <v>116</v>
      </c>
      <c r="C70" s="166">
        <v>26880</v>
      </c>
      <c r="D70" s="166">
        <v>36140</v>
      </c>
      <c r="E70" s="166">
        <v>56705</v>
      </c>
      <c r="F70" s="166">
        <v>89781</v>
      </c>
      <c r="G70" s="166">
        <v>78559</v>
      </c>
      <c r="H70" s="166">
        <v>77139</v>
      </c>
      <c r="I70" s="167">
        <f t="shared" si="21"/>
        <v>-1.8075586501864804E-2</v>
      </c>
      <c r="J70" s="166">
        <f t="shared" si="20"/>
        <v>-1420</v>
      </c>
      <c r="K70" s="167">
        <f t="shared" si="22"/>
        <v>2.2053364057873876E-3</v>
      </c>
      <c r="L70" s="168"/>
    </row>
    <row r="71" spans="1:12" x14ac:dyDescent="0.25">
      <c r="A71" s="164"/>
      <c r="B71" s="165" t="s">
        <v>119</v>
      </c>
      <c r="C71" s="166">
        <v>21367</v>
      </c>
      <c r="D71" s="166">
        <v>44372</v>
      </c>
      <c r="E71" s="166">
        <v>126795</v>
      </c>
      <c r="F71" s="166">
        <v>98989</v>
      </c>
      <c r="G71" s="166">
        <v>131979</v>
      </c>
      <c r="H71" s="166">
        <v>66336</v>
      </c>
      <c r="I71" s="167">
        <f t="shared" si="21"/>
        <v>-0.49737458231991449</v>
      </c>
      <c r="J71" s="166">
        <f t="shared" si="20"/>
        <v>-65643</v>
      </c>
      <c r="K71" s="167">
        <f t="shared" si="22"/>
        <v>1.8964881034795908E-3</v>
      </c>
      <c r="L71" s="81"/>
    </row>
    <row r="72" spans="1:12" x14ac:dyDescent="0.25">
      <c r="A72" s="164"/>
      <c r="B72" s="165" t="s">
        <v>126</v>
      </c>
      <c r="C72" s="166">
        <v>3603</v>
      </c>
      <c r="D72" s="166">
        <v>28426</v>
      </c>
      <c r="E72" s="166">
        <v>25157</v>
      </c>
      <c r="F72" s="166">
        <v>25283</v>
      </c>
      <c r="G72" s="166">
        <v>47499</v>
      </c>
      <c r="H72" s="166">
        <v>39716</v>
      </c>
      <c r="I72" s="167">
        <f t="shared" si="21"/>
        <v>-0.16385608118065642</v>
      </c>
      <c r="J72" s="166">
        <f t="shared" si="20"/>
        <v>-7783</v>
      </c>
      <c r="K72" s="167">
        <f t="shared" si="22"/>
        <v>1.1354456331071428E-3</v>
      </c>
      <c r="L72" s="81"/>
    </row>
    <row r="73" spans="1:12" x14ac:dyDescent="0.25">
      <c r="A73" s="164"/>
      <c r="B73" s="165" t="s">
        <v>122</v>
      </c>
      <c r="C73" s="166">
        <v>8309</v>
      </c>
      <c r="D73" s="166">
        <v>16869</v>
      </c>
      <c r="E73" s="166">
        <v>22926</v>
      </c>
      <c r="F73" s="166">
        <v>14330</v>
      </c>
      <c r="G73" s="166">
        <v>27574</v>
      </c>
      <c r="H73" s="166">
        <v>19817</v>
      </c>
      <c r="I73" s="167">
        <f t="shared" si="21"/>
        <v>-0.28131573221150363</v>
      </c>
      <c r="J73" s="166">
        <f t="shared" si="20"/>
        <v>-7757</v>
      </c>
      <c r="K73" s="167">
        <f t="shared" si="22"/>
        <v>5.6655066248575514E-4</v>
      </c>
      <c r="L73" s="81"/>
    </row>
    <row r="74" spans="1:12" x14ac:dyDescent="0.25">
      <c r="A74" s="164"/>
      <c r="B74" s="165" t="s">
        <v>131</v>
      </c>
      <c r="C74" s="166">
        <v>5538</v>
      </c>
      <c r="D74" s="166">
        <v>14404</v>
      </c>
      <c r="E74" s="166">
        <v>20957</v>
      </c>
      <c r="F74" s="166">
        <v>26631</v>
      </c>
      <c r="G74" s="166">
        <v>24320</v>
      </c>
      <c r="H74" s="166">
        <v>16244</v>
      </c>
      <c r="I74" s="167">
        <f t="shared" si="21"/>
        <v>-0.33207236842105259</v>
      </c>
      <c r="J74" s="166">
        <f t="shared" si="20"/>
        <v>-8076</v>
      </c>
      <c r="K74" s="167">
        <f t="shared" si="22"/>
        <v>4.6440172384410388E-4</v>
      </c>
      <c r="L74" s="81"/>
    </row>
    <row r="75" spans="1:12" x14ac:dyDescent="0.25">
      <c r="A75" s="164" t="s">
        <v>147</v>
      </c>
      <c r="B75" s="165" t="s">
        <v>134</v>
      </c>
      <c r="C75" s="166">
        <v>5011</v>
      </c>
      <c r="D75" s="166">
        <v>1659</v>
      </c>
      <c r="E75" s="166">
        <v>6100</v>
      </c>
      <c r="F75" s="166">
        <v>7510</v>
      </c>
      <c r="G75" s="166">
        <v>21506</v>
      </c>
      <c r="H75" s="166">
        <v>24372</v>
      </c>
      <c r="I75" s="167">
        <f t="shared" si="21"/>
        <v>0.13326513531107609</v>
      </c>
      <c r="J75" s="166">
        <f t="shared" si="20"/>
        <v>2866</v>
      </c>
      <c r="K75" s="167">
        <f t="shared" si="22"/>
        <v>6.9677412050778739E-4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44656</v>
      </c>
      <c r="D76" s="171">
        <f t="shared" ref="D76:H76" si="24">D68-SUM(D69:D75)</f>
        <v>108334</v>
      </c>
      <c r="E76" s="171">
        <f t="shared" si="24"/>
        <v>237381</v>
      </c>
      <c r="F76" s="171">
        <f t="shared" si="24"/>
        <v>249133</v>
      </c>
      <c r="G76" s="171">
        <f t="shared" si="24"/>
        <v>318867</v>
      </c>
      <c r="H76" s="171">
        <f t="shared" si="24"/>
        <v>232533</v>
      </c>
      <c r="I76" s="172">
        <f t="shared" si="21"/>
        <v>-0.27075238265483725</v>
      </c>
      <c r="J76" s="171">
        <f>H76-G76</f>
        <v>-86334</v>
      </c>
      <c r="K76" s="172">
        <f t="shared" si="22"/>
        <v>6.6479146793056512E-3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1476435</v>
      </c>
      <c r="D78" s="178">
        <v>1967362</v>
      </c>
      <c r="E78" s="178">
        <v>4352393</v>
      </c>
      <c r="F78" s="178">
        <v>5136286</v>
      </c>
      <c r="G78" s="178">
        <v>5762502</v>
      </c>
      <c r="H78" s="178">
        <v>5666416</v>
      </c>
      <c r="I78" s="179">
        <f>IFERROR(H78/G78-1,"-")</f>
        <v>-1.6674354299573313E-2</v>
      </c>
      <c r="J78" s="178">
        <f>H78-G78</f>
        <v>-96086</v>
      </c>
      <c r="K78" s="179">
        <f>H78/H$8</f>
        <v>0.16199786742291378</v>
      </c>
      <c r="L78" s="81"/>
    </row>
    <row r="79" spans="1:12" x14ac:dyDescent="0.25">
      <c r="A79" s="164" t="s">
        <v>99</v>
      </c>
      <c r="B79" s="161" t="s">
        <v>100</v>
      </c>
      <c r="C79" s="162">
        <v>435854</v>
      </c>
      <c r="D79" s="162">
        <v>765462</v>
      </c>
      <c r="E79" s="162">
        <v>1656388</v>
      </c>
      <c r="F79" s="162">
        <v>1646973</v>
      </c>
      <c r="G79" s="162">
        <v>1680920</v>
      </c>
      <c r="H79" s="162">
        <v>1716393</v>
      </c>
      <c r="I79" s="163">
        <f>IFERROR(H79/G79-1,"-")</f>
        <v>2.1103324369987853E-2</v>
      </c>
      <c r="J79" s="162">
        <f t="shared" ref="J79:J89" si="25">H79-G79</f>
        <v>35473</v>
      </c>
      <c r="K79" s="163">
        <f>H79/H$8</f>
        <v>4.9070171632230541E-2</v>
      </c>
      <c r="L79" s="81"/>
    </row>
    <row r="80" spans="1:12" x14ac:dyDescent="0.25">
      <c r="A80" s="164" t="s">
        <v>106</v>
      </c>
      <c r="B80" s="165" t="s">
        <v>106</v>
      </c>
      <c r="C80" s="166">
        <v>63575</v>
      </c>
      <c r="D80" s="166">
        <v>181910</v>
      </c>
      <c r="E80" s="166">
        <v>247663</v>
      </c>
      <c r="F80" s="166">
        <v>256845</v>
      </c>
      <c r="G80" s="166">
        <v>287499</v>
      </c>
      <c r="H80" s="166">
        <v>239589</v>
      </c>
      <c r="I80" s="167">
        <f>IFERROR(H80/G80-1,"-")</f>
        <v>-0.16664405789237524</v>
      </c>
      <c r="J80" s="166">
        <f t="shared" si="25"/>
        <v>-47910</v>
      </c>
      <c r="K80" s="167">
        <f>H80/H$8</f>
        <v>6.8496395354644794E-3</v>
      </c>
      <c r="L80" s="81"/>
    </row>
    <row r="81" spans="1:12" x14ac:dyDescent="0.25">
      <c r="A81" s="164" t="s">
        <v>103</v>
      </c>
      <c r="B81" s="165" t="s">
        <v>103</v>
      </c>
      <c r="C81" s="166">
        <v>372279</v>
      </c>
      <c r="D81" s="166">
        <v>583552</v>
      </c>
      <c r="E81" s="166">
        <v>1408725</v>
      </c>
      <c r="F81" s="166">
        <v>1390128</v>
      </c>
      <c r="G81" s="166">
        <v>1393421</v>
      </c>
      <c r="H81" s="166">
        <v>1476804</v>
      </c>
      <c r="I81" s="167">
        <f>IFERROR(H81/G81-1,"-")</f>
        <v>5.9840493289537111E-2</v>
      </c>
      <c r="J81" s="166">
        <f t="shared" si="25"/>
        <v>83383</v>
      </c>
      <c r="K81" s="167">
        <f>H81/H$8</f>
        <v>4.2220532096766065E-2</v>
      </c>
      <c r="L81" s="81"/>
    </row>
    <row r="82" spans="1:12" x14ac:dyDescent="0.25">
      <c r="A82" s="164"/>
      <c r="B82" s="161" t="s">
        <v>110</v>
      </c>
      <c r="C82" s="162">
        <v>1040581</v>
      </c>
      <c r="D82" s="162">
        <v>1201900</v>
      </c>
      <c r="E82" s="162">
        <v>2696005</v>
      </c>
      <c r="F82" s="162">
        <v>3489313</v>
      </c>
      <c r="G82" s="162">
        <v>4081582</v>
      </c>
      <c r="H82" s="162">
        <v>3950023</v>
      </c>
      <c r="I82" s="163">
        <f>IFERROR(H82/G82-1,"-")</f>
        <v>-3.2232355003525615E-2</v>
      </c>
      <c r="J82" s="162">
        <f t="shared" si="25"/>
        <v>-131559</v>
      </c>
      <c r="K82" s="163">
        <f>H82/H$8</f>
        <v>0.11292769579068325</v>
      </c>
      <c r="L82" s="81"/>
    </row>
    <row r="83" spans="1:12" s="58" customFormat="1" x14ac:dyDescent="0.25">
      <c r="A83" s="164"/>
      <c r="B83" s="165" t="s">
        <v>113</v>
      </c>
      <c r="C83" s="166">
        <v>154382</v>
      </c>
      <c r="D83" s="166">
        <v>114301</v>
      </c>
      <c r="E83" s="166">
        <v>504044</v>
      </c>
      <c r="F83" s="166">
        <v>669954</v>
      </c>
      <c r="G83" s="166">
        <v>788206</v>
      </c>
      <c r="H83" s="166">
        <v>772586</v>
      </c>
      <c r="I83" s="167">
        <f t="shared" ref="I83:I90" si="26">IFERROR(H83/G83-1,"-")</f>
        <v>-1.9817154398723225E-2</v>
      </c>
      <c r="J83" s="166">
        <f t="shared" si="25"/>
        <v>-15620</v>
      </c>
      <c r="K83" s="167">
        <f t="shared" ref="K83:K90" si="27">H83/H$8</f>
        <v>2.2087556649705787E-2</v>
      </c>
      <c r="L83" s="168"/>
    </row>
    <row r="84" spans="1:12" s="58" customFormat="1" x14ac:dyDescent="0.25">
      <c r="A84" s="164"/>
      <c r="B84" s="165" t="s">
        <v>116</v>
      </c>
      <c r="C84" s="166">
        <v>432945</v>
      </c>
      <c r="D84" s="166">
        <v>478237</v>
      </c>
      <c r="E84" s="166">
        <v>1014024</v>
      </c>
      <c r="F84" s="166">
        <v>1213964</v>
      </c>
      <c r="G84" s="166">
        <v>1379633</v>
      </c>
      <c r="H84" s="166">
        <v>1283316</v>
      </c>
      <c r="I84" s="167">
        <f t="shared" si="26"/>
        <v>-6.9813493878444488E-2</v>
      </c>
      <c r="J84" s="166">
        <f t="shared" si="25"/>
        <v>-96317</v>
      </c>
      <c r="K84" s="167">
        <f t="shared" si="27"/>
        <v>3.6688879748628417E-2</v>
      </c>
      <c r="L84" s="168"/>
    </row>
    <row r="85" spans="1:12" x14ac:dyDescent="0.25">
      <c r="A85" s="164"/>
      <c r="B85" s="165" t="s">
        <v>119</v>
      </c>
      <c r="C85" s="166">
        <v>48183</v>
      </c>
      <c r="D85" s="166">
        <v>105849</v>
      </c>
      <c r="E85" s="166">
        <v>179405</v>
      </c>
      <c r="F85" s="166">
        <v>274030</v>
      </c>
      <c r="G85" s="166">
        <v>384632</v>
      </c>
      <c r="H85" s="166">
        <v>380202</v>
      </c>
      <c r="I85" s="167">
        <f t="shared" si="26"/>
        <v>-1.1517502443894378E-2</v>
      </c>
      <c r="J85" s="166">
        <f t="shared" si="25"/>
        <v>-4430</v>
      </c>
      <c r="K85" s="167">
        <f t="shared" si="27"/>
        <v>1.0869641972973158E-2</v>
      </c>
      <c r="L85" s="81"/>
    </row>
    <row r="86" spans="1:12" x14ac:dyDescent="0.25">
      <c r="A86" s="164"/>
      <c r="B86" s="165" t="s">
        <v>126</v>
      </c>
      <c r="C86" s="166">
        <v>13900</v>
      </c>
      <c r="D86" s="166">
        <v>38224</v>
      </c>
      <c r="E86" s="166">
        <v>75513</v>
      </c>
      <c r="F86" s="166">
        <v>91057</v>
      </c>
      <c r="G86" s="166">
        <v>134723</v>
      </c>
      <c r="H86" s="166">
        <v>119140</v>
      </c>
      <c r="I86" s="167">
        <f t="shared" si="26"/>
        <v>-0.1156669610979566</v>
      </c>
      <c r="J86" s="166">
        <f t="shared" si="25"/>
        <v>-15583</v>
      </c>
      <c r="K86" s="167">
        <f t="shared" si="27"/>
        <v>3.4061081863325862E-3</v>
      </c>
      <c r="L86" s="81"/>
    </row>
    <row r="87" spans="1:12" x14ac:dyDescent="0.25">
      <c r="A87" s="164"/>
      <c r="B87" s="165" t="s">
        <v>122</v>
      </c>
      <c r="C87" s="166">
        <v>14741</v>
      </c>
      <c r="D87" s="166">
        <v>33300</v>
      </c>
      <c r="E87" s="166">
        <v>33738</v>
      </c>
      <c r="F87" s="166">
        <v>46238</v>
      </c>
      <c r="G87" s="166">
        <v>58968</v>
      </c>
      <c r="H87" s="166">
        <v>65101</v>
      </c>
      <c r="I87" s="167">
        <f t="shared" si="26"/>
        <v>0.10400556233889557</v>
      </c>
      <c r="J87" s="166">
        <f t="shared" si="25"/>
        <v>6133</v>
      </c>
      <c r="K87" s="167">
        <f t="shared" si="27"/>
        <v>1.8611805358270748E-3</v>
      </c>
      <c r="L87" s="81"/>
    </row>
    <row r="88" spans="1:12" x14ac:dyDescent="0.25">
      <c r="A88" s="164"/>
      <c r="B88" s="165" t="s">
        <v>131</v>
      </c>
      <c r="C88" s="166">
        <v>30454</v>
      </c>
      <c r="D88" s="166">
        <v>20871</v>
      </c>
      <c r="E88" s="166">
        <v>63463</v>
      </c>
      <c r="F88" s="166">
        <v>74920</v>
      </c>
      <c r="G88" s="166">
        <v>68668</v>
      </c>
      <c r="H88" s="166">
        <v>71595</v>
      </c>
      <c r="I88" s="167">
        <f t="shared" si="26"/>
        <v>4.2625385914836667E-2</v>
      </c>
      <c r="J88" s="166">
        <f t="shared" si="25"/>
        <v>2927</v>
      </c>
      <c r="K88" s="167">
        <f t="shared" si="27"/>
        <v>2.0468383045197376E-3</v>
      </c>
      <c r="L88" s="81"/>
    </row>
    <row r="89" spans="1:12" x14ac:dyDescent="0.25">
      <c r="A89" s="164" t="s">
        <v>147</v>
      </c>
      <c r="B89" s="165" t="s">
        <v>134</v>
      </c>
      <c r="C89" s="166">
        <v>50000</v>
      </c>
      <c r="D89" s="166">
        <v>22441</v>
      </c>
      <c r="E89" s="166">
        <v>59972</v>
      </c>
      <c r="F89" s="166">
        <v>81787</v>
      </c>
      <c r="G89" s="166">
        <v>80097</v>
      </c>
      <c r="H89" s="166">
        <v>67552</v>
      </c>
      <c r="I89" s="167">
        <f t="shared" si="26"/>
        <v>-0.15662259510343712</v>
      </c>
      <c r="J89" s="166">
        <f t="shared" si="25"/>
        <v>-12545</v>
      </c>
      <c r="K89" s="167">
        <f t="shared" si="27"/>
        <v>1.9312524777836066E-3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295976</v>
      </c>
      <c r="D90" s="171">
        <f t="shared" ref="D90:H90" si="29">D82-SUM(D83:D89)</f>
        <v>388677</v>
      </c>
      <c r="E90" s="171">
        <f t="shared" si="29"/>
        <v>765846</v>
      </c>
      <c r="F90" s="171">
        <f t="shared" si="29"/>
        <v>1037363</v>
      </c>
      <c r="G90" s="171">
        <f t="shared" si="29"/>
        <v>1186655</v>
      </c>
      <c r="H90" s="171">
        <f t="shared" si="29"/>
        <v>1190531</v>
      </c>
      <c r="I90" s="172">
        <f t="shared" si="26"/>
        <v>3.2663242475698961E-3</v>
      </c>
      <c r="J90" s="171">
        <f>H90-G90</f>
        <v>3876</v>
      </c>
      <c r="K90" s="172">
        <f t="shared" si="27"/>
        <v>3.4036237914912879E-2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55574</v>
      </c>
      <c r="D92" s="178">
        <v>83402</v>
      </c>
      <c r="E92" s="178">
        <v>137757</v>
      </c>
      <c r="F92" s="178">
        <v>148334</v>
      </c>
      <c r="G92" s="178">
        <v>152300</v>
      </c>
      <c r="H92" s="178">
        <v>152519</v>
      </c>
      <c r="I92" s="179">
        <f>IFERROR(H92/G92-1,"-")</f>
        <v>1.4379514116875658E-3</v>
      </c>
      <c r="J92" s="178">
        <f>H92-G92</f>
        <v>219</v>
      </c>
      <c r="K92" s="179">
        <f>H92/H$8</f>
        <v>4.3603845431530947E-3</v>
      </c>
      <c r="L92" s="81"/>
    </row>
    <row r="93" spans="1:12" x14ac:dyDescent="0.25">
      <c r="A93" s="164" t="s">
        <v>99</v>
      </c>
      <c r="B93" s="161" t="s">
        <v>100</v>
      </c>
      <c r="C93" s="162">
        <v>29167</v>
      </c>
      <c r="D93" s="162">
        <v>42063</v>
      </c>
      <c r="E93" s="162">
        <v>70951</v>
      </c>
      <c r="F93" s="162">
        <v>72432</v>
      </c>
      <c r="G93" s="162">
        <v>71061</v>
      </c>
      <c r="H93" s="162">
        <v>73935</v>
      </c>
      <c r="I93" s="163">
        <f>IFERROR(H93/G93-1,"-")</f>
        <v>4.0444125469666803E-2</v>
      </c>
      <c r="J93" s="162">
        <f t="shared" ref="J93:J103" si="30">H93-G93</f>
        <v>2874</v>
      </c>
      <c r="K93" s="163">
        <f>H93/H$8</f>
        <v>2.1137368537560834E-3</v>
      </c>
      <c r="L93" s="81"/>
    </row>
    <row r="94" spans="1:12" x14ac:dyDescent="0.25">
      <c r="A94" s="164" t="s">
        <v>106</v>
      </c>
      <c r="B94" s="165" t="s">
        <v>106</v>
      </c>
      <c r="C94" s="166">
        <v>14077</v>
      </c>
      <c r="D94" s="166">
        <v>20037</v>
      </c>
      <c r="E94" s="166">
        <v>30228</v>
      </c>
      <c r="F94" s="166">
        <v>19606</v>
      </c>
      <c r="G94" s="166">
        <v>21646</v>
      </c>
      <c r="H94" s="166">
        <v>26636</v>
      </c>
      <c r="I94" s="167">
        <f>IFERROR(H94/G94-1,"-")</f>
        <v>0.23052758015337704</v>
      </c>
      <c r="J94" s="166">
        <f t="shared" si="30"/>
        <v>4990</v>
      </c>
      <c r="K94" s="167">
        <f>H94/H$8</f>
        <v>7.6149989635013236E-4</v>
      </c>
      <c r="L94" s="81"/>
    </row>
    <row r="95" spans="1:12" x14ac:dyDescent="0.25">
      <c r="A95" s="164" t="s">
        <v>103</v>
      </c>
      <c r="B95" s="165" t="s">
        <v>103</v>
      </c>
      <c r="C95" s="166">
        <v>15090</v>
      </c>
      <c r="D95" s="166">
        <v>22026</v>
      </c>
      <c r="E95" s="166">
        <v>40723</v>
      </c>
      <c r="F95" s="166">
        <v>52826</v>
      </c>
      <c r="G95" s="166">
        <v>49415</v>
      </c>
      <c r="H95" s="166">
        <v>47299</v>
      </c>
      <c r="I95" s="167">
        <f>IFERROR(H95/G95-1,"-")</f>
        <v>-4.2821005767479492E-2</v>
      </c>
      <c r="J95" s="166">
        <f t="shared" si="30"/>
        <v>-2116</v>
      </c>
      <c r="K95" s="167">
        <f>H95/H$8</f>
        <v>1.3522369574059511E-3</v>
      </c>
      <c r="L95" s="81"/>
    </row>
    <row r="96" spans="1:12" x14ac:dyDescent="0.25">
      <c r="A96" s="164"/>
      <c r="B96" s="161" t="s">
        <v>110</v>
      </c>
      <c r="C96" s="162">
        <v>26407</v>
      </c>
      <c r="D96" s="162">
        <v>41339</v>
      </c>
      <c r="E96" s="162">
        <v>66806</v>
      </c>
      <c r="F96" s="162">
        <v>75902</v>
      </c>
      <c r="G96" s="162">
        <v>81239</v>
      </c>
      <c r="H96" s="162">
        <v>78584</v>
      </c>
      <c r="I96" s="163">
        <f>IFERROR(H96/G96-1,"-")</f>
        <v>-3.2681347628601976E-2</v>
      </c>
      <c r="J96" s="162">
        <f t="shared" si="30"/>
        <v>-2655</v>
      </c>
      <c r="K96" s="163">
        <f>H96/H$8</f>
        <v>2.2466476893970118E-3</v>
      </c>
      <c r="L96" s="81"/>
    </row>
    <row r="97" spans="1:12" s="58" customFormat="1" x14ac:dyDescent="0.25">
      <c r="A97" s="164"/>
      <c r="B97" s="165" t="s">
        <v>113</v>
      </c>
      <c r="C97" s="166">
        <v>4981</v>
      </c>
      <c r="D97" s="166">
        <v>3494</v>
      </c>
      <c r="E97" s="166">
        <v>9249</v>
      </c>
      <c r="F97" s="166">
        <v>11177</v>
      </c>
      <c r="G97" s="166">
        <v>12296</v>
      </c>
      <c r="H97" s="166">
        <v>9734</v>
      </c>
      <c r="I97" s="167">
        <f t="shared" ref="I97:I104" si="31">IFERROR(H97/G97-1,"-")</f>
        <v>-0.20836044242029927</v>
      </c>
      <c r="J97" s="166">
        <f t="shared" si="30"/>
        <v>-2562</v>
      </c>
      <c r="K97" s="167">
        <f t="shared" ref="K97:K104" si="32">H97/H$8</f>
        <v>2.7828652917375688E-4</v>
      </c>
      <c r="L97" s="168"/>
    </row>
    <row r="98" spans="1:12" s="58" customFormat="1" x14ac:dyDescent="0.25">
      <c r="A98" s="164"/>
      <c r="B98" s="165" t="s">
        <v>116</v>
      </c>
      <c r="C98" s="166">
        <v>7377</v>
      </c>
      <c r="D98" s="166">
        <v>15393</v>
      </c>
      <c r="E98" s="166">
        <v>21050</v>
      </c>
      <c r="F98" s="166">
        <v>22639</v>
      </c>
      <c r="G98" s="166">
        <v>25055</v>
      </c>
      <c r="H98" s="166">
        <v>23641</v>
      </c>
      <c r="I98" s="167">
        <f t="shared" si="31"/>
        <v>-5.64358411494712E-2</v>
      </c>
      <c r="J98" s="166">
        <f t="shared" si="30"/>
        <v>-1414</v>
      </c>
      <c r="K98" s="167">
        <f t="shared" si="32"/>
        <v>6.7587547115233063E-4</v>
      </c>
      <c r="L98" s="168"/>
    </row>
    <row r="99" spans="1:12" x14ac:dyDescent="0.25">
      <c r="A99" s="164"/>
      <c r="B99" s="165" t="s">
        <v>119</v>
      </c>
      <c r="C99" s="166">
        <v>4526</v>
      </c>
      <c r="D99" s="166">
        <v>7148</v>
      </c>
      <c r="E99" s="166">
        <v>7881</v>
      </c>
      <c r="F99" s="166">
        <v>8902</v>
      </c>
      <c r="G99" s="166">
        <v>9750</v>
      </c>
      <c r="H99" s="166">
        <v>9685</v>
      </c>
      <c r="I99" s="167">
        <f t="shared" si="31"/>
        <v>-6.6666666666667096E-3</v>
      </c>
      <c r="J99" s="166">
        <f t="shared" si="30"/>
        <v>-65</v>
      </c>
      <c r="K99" s="167">
        <f t="shared" si="32"/>
        <v>2.7688566211709839E-4</v>
      </c>
      <c r="L99" s="81"/>
    </row>
    <row r="100" spans="1:12" x14ac:dyDescent="0.25">
      <c r="A100" s="164"/>
      <c r="B100" s="165" t="s">
        <v>126</v>
      </c>
      <c r="C100" s="166">
        <v>907</v>
      </c>
      <c r="D100" s="166">
        <v>1385</v>
      </c>
      <c r="E100" s="166">
        <v>4981</v>
      </c>
      <c r="F100" s="166">
        <v>3623</v>
      </c>
      <c r="G100" s="166">
        <v>3800</v>
      </c>
      <c r="H100" s="166">
        <v>2844</v>
      </c>
      <c r="I100" s="167">
        <f t="shared" si="31"/>
        <v>-0.25157894736842101</v>
      </c>
      <c r="J100" s="166">
        <f t="shared" si="30"/>
        <v>-956</v>
      </c>
      <c r="K100" s="167">
        <f t="shared" si="32"/>
        <v>8.1307467533405029E-5</v>
      </c>
      <c r="L100" s="81"/>
    </row>
    <row r="101" spans="1:12" x14ac:dyDescent="0.25">
      <c r="A101" s="164"/>
      <c r="B101" s="165" t="s">
        <v>122</v>
      </c>
      <c r="C101" s="166">
        <v>735</v>
      </c>
      <c r="D101" s="166">
        <v>1315</v>
      </c>
      <c r="E101" s="166">
        <v>1892</v>
      </c>
      <c r="F101" s="166">
        <v>1812</v>
      </c>
      <c r="G101" s="166">
        <v>2358</v>
      </c>
      <c r="H101" s="166">
        <v>2832</v>
      </c>
      <c r="I101" s="167">
        <f t="shared" si="31"/>
        <v>0.20101781170483468</v>
      </c>
      <c r="J101" s="166">
        <f t="shared" si="30"/>
        <v>474</v>
      </c>
      <c r="K101" s="167">
        <f t="shared" si="32"/>
        <v>8.0964398050141723E-5</v>
      </c>
      <c r="L101" s="81"/>
    </row>
    <row r="102" spans="1:12" x14ac:dyDescent="0.25">
      <c r="A102" s="164"/>
      <c r="B102" s="165" t="s">
        <v>131</v>
      </c>
      <c r="C102" s="166">
        <v>588</v>
      </c>
      <c r="D102" s="166">
        <v>275</v>
      </c>
      <c r="E102" s="166">
        <v>817</v>
      </c>
      <c r="F102" s="166">
        <v>420</v>
      </c>
      <c r="G102" s="166">
        <v>782</v>
      </c>
      <c r="H102" s="166">
        <v>445</v>
      </c>
      <c r="I102" s="167">
        <f t="shared" si="31"/>
        <v>-0.43094629156010233</v>
      </c>
      <c r="J102" s="166">
        <f t="shared" si="30"/>
        <v>-337</v>
      </c>
      <c r="K102" s="167">
        <f t="shared" si="32"/>
        <v>1.2722160004347834E-5</v>
      </c>
      <c r="L102" s="81"/>
    </row>
    <row r="103" spans="1:12" x14ac:dyDescent="0.25">
      <c r="A103" s="164" t="s">
        <v>147</v>
      </c>
      <c r="B103" s="165" t="s">
        <v>134</v>
      </c>
      <c r="C103" s="166">
        <v>255</v>
      </c>
      <c r="D103" s="166">
        <v>259</v>
      </c>
      <c r="E103" s="166">
        <v>385</v>
      </c>
      <c r="F103" s="166">
        <v>950</v>
      </c>
      <c r="G103" s="166">
        <v>1244</v>
      </c>
      <c r="H103" s="166">
        <v>740</v>
      </c>
      <c r="I103" s="167">
        <f t="shared" si="31"/>
        <v>-0.40514469453376201</v>
      </c>
      <c r="J103" s="166">
        <f t="shared" si="30"/>
        <v>-504</v>
      </c>
      <c r="K103" s="167">
        <f t="shared" si="32"/>
        <v>2.1155951467904264E-5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7038</v>
      </c>
      <c r="D104" s="171">
        <f t="shared" ref="D104:H104" si="34">D96-SUM(D97:D103)</f>
        <v>12070</v>
      </c>
      <c r="E104" s="171">
        <f t="shared" si="34"/>
        <v>20551</v>
      </c>
      <c r="F104" s="171">
        <f t="shared" si="34"/>
        <v>26379</v>
      </c>
      <c r="G104" s="171">
        <f t="shared" si="34"/>
        <v>25954</v>
      </c>
      <c r="H104" s="171">
        <f t="shared" si="34"/>
        <v>28663</v>
      </c>
      <c r="I104" s="172">
        <f t="shared" si="31"/>
        <v>0.10437697464745321</v>
      </c>
      <c r="J104" s="171">
        <f>H104-G104</f>
        <v>2709</v>
      </c>
      <c r="K104" s="172">
        <f t="shared" si="32"/>
        <v>8.194500498980269E-4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434663</v>
      </c>
      <c r="D106" s="178">
        <v>749212</v>
      </c>
      <c r="E106" s="178">
        <v>1316064</v>
      </c>
      <c r="F106" s="178">
        <v>1447168</v>
      </c>
      <c r="G106" s="178">
        <v>1453294</v>
      </c>
      <c r="H106" s="178">
        <v>1411233</v>
      </c>
      <c r="I106" s="179">
        <f>IFERROR(H106/G106-1,"-")</f>
        <v>-2.8941838334156755E-2</v>
      </c>
      <c r="J106" s="178">
        <f>H106-G106</f>
        <v>-42061</v>
      </c>
      <c r="K106" s="179">
        <f>H106/H$8</f>
        <v>4.0345914672844513E-2</v>
      </c>
      <c r="L106" s="81"/>
    </row>
    <row r="107" spans="1:12" x14ac:dyDescent="0.25">
      <c r="A107" s="164" t="s">
        <v>99</v>
      </c>
      <c r="B107" s="161" t="s">
        <v>100</v>
      </c>
      <c r="C107" s="162">
        <v>124658</v>
      </c>
      <c r="D107" s="162">
        <v>199003</v>
      </c>
      <c r="E107" s="162">
        <v>220579</v>
      </c>
      <c r="F107" s="162">
        <v>219096</v>
      </c>
      <c r="G107" s="162">
        <v>207819</v>
      </c>
      <c r="H107" s="162">
        <v>216184</v>
      </c>
      <c r="I107" s="163">
        <f>IFERROR(H107/G107-1,"-")</f>
        <v>4.0251372588646861E-2</v>
      </c>
      <c r="J107" s="162">
        <f t="shared" ref="J107:J117" si="35">H107-G107</f>
        <v>8365</v>
      </c>
      <c r="K107" s="163">
        <f>H107/H$8</f>
        <v>6.1805110974829935E-3</v>
      </c>
      <c r="L107" s="81"/>
    </row>
    <row r="108" spans="1:12" x14ac:dyDescent="0.25">
      <c r="A108" s="164" t="s">
        <v>106</v>
      </c>
      <c r="B108" s="165" t="s">
        <v>106</v>
      </c>
      <c r="C108" s="166">
        <v>16504</v>
      </c>
      <c r="D108" s="166">
        <v>106031</v>
      </c>
      <c r="E108" s="166">
        <v>75504</v>
      </c>
      <c r="F108" s="166">
        <v>57419</v>
      </c>
      <c r="G108" s="166">
        <v>59079</v>
      </c>
      <c r="H108" s="166">
        <v>76236</v>
      </c>
      <c r="I108" s="167">
        <f>IFERROR(H108/G108-1,"-")</f>
        <v>0.29040775910221917</v>
      </c>
      <c r="J108" s="166">
        <f t="shared" si="35"/>
        <v>17157</v>
      </c>
      <c r="K108" s="167">
        <f>H108/H$8</f>
        <v>2.1795204271718234E-3</v>
      </c>
      <c r="L108" s="81"/>
    </row>
    <row r="109" spans="1:12" x14ac:dyDescent="0.25">
      <c r="A109" s="164" t="s">
        <v>103</v>
      </c>
      <c r="B109" s="165" t="s">
        <v>103</v>
      </c>
      <c r="C109" s="166">
        <v>108154</v>
      </c>
      <c r="D109" s="166">
        <v>92972</v>
      </c>
      <c r="E109" s="166">
        <v>145075</v>
      </c>
      <c r="F109" s="166">
        <v>161677</v>
      </c>
      <c r="G109" s="166">
        <v>148740</v>
      </c>
      <c r="H109" s="166">
        <v>139948</v>
      </c>
      <c r="I109" s="167">
        <f>IFERROR(H109/G109-1,"-")</f>
        <v>-5.9109856124781479E-2</v>
      </c>
      <c r="J109" s="166">
        <f t="shared" si="35"/>
        <v>-8792</v>
      </c>
      <c r="K109" s="167">
        <f>H109/H$8</f>
        <v>4.0009906703111697E-3</v>
      </c>
      <c r="L109" s="81"/>
    </row>
    <row r="110" spans="1:12" x14ac:dyDescent="0.25">
      <c r="A110" s="164"/>
      <c r="B110" s="161" t="s">
        <v>110</v>
      </c>
      <c r="C110" s="162">
        <v>310005</v>
      </c>
      <c r="D110" s="162">
        <v>550209</v>
      </c>
      <c r="E110" s="162">
        <v>1095485</v>
      </c>
      <c r="F110" s="162">
        <v>1228072</v>
      </c>
      <c r="G110" s="162">
        <v>1245475</v>
      </c>
      <c r="H110" s="162">
        <v>1195049</v>
      </c>
      <c r="I110" s="163">
        <f>IFERROR(H110/G110-1,"-")</f>
        <v>-4.048736425861621E-2</v>
      </c>
      <c r="J110" s="162">
        <f t="shared" si="35"/>
        <v>-50426</v>
      </c>
      <c r="K110" s="163">
        <f>H110/H$8</f>
        <v>3.4165403575361519E-2</v>
      </c>
      <c r="L110" s="81"/>
    </row>
    <row r="111" spans="1:12" s="58" customFormat="1" x14ac:dyDescent="0.25">
      <c r="A111" s="164"/>
      <c r="B111" s="165" t="s">
        <v>113</v>
      </c>
      <c r="C111" s="166">
        <v>176124</v>
      </c>
      <c r="D111" s="166">
        <v>251557</v>
      </c>
      <c r="E111" s="166">
        <v>673877</v>
      </c>
      <c r="F111" s="166">
        <v>775590</v>
      </c>
      <c r="G111" s="166">
        <v>761721</v>
      </c>
      <c r="H111" s="166">
        <v>693060</v>
      </c>
      <c r="I111" s="167">
        <f t="shared" ref="I111:I118" si="36">IFERROR(H111/G111-1,"-")</f>
        <v>-9.0139302973135882E-2</v>
      </c>
      <c r="J111" s="166">
        <f t="shared" si="35"/>
        <v>-68661</v>
      </c>
      <c r="K111" s="167">
        <f t="shared" ref="K111:K118" si="37">H111/H$8</f>
        <v>1.9813978005872607E-2</v>
      </c>
      <c r="L111" s="168"/>
    </row>
    <row r="112" spans="1:12" s="58" customFormat="1" x14ac:dyDescent="0.25">
      <c r="A112" s="164"/>
      <c r="B112" s="165" t="s">
        <v>116</v>
      </c>
      <c r="C112" s="166">
        <v>22421</v>
      </c>
      <c r="D112" s="166">
        <v>57079</v>
      </c>
      <c r="E112" s="166">
        <v>45927</v>
      </c>
      <c r="F112" s="166">
        <v>60304</v>
      </c>
      <c r="G112" s="166">
        <v>60756</v>
      </c>
      <c r="H112" s="166">
        <v>64460</v>
      </c>
      <c r="I112" s="167">
        <f t="shared" si="36"/>
        <v>6.096517216406605E-2</v>
      </c>
      <c r="J112" s="166">
        <f t="shared" si="35"/>
        <v>3704</v>
      </c>
      <c r="K112" s="167">
        <f t="shared" si="37"/>
        <v>1.842854907596093E-3</v>
      </c>
      <c r="L112" s="168"/>
    </row>
    <row r="113" spans="1:12" x14ac:dyDescent="0.25">
      <c r="A113" s="164"/>
      <c r="B113" s="165" t="s">
        <v>119</v>
      </c>
      <c r="C113" s="166">
        <v>13826</v>
      </c>
      <c r="D113" s="166">
        <v>67210</v>
      </c>
      <c r="E113" s="166">
        <v>65652</v>
      </c>
      <c r="F113" s="166">
        <v>76293</v>
      </c>
      <c r="G113" s="166">
        <v>85229</v>
      </c>
      <c r="H113" s="166">
        <v>102486</v>
      </c>
      <c r="I113" s="167">
        <f t="shared" si="36"/>
        <v>0.20247802977859641</v>
      </c>
      <c r="J113" s="166">
        <f t="shared" si="35"/>
        <v>17257</v>
      </c>
      <c r="K113" s="167">
        <f t="shared" si="37"/>
        <v>2.9299849218103195E-3</v>
      </c>
      <c r="L113" s="81"/>
    </row>
    <row r="114" spans="1:12" x14ac:dyDescent="0.25">
      <c r="A114" s="164"/>
      <c r="B114" s="165" t="s">
        <v>126</v>
      </c>
      <c r="C114" s="166">
        <v>8828</v>
      </c>
      <c r="D114" s="166">
        <v>29461</v>
      </c>
      <c r="E114" s="166">
        <v>41263</v>
      </c>
      <c r="F114" s="166">
        <v>42135</v>
      </c>
      <c r="G114" s="166">
        <v>41377</v>
      </c>
      <c r="H114" s="166">
        <v>42484</v>
      </c>
      <c r="I114" s="167">
        <f t="shared" si="36"/>
        <v>2.6753993764651929E-2</v>
      </c>
      <c r="J114" s="166">
        <f t="shared" si="35"/>
        <v>1107</v>
      </c>
      <c r="K114" s="167">
        <f t="shared" si="37"/>
        <v>1.214580327246547E-3</v>
      </c>
      <c r="L114" s="81"/>
    </row>
    <row r="115" spans="1:12" x14ac:dyDescent="0.25">
      <c r="A115" s="164"/>
      <c r="B115" s="165" t="s">
        <v>122</v>
      </c>
      <c r="C115" s="166">
        <v>19692</v>
      </c>
      <c r="D115" s="166">
        <v>36897</v>
      </c>
      <c r="E115" s="166">
        <v>41249</v>
      </c>
      <c r="F115" s="166">
        <v>42266</v>
      </c>
      <c r="G115" s="166">
        <v>33197</v>
      </c>
      <c r="H115" s="166">
        <v>33804</v>
      </c>
      <c r="I115" s="167">
        <f t="shared" si="36"/>
        <v>1.8284784769708073E-2</v>
      </c>
      <c r="J115" s="166">
        <f t="shared" si="35"/>
        <v>607</v>
      </c>
      <c r="K115" s="167">
        <f t="shared" si="37"/>
        <v>9.6642673435275096E-4</v>
      </c>
      <c r="L115" s="81"/>
    </row>
    <row r="116" spans="1:12" x14ac:dyDescent="0.25">
      <c r="A116" s="164"/>
      <c r="B116" s="165" t="s">
        <v>131</v>
      </c>
      <c r="C116" s="166">
        <v>2343</v>
      </c>
      <c r="D116" s="166">
        <v>2314</v>
      </c>
      <c r="E116" s="166">
        <v>11983</v>
      </c>
      <c r="F116" s="166">
        <v>11780</v>
      </c>
      <c r="G116" s="166">
        <v>11633</v>
      </c>
      <c r="H116" s="166">
        <v>9289</v>
      </c>
      <c r="I116" s="167">
        <f t="shared" si="36"/>
        <v>-0.20149574486374966</v>
      </c>
      <c r="J116" s="166">
        <f t="shared" si="35"/>
        <v>-2344</v>
      </c>
      <c r="K116" s="167">
        <f t="shared" si="37"/>
        <v>2.6556436916940905E-4</v>
      </c>
      <c r="L116" s="81"/>
    </row>
    <row r="117" spans="1:12" x14ac:dyDescent="0.25">
      <c r="A117" s="164" t="s">
        <v>147</v>
      </c>
      <c r="B117" s="165" t="s">
        <v>134</v>
      </c>
      <c r="C117" s="166">
        <v>7286</v>
      </c>
      <c r="D117" s="166">
        <v>3610</v>
      </c>
      <c r="E117" s="166">
        <v>7507</v>
      </c>
      <c r="F117" s="166">
        <v>7656</v>
      </c>
      <c r="G117" s="166">
        <v>10984</v>
      </c>
      <c r="H117" s="166">
        <v>6717</v>
      </c>
      <c r="I117" s="167">
        <f t="shared" si="36"/>
        <v>-0.38847414420975968</v>
      </c>
      <c r="J117" s="166">
        <f t="shared" si="35"/>
        <v>-4267</v>
      </c>
      <c r="K117" s="167">
        <f t="shared" si="37"/>
        <v>1.9203314325663909E-4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59485</v>
      </c>
      <c r="D118" s="171">
        <f t="shared" ref="D118:H118" si="39">D110-SUM(D111:D117)</f>
        <v>102081</v>
      </c>
      <c r="E118" s="171">
        <f t="shared" si="39"/>
        <v>208027</v>
      </c>
      <c r="F118" s="171">
        <f t="shared" si="39"/>
        <v>212048</v>
      </c>
      <c r="G118" s="171">
        <f t="shared" si="39"/>
        <v>240578</v>
      </c>
      <c r="H118" s="171">
        <f t="shared" si="39"/>
        <v>242749</v>
      </c>
      <c r="I118" s="172">
        <f t="shared" si="36"/>
        <v>9.0241002917972324E-3</v>
      </c>
      <c r="J118" s="171">
        <f>H118-G118</f>
        <v>2171</v>
      </c>
      <c r="K118" s="172">
        <f t="shared" si="37"/>
        <v>6.9399811660571511E-3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193648</v>
      </c>
      <c r="D120" s="178">
        <v>359169</v>
      </c>
      <c r="E120" s="178">
        <v>543499</v>
      </c>
      <c r="F120" s="178">
        <v>577841</v>
      </c>
      <c r="G120" s="178">
        <v>583363</v>
      </c>
      <c r="H120" s="178">
        <v>615470</v>
      </c>
      <c r="I120" s="179">
        <f>IFERROR(H120/G120-1,"-")</f>
        <v>5.5037772364719739E-2</v>
      </c>
      <c r="J120" s="178">
        <f>H120-G120</f>
        <v>32107</v>
      </c>
      <c r="K120" s="179">
        <f>H120/H$8</f>
        <v>1.7595747905339239E-2</v>
      </c>
      <c r="L120" s="81"/>
    </row>
    <row r="121" spans="1:12" x14ac:dyDescent="0.25">
      <c r="A121" s="164" t="s">
        <v>99</v>
      </c>
      <c r="B121" s="161" t="s">
        <v>100</v>
      </c>
      <c r="C121" s="162">
        <v>99995</v>
      </c>
      <c r="D121" s="162">
        <v>206631</v>
      </c>
      <c r="E121" s="162">
        <v>271944</v>
      </c>
      <c r="F121" s="162">
        <v>303323</v>
      </c>
      <c r="G121" s="162">
        <v>307279</v>
      </c>
      <c r="H121" s="162">
        <v>343569</v>
      </c>
      <c r="I121" s="163">
        <f>IFERROR(H121/G121-1,"-")</f>
        <v>0.1181011393554392</v>
      </c>
      <c r="J121" s="162">
        <f t="shared" ref="J121:J131" si="40">H121-G121</f>
        <v>36290</v>
      </c>
      <c r="K121" s="163">
        <f>H121/H$8</f>
        <v>9.8223366079410804E-3</v>
      </c>
      <c r="L121" s="81"/>
    </row>
    <row r="122" spans="1:12" x14ac:dyDescent="0.25">
      <c r="A122" s="164" t="s">
        <v>106</v>
      </c>
      <c r="B122" s="165" t="s">
        <v>106</v>
      </c>
      <c r="C122" s="166">
        <v>39722</v>
      </c>
      <c r="D122" s="166">
        <v>96469</v>
      </c>
      <c r="E122" s="166">
        <v>128559</v>
      </c>
      <c r="F122" s="166">
        <v>122170</v>
      </c>
      <c r="G122" s="166">
        <v>132724</v>
      </c>
      <c r="H122" s="166">
        <v>158037</v>
      </c>
      <c r="I122" s="167">
        <f>IFERROR(H122/G122-1,"-")</f>
        <v>0.19071908622404399</v>
      </c>
      <c r="J122" s="166">
        <f t="shared" si="40"/>
        <v>25313</v>
      </c>
      <c r="K122" s="167">
        <f>H122/H$8</f>
        <v>4.518139327207008E-3</v>
      </c>
      <c r="L122" s="81"/>
    </row>
    <row r="123" spans="1:12" x14ac:dyDescent="0.25">
      <c r="A123" s="164" t="s">
        <v>103</v>
      </c>
      <c r="B123" s="165" t="s">
        <v>103</v>
      </c>
      <c r="C123" s="166">
        <v>60273</v>
      </c>
      <c r="D123" s="166">
        <v>110162</v>
      </c>
      <c r="E123" s="166">
        <v>143385</v>
      </c>
      <c r="F123" s="166">
        <v>181153</v>
      </c>
      <c r="G123" s="166">
        <v>174555</v>
      </c>
      <c r="H123" s="166">
        <v>185532</v>
      </c>
      <c r="I123" s="167">
        <f>IFERROR(H123/G123-1,"-")</f>
        <v>6.2885623442467953E-2</v>
      </c>
      <c r="J123" s="166">
        <f t="shared" si="40"/>
        <v>10977</v>
      </c>
      <c r="K123" s="167">
        <f>H123/H$8</f>
        <v>5.3041972807340724E-3</v>
      </c>
      <c r="L123" s="81"/>
    </row>
    <row r="124" spans="1:12" x14ac:dyDescent="0.25">
      <c r="A124" s="164"/>
      <c r="B124" s="161" t="s">
        <v>110</v>
      </c>
      <c r="C124" s="162">
        <v>93653</v>
      </c>
      <c r="D124" s="162">
        <v>152538</v>
      </c>
      <c r="E124" s="162">
        <v>271555</v>
      </c>
      <c r="F124" s="162">
        <v>274518</v>
      </c>
      <c r="G124" s="162">
        <v>276084</v>
      </c>
      <c r="H124" s="162">
        <v>271901</v>
      </c>
      <c r="I124" s="163">
        <f>IFERROR(H124/G124-1,"-")</f>
        <v>-1.5151185870966755E-2</v>
      </c>
      <c r="J124" s="162">
        <f t="shared" si="40"/>
        <v>-4183</v>
      </c>
      <c r="K124" s="163">
        <f>H124/H$8</f>
        <v>7.7734112973981582E-3</v>
      </c>
      <c r="L124" s="81"/>
    </row>
    <row r="125" spans="1:12" s="58" customFormat="1" x14ac:dyDescent="0.25">
      <c r="A125" s="164"/>
      <c r="B125" s="165" t="s">
        <v>113</v>
      </c>
      <c r="C125" s="166">
        <v>10946</v>
      </c>
      <c r="D125" s="166">
        <v>11117</v>
      </c>
      <c r="E125" s="166">
        <v>33351</v>
      </c>
      <c r="F125" s="166">
        <v>40285</v>
      </c>
      <c r="G125" s="166">
        <v>36563</v>
      </c>
      <c r="H125" s="166">
        <v>30846</v>
      </c>
      <c r="I125" s="167">
        <f t="shared" ref="I125:I132" si="41">IFERROR(H125/G125-1,"-")</f>
        <v>-0.15636025490249705</v>
      </c>
      <c r="J125" s="166">
        <f t="shared" si="40"/>
        <v>-5717</v>
      </c>
      <c r="K125" s="167">
        <f t="shared" ref="K125:K132" si="42">H125/H$8</f>
        <v>8.8186010672834441E-4</v>
      </c>
      <c r="L125" s="168"/>
    </row>
    <row r="126" spans="1:12" s="58" customFormat="1" x14ac:dyDescent="0.25">
      <c r="A126" s="164"/>
      <c r="B126" s="165" t="s">
        <v>116</v>
      </c>
      <c r="C126" s="166">
        <v>11173</v>
      </c>
      <c r="D126" s="166">
        <v>23428</v>
      </c>
      <c r="E126" s="166">
        <v>34791</v>
      </c>
      <c r="F126" s="166">
        <v>43431</v>
      </c>
      <c r="G126" s="166">
        <v>42207</v>
      </c>
      <c r="H126" s="166">
        <v>43215</v>
      </c>
      <c r="I126" s="167">
        <f t="shared" si="41"/>
        <v>2.3882294406141202E-2</v>
      </c>
      <c r="J126" s="166">
        <f t="shared" si="40"/>
        <v>1008</v>
      </c>
      <c r="K126" s="167">
        <f t="shared" si="42"/>
        <v>1.2354789766020036E-3</v>
      </c>
      <c r="L126" s="168"/>
    </row>
    <row r="127" spans="1:12" x14ac:dyDescent="0.25">
      <c r="A127" s="164"/>
      <c r="B127" s="165" t="s">
        <v>119</v>
      </c>
      <c r="C127" s="166">
        <v>6712</v>
      </c>
      <c r="D127" s="166">
        <v>18250</v>
      </c>
      <c r="E127" s="166">
        <v>23874</v>
      </c>
      <c r="F127" s="166">
        <v>26766</v>
      </c>
      <c r="G127" s="166">
        <v>26411</v>
      </c>
      <c r="H127" s="166">
        <v>27334</v>
      </c>
      <c r="I127" s="167">
        <f t="shared" si="41"/>
        <v>3.4947559728900845E-2</v>
      </c>
      <c r="J127" s="166">
        <f t="shared" si="40"/>
        <v>923</v>
      </c>
      <c r="K127" s="167">
        <f t="shared" si="42"/>
        <v>7.8145510462661501E-4</v>
      </c>
      <c r="L127" s="81"/>
    </row>
    <row r="128" spans="1:12" x14ac:dyDescent="0.25">
      <c r="A128" s="164"/>
      <c r="B128" s="165" t="s">
        <v>126</v>
      </c>
      <c r="C128" s="166">
        <v>1694</v>
      </c>
      <c r="D128" s="166">
        <v>3678</v>
      </c>
      <c r="E128" s="166">
        <v>6463</v>
      </c>
      <c r="F128" s="166">
        <v>7409</v>
      </c>
      <c r="G128" s="166">
        <v>7428</v>
      </c>
      <c r="H128" s="166">
        <v>8757</v>
      </c>
      <c r="I128" s="167">
        <f t="shared" si="41"/>
        <v>0.17891760904684983</v>
      </c>
      <c r="J128" s="166">
        <f t="shared" si="40"/>
        <v>1329</v>
      </c>
      <c r="K128" s="167">
        <f t="shared" si="42"/>
        <v>2.5035495541140222E-4</v>
      </c>
      <c r="L128" s="81"/>
    </row>
    <row r="129" spans="1:12" x14ac:dyDescent="0.25">
      <c r="A129" s="164"/>
      <c r="B129" s="165" t="s">
        <v>122</v>
      </c>
      <c r="C129" s="166">
        <v>1808</v>
      </c>
      <c r="D129" s="166">
        <v>3450</v>
      </c>
      <c r="E129" s="166">
        <v>4851</v>
      </c>
      <c r="F129" s="166">
        <v>6010</v>
      </c>
      <c r="G129" s="166">
        <v>5932</v>
      </c>
      <c r="H129" s="166">
        <v>6825</v>
      </c>
      <c r="I129" s="167">
        <f t="shared" si="41"/>
        <v>0.15053944706675648</v>
      </c>
      <c r="J129" s="166">
        <f t="shared" si="40"/>
        <v>893</v>
      </c>
      <c r="K129" s="167">
        <f t="shared" si="42"/>
        <v>1.9512076860600891E-4</v>
      </c>
      <c r="L129" s="81"/>
    </row>
    <row r="130" spans="1:12" x14ac:dyDescent="0.25">
      <c r="A130" s="164"/>
      <c r="B130" s="165" t="s">
        <v>131</v>
      </c>
      <c r="C130" s="166">
        <v>1667</v>
      </c>
      <c r="D130" s="166">
        <v>1442</v>
      </c>
      <c r="E130" s="166">
        <v>2747</v>
      </c>
      <c r="F130" s="166">
        <v>3507</v>
      </c>
      <c r="G130" s="166">
        <v>3870</v>
      </c>
      <c r="H130" s="166">
        <v>3006</v>
      </c>
      <c r="I130" s="167">
        <f t="shared" si="41"/>
        <v>-0.22325581395348837</v>
      </c>
      <c r="J130" s="166">
        <f t="shared" si="40"/>
        <v>-864</v>
      </c>
      <c r="K130" s="167">
        <f t="shared" si="42"/>
        <v>8.593890555745975E-5</v>
      </c>
      <c r="L130" s="81"/>
    </row>
    <row r="131" spans="1:12" x14ac:dyDescent="0.25">
      <c r="A131" s="164" t="s">
        <v>147</v>
      </c>
      <c r="B131" s="165" t="s">
        <v>134</v>
      </c>
      <c r="C131" s="166">
        <v>2114</v>
      </c>
      <c r="D131" s="166">
        <v>2010</v>
      </c>
      <c r="E131" s="166">
        <v>4022</v>
      </c>
      <c r="F131" s="166">
        <v>4912</v>
      </c>
      <c r="G131" s="166">
        <v>5426</v>
      </c>
      <c r="H131" s="166">
        <v>4655</v>
      </c>
      <c r="I131" s="167">
        <f t="shared" si="41"/>
        <v>-0.14209362329524511</v>
      </c>
      <c r="J131" s="166">
        <f t="shared" si="40"/>
        <v>-771</v>
      </c>
      <c r="K131" s="167">
        <f t="shared" si="42"/>
        <v>1.3308237038255993E-4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57539</v>
      </c>
      <c r="D132" s="171">
        <f t="shared" ref="D132:H132" si="44">D124-SUM(D125:D131)</f>
        <v>89163</v>
      </c>
      <c r="E132" s="171">
        <f t="shared" si="44"/>
        <v>161456</v>
      </c>
      <c r="F132" s="171">
        <f t="shared" si="44"/>
        <v>142198</v>
      </c>
      <c r="G132" s="171">
        <f t="shared" si="44"/>
        <v>148247</v>
      </c>
      <c r="H132" s="171">
        <f t="shared" si="44"/>
        <v>147263</v>
      </c>
      <c r="I132" s="172">
        <f t="shared" si="41"/>
        <v>-6.6375710806964028E-3</v>
      </c>
      <c r="J132" s="171">
        <f>H132-G132</f>
        <v>-984</v>
      </c>
      <c r="K132" s="172">
        <f t="shared" si="42"/>
        <v>4.2101201094837644E-3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584304</v>
      </c>
      <c r="D134" s="178">
        <v>774989</v>
      </c>
      <c r="E134" s="178">
        <v>1753117</v>
      </c>
      <c r="F134" s="178">
        <v>1897228</v>
      </c>
      <c r="G134" s="178">
        <v>1991159</v>
      </c>
      <c r="H134" s="178">
        <v>2013195</v>
      </c>
      <c r="I134" s="179">
        <f>IFERROR(H134/G134-1,"-")</f>
        <v>1.1066921325720402E-2</v>
      </c>
      <c r="J134" s="178">
        <f>H134-G134</f>
        <v>22036</v>
      </c>
      <c r="K134" s="179">
        <f>H134/H$8</f>
        <v>5.7555480696523678E-2</v>
      </c>
      <c r="L134" s="81"/>
    </row>
    <row r="135" spans="1:12" x14ac:dyDescent="0.25">
      <c r="A135" s="164" t="s">
        <v>99</v>
      </c>
      <c r="B135" s="161" t="s">
        <v>100</v>
      </c>
      <c r="C135" s="162">
        <v>64416</v>
      </c>
      <c r="D135" s="162">
        <v>141993</v>
      </c>
      <c r="E135" s="162">
        <v>105219</v>
      </c>
      <c r="F135" s="162">
        <v>121724</v>
      </c>
      <c r="G135" s="162">
        <v>103793</v>
      </c>
      <c r="H135" s="162">
        <v>122657</v>
      </c>
      <c r="I135" s="163">
        <f>IFERROR(H135/G135-1,"-")</f>
        <v>0.18174636054454529</v>
      </c>
      <c r="J135" s="162">
        <f t="shared" ref="J135:J145" si="45">H135-G135</f>
        <v>18864</v>
      </c>
      <c r="K135" s="163">
        <f>H135/H$8</f>
        <v>3.5066561340523421E-3</v>
      </c>
      <c r="L135" s="81"/>
    </row>
    <row r="136" spans="1:12" x14ac:dyDescent="0.25">
      <c r="A136" s="164" t="s">
        <v>106</v>
      </c>
      <c r="B136" s="165" t="s">
        <v>106</v>
      </c>
      <c r="C136" s="166">
        <v>42658</v>
      </c>
      <c r="D136" s="166">
        <v>86437</v>
      </c>
      <c r="E136" s="166">
        <v>57546</v>
      </c>
      <c r="F136" s="166">
        <v>67596</v>
      </c>
      <c r="G136" s="166">
        <v>47888</v>
      </c>
      <c r="H136" s="166">
        <v>53311</v>
      </c>
      <c r="I136" s="167">
        <f>IFERROR(H136/G136-1,"-")</f>
        <v>0.11324340126962906</v>
      </c>
      <c r="J136" s="166">
        <f t="shared" si="45"/>
        <v>5423</v>
      </c>
      <c r="K136" s="167">
        <f>H136/H$8</f>
        <v>1.5241147685208704E-3</v>
      </c>
      <c r="L136" s="81"/>
    </row>
    <row r="137" spans="1:12" x14ac:dyDescent="0.25">
      <c r="A137" s="164" t="s">
        <v>103</v>
      </c>
      <c r="B137" s="165" t="s">
        <v>103</v>
      </c>
      <c r="C137" s="166">
        <v>21758</v>
      </c>
      <c r="D137" s="166">
        <v>55556</v>
      </c>
      <c r="E137" s="166">
        <v>47673</v>
      </c>
      <c r="F137" s="166">
        <v>54128</v>
      </c>
      <c r="G137" s="166">
        <v>55905</v>
      </c>
      <c r="H137" s="166">
        <v>69346</v>
      </c>
      <c r="I137" s="167">
        <f>IFERROR(H137/G137-1,"-")</f>
        <v>0.24042572220731606</v>
      </c>
      <c r="J137" s="166">
        <f t="shared" si="45"/>
        <v>13441</v>
      </c>
      <c r="K137" s="167">
        <f>H137/H$8</f>
        <v>1.9825413655314718E-3</v>
      </c>
      <c r="L137" s="81"/>
    </row>
    <row r="138" spans="1:12" x14ac:dyDescent="0.25">
      <c r="A138" s="164"/>
      <c r="B138" s="161" t="s">
        <v>110</v>
      </c>
      <c r="C138" s="162">
        <v>519888</v>
      </c>
      <c r="D138" s="162">
        <v>632996</v>
      </c>
      <c r="E138" s="162">
        <v>1647898</v>
      </c>
      <c r="F138" s="162">
        <v>1775504</v>
      </c>
      <c r="G138" s="162">
        <v>1887366</v>
      </c>
      <c r="H138" s="162">
        <v>1890538</v>
      </c>
      <c r="I138" s="163">
        <f>IFERROR(H138/G138-1,"-")</f>
        <v>1.6806491162817405E-3</v>
      </c>
      <c r="J138" s="162">
        <f t="shared" si="45"/>
        <v>3172</v>
      </c>
      <c r="K138" s="163">
        <f>H138/H$8</f>
        <v>5.4048824562471336E-2</v>
      </c>
      <c r="L138" s="81"/>
    </row>
    <row r="139" spans="1:12" s="58" customFormat="1" x14ac:dyDescent="0.25">
      <c r="A139" s="164"/>
      <c r="B139" s="165" t="s">
        <v>113</v>
      </c>
      <c r="C139" s="166">
        <v>223652</v>
      </c>
      <c r="D139" s="166">
        <v>182984</v>
      </c>
      <c r="E139" s="166">
        <v>740061</v>
      </c>
      <c r="F139" s="166">
        <v>747598</v>
      </c>
      <c r="G139" s="166">
        <v>859363</v>
      </c>
      <c r="H139" s="166">
        <v>888724</v>
      </c>
      <c r="I139" s="167">
        <f t="shared" ref="I139:I146" si="46">IFERROR(H139/G139-1,"-")</f>
        <v>3.4166004354388102E-2</v>
      </c>
      <c r="J139" s="166">
        <f t="shared" si="45"/>
        <v>29361</v>
      </c>
      <c r="K139" s="167">
        <f t="shared" ref="K139:K146" si="47">H139/H$8</f>
        <v>2.5407840286975337E-2</v>
      </c>
      <c r="L139" s="168"/>
    </row>
    <row r="140" spans="1:12" s="58" customFormat="1" x14ac:dyDescent="0.25">
      <c r="A140" s="164"/>
      <c r="B140" s="165" t="s">
        <v>116</v>
      </c>
      <c r="C140" s="166">
        <v>42621</v>
      </c>
      <c r="D140" s="166">
        <v>69325</v>
      </c>
      <c r="E140" s="166">
        <v>132461</v>
      </c>
      <c r="F140" s="166">
        <v>181835</v>
      </c>
      <c r="G140" s="166">
        <v>190230</v>
      </c>
      <c r="H140" s="166">
        <v>189850</v>
      </c>
      <c r="I140" s="167">
        <f t="shared" si="46"/>
        <v>-1.9975818745728846E-3</v>
      </c>
      <c r="J140" s="166">
        <f t="shared" si="45"/>
        <v>-380</v>
      </c>
      <c r="K140" s="167">
        <f t="shared" si="47"/>
        <v>5.4276451164616546E-3</v>
      </c>
      <c r="L140" s="168"/>
    </row>
    <row r="141" spans="1:12" x14ac:dyDescent="0.25">
      <c r="A141" s="164"/>
      <c r="B141" s="165" t="s">
        <v>119</v>
      </c>
      <c r="C141" s="166">
        <v>41260</v>
      </c>
      <c r="D141" s="166">
        <v>94016</v>
      </c>
      <c r="E141" s="166">
        <v>171222</v>
      </c>
      <c r="F141" s="166">
        <v>162480</v>
      </c>
      <c r="G141" s="166">
        <v>166493</v>
      </c>
      <c r="H141" s="166">
        <v>159618</v>
      </c>
      <c r="I141" s="167">
        <f t="shared" si="46"/>
        <v>-4.1293027334482479E-2</v>
      </c>
      <c r="J141" s="166">
        <f t="shared" si="45"/>
        <v>-6875</v>
      </c>
      <c r="K141" s="167">
        <f t="shared" si="47"/>
        <v>4.5633387316269492E-3</v>
      </c>
      <c r="L141" s="81"/>
    </row>
    <row r="142" spans="1:12" x14ac:dyDescent="0.25">
      <c r="A142" s="164"/>
      <c r="B142" s="165" t="s">
        <v>126</v>
      </c>
      <c r="C142" s="166">
        <v>8075</v>
      </c>
      <c r="D142" s="166">
        <v>22357</v>
      </c>
      <c r="E142" s="166">
        <v>60881</v>
      </c>
      <c r="F142" s="166">
        <v>79292</v>
      </c>
      <c r="G142" s="166">
        <v>59046</v>
      </c>
      <c r="H142" s="166">
        <v>57091</v>
      </c>
      <c r="I142" s="167">
        <f t="shared" si="46"/>
        <v>-3.3109778816515889E-2</v>
      </c>
      <c r="J142" s="166">
        <f t="shared" si="45"/>
        <v>-1955</v>
      </c>
      <c r="K142" s="167">
        <f t="shared" si="47"/>
        <v>1.6321816557488139E-3</v>
      </c>
      <c r="L142" s="81"/>
    </row>
    <row r="143" spans="1:12" x14ac:dyDescent="0.25">
      <c r="A143" s="164"/>
      <c r="B143" s="165" t="s">
        <v>122</v>
      </c>
      <c r="C143" s="166">
        <v>11977</v>
      </c>
      <c r="D143" s="166">
        <v>20808</v>
      </c>
      <c r="E143" s="166">
        <v>32138</v>
      </c>
      <c r="F143" s="166">
        <v>41049</v>
      </c>
      <c r="G143" s="166">
        <v>42057</v>
      </c>
      <c r="H143" s="166">
        <v>33352</v>
      </c>
      <c r="I143" s="167">
        <f t="shared" si="46"/>
        <v>-0.2069810019735121</v>
      </c>
      <c r="J143" s="166">
        <f t="shared" si="45"/>
        <v>-8705</v>
      </c>
      <c r="K143" s="167">
        <f t="shared" si="47"/>
        <v>9.5350445048316616E-4</v>
      </c>
      <c r="L143" s="81"/>
    </row>
    <row r="144" spans="1:12" x14ac:dyDescent="0.25">
      <c r="A144" s="164"/>
      <c r="B144" s="165" t="s">
        <v>131</v>
      </c>
      <c r="C144" s="166">
        <v>15360</v>
      </c>
      <c r="D144" s="166">
        <v>9958</v>
      </c>
      <c r="E144" s="166">
        <v>24691</v>
      </c>
      <c r="F144" s="166">
        <v>28175</v>
      </c>
      <c r="G144" s="166">
        <v>26046</v>
      </c>
      <c r="H144" s="166">
        <v>26684</v>
      </c>
      <c r="I144" s="167">
        <f t="shared" si="46"/>
        <v>2.4495124011364444E-2</v>
      </c>
      <c r="J144" s="166">
        <f t="shared" si="45"/>
        <v>638</v>
      </c>
      <c r="K144" s="167">
        <f t="shared" si="47"/>
        <v>7.6287217428318559E-4</v>
      </c>
      <c r="L144" s="81"/>
    </row>
    <row r="145" spans="1:12" x14ac:dyDescent="0.25">
      <c r="A145" s="164" t="s">
        <v>147</v>
      </c>
      <c r="B145" s="165" t="s">
        <v>134</v>
      </c>
      <c r="C145" s="166">
        <v>29483</v>
      </c>
      <c r="D145" s="166">
        <v>6358</v>
      </c>
      <c r="E145" s="166">
        <v>14264</v>
      </c>
      <c r="F145" s="166">
        <v>21389</v>
      </c>
      <c r="G145" s="166">
        <v>19939</v>
      </c>
      <c r="H145" s="166">
        <v>16759</v>
      </c>
      <c r="I145" s="167">
        <f t="shared" si="46"/>
        <v>-0.15948643362254877</v>
      </c>
      <c r="J145" s="166">
        <f t="shared" si="45"/>
        <v>-3180</v>
      </c>
      <c r="K145" s="167">
        <f t="shared" si="47"/>
        <v>4.7912512250082101E-4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147460</v>
      </c>
      <c r="D146" s="171">
        <f t="shared" ref="D146:H146" si="49">D138-SUM(D139:D145)</f>
        <v>227190</v>
      </c>
      <c r="E146" s="171">
        <f t="shared" si="49"/>
        <v>472180</v>
      </c>
      <c r="F146" s="171">
        <f t="shared" si="49"/>
        <v>513686</v>
      </c>
      <c r="G146" s="171">
        <f t="shared" si="49"/>
        <v>524192</v>
      </c>
      <c r="H146" s="171">
        <f t="shared" si="49"/>
        <v>518460</v>
      </c>
      <c r="I146" s="172">
        <f t="shared" si="46"/>
        <v>-1.0934924607777341E-2</v>
      </c>
      <c r="J146" s="171">
        <f>H146-G146</f>
        <v>-5732</v>
      </c>
      <c r="K146" s="172">
        <f t="shared" si="47"/>
        <v>1.4822317024391411E-2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221799</v>
      </c>
      <c r="D148" s="178">
        <v>320278</v>
      </c>
      <c r="E148" s="178">
        <v>622441</v>
      </c>
      <c r="F148" s="178">
        <v>781228</v>
      </c>
      <c r="G148" s="178">
        <v>735699</v>
      </c>
      <c r="H148" s="178">
        <v>710809</v>
      </c>
      <c r="I148" s="179">
        <f>IFERROR(H148/G148-1,"-")</f>
        <v>-3.3831770873686162E-2</v>
      </c>
      <c r="J148" s="178">
        <f>H148-G148</f>
        <v>-24890</v>
      </c>
      <c r="K148" s="179">
        <f>H148/H$8</f>
        <v>2.0321406360742651E-2</v>
      </c>
      <c r="L148" s="81"/>
    </row>
    <row r="149" spans="1:12" x14ac:dyDescent="0.25">
      <c r="A149" s="164" t="s">
        <v>99</v>
      </c>
      <c r="B149" s="161" t="s">
        <v>100</v>
      </c>
      <c r="C149" s="162">
        <v>84486</v>
      </c>
      <c r="D149" s="162">
        <v>118326</v>
      </c>
      <c r="E149" s="162">
        <v>251371</v>
      </c>
      <c r="F149" s="162">
        <v>299463</v>
      </c>
      <c r="G149" s="162">
        <v>274583</v>
      </c>
      <c r="H149" s="162">
        <v>240923</v>
      </c>
      <c r="I149" s="163">
        <f>IFERROR(H149/G149-1,"-")</f>
        <v>-0.1225858847780088</v>
      </c>
      <c r="J149" s="162">
        <f t="shared" ref="J149:J159" si="50">H149-G149</f>
        <v>-33660</v>
      </c>
      <c r="K149" s="163">
        <f>H149/H$8</f>
        <v>6.8877774263539169E-3</v>
      </c>
      <c r="L149" s="81"/>
    </row>
    <row r="150" spans="1:12" x14ac:dyDescent="0.25">
      <c r="A150" s="164" t="s">
        <v>106</v>
      </c>
      <c r="B150" s="165" t="s">
        <v>106</v>
      </c>
      <c r="C150" s="166">
        <v>40910</v>
      </c>
      <c r="D150" s="166">
        <v>86621</v>
      </c>
      <c r="E150" s="166">
        <v>153781</v>
      </c>
      <c r="F150" s="166">
        <v>212644</v>
      </c>
      <c r="G150" s="166">
        <v>179573</v>
      </c>
      <c r="H150" s="166">
        <v>137217</v>
      </c>
      <c r="I150" s="167">
        <f>IFERROR(H150/G150-1,"-")</f>
        <v>-0.23587064870554042</v>
      </c>
      <c r="J150" s="166">
        <f t="shared" si="50"/>
        <v>-42356</v>
      </c>
      <c r="K150" s="167">
        <f>H150/H$8</f>
        <v>3.9229137737451609E-3</v>
      </c>
      <c r="L150" s="81"/>
    </row>
    <row r="151" spans="1:12" x14ac:dyDescent="0.25">
      <c r="A151" s="164" t="s">
        <v>103</v>
      </c>
      <c r="B151" s="165" t="s">
        <v>103</v>
      </c>
      <c r="C151" s="166">
        <v>43576</v>
      </c>
      <c r="D151" s="166">
        <v>31705</v>
      </c>
      <c r="E151" s="166">
        <v>97590</v>
      </c>
      <c r="F151" s="166">
        <v>86819</v>
      </c>
      <c r="G151" s="166">
        <v>95010</v>
      </c>
      <c r="H151" s="166">
        <v>103706</v>
      </c>
      <c r="I151" s="167">
        <f>IFERROR(H151/G151-1,"-")</f>
        <v>9.1527207662351229E-2</v>
      </c>
      <c r="J151" s="166">
        <f t="shared" si="50"/>
        <v>8696</v>
      </c>
      <c r="K151" s="167">
        <f>H151/H$8</f>
        <v>2.964863652608756E-3</v>
      </c>
      <c r="L151" s="81"/>
    </row>
    <row r="152" spans="1:12" x14ac:dyDescent="0.25">
      <c r="A152" s="164"/>
      <c r="B152" s="161" t="s">
        <v>110</v>
      </c>
      <c r="C152" s="162">
        <v>137313</v>
      </c>
      <c r="D152" s="162">
        <v>201952</v>
      </c>
      <c r="E152" s="162">
        <v>371070</v>
      </c>
      <c r="F152" s="162">
        <v>481765</v>
      </c>
      <c r="G152" s="162">
        <v>461116</v>
      </c>
      <c r="H152" s="162">
        <v>469886</v>
      </c>
      <c r="I152" s="163">
        <f>IFERROR(H152/G152-1,"-")</f>
        <v>1.9019075460404711E-2</v>
      </c>
      <c r="J152" s="162">
        <f t="shared" si="50"/>
        <v>8770</v>
      </c>
      <c r="K152" s="163">
        <f>H152/H$8</f>
        <v>1.3433628934388733E-2</v>
      </c>
      <c r="L152" s="81"/>
    </row>
    <row r="153" spans="1:12" s="58" customFormat="1" x14ac:dyDescent="0.25">
      <c r="A153" s="164"/>
      <c r="B153" s="165" t="s">
        <v>113</v>
      </c>
      <c r="C153" s="166">
        <v>30243</v>
      </c>
      <c r="D153" s="166">
        <v>39412</v>
      </c>
      <c r="E153" s="166">
        <v>136400</v>
      </c>
      <c r="F153" s="166">
        <v>179243</v>
      </c>
      <c r="G153" s="166">
        <v>146131</v>
      </c>
      <c r="H153" s="166">
        <v>103364</v>
      </c>
      <c r="I153" s="167">
        <f t="shared" ref="I153:I160" si="51">IFERROR(H153/G153-1,"-")</f>
        <v>-0.29266206349097723</v>
      </c>
      <c r="J153" s="166">
        <f t="shared" si="50"/>
        <v>-42767</v>
      </c>
      <c r="K153" s="167">
        <f t="shared" ref="K153:K160" si="52">H153/H$8</f>
        <v>2.9550861723357516E-3</v>
      </c>
      <c r="L153" s="168"/>
    </row>
    <row r="154" spans="1:12" s="58" customFormat="1" x14ac:dyDescent="0.25">
      <c r="A154" s="164"/>
      <c r="B154" s="165" t="s">
        <v>116</v>
      </c>
      <c r="C154" s="166">
        <v>49123</v>
      </c>
      <c r="D154" s="166">
        <v>69931</v>
      </c>
      <c r="E154" s="166">
        <v>98479</v>
      </c>
      <c r="F154" s="166">
        <v>105256</v>
      </c>
      <c r="G154" s="166">
        <v>104855</v>
      </c>
      <c r="H154" s="166">
        <v>100398</v>
      </c>
      <c r="I154" s="167">
        <f t="shared" si="51"/>
        <v>-4.2506318249010522E-2</v>
      </c>
      <c r="J154" s="166">
        <f t="shared" si="50"/>
        <v>-4457</v>
      </c>
      <c r="K154" s="167">
        <f t="shared" si="52"/>
        <v>2.8702908317225031E-3</v>
      </c>
      <c r="L154" s="168"/>
    </row>
    <row r="155" spans="1:12" x14ac:dyDescent="0.25">
      <c r="A155" s="164"/>
      <c r="B155" s="165" t="s">
        <v>119</v>
      </c>
      <c r="C155" s="166">
        <v>13885</v>
      </c>
      <c r="D155" s="166">
        <v>26362</v>
      </c>
      <c r="E155" s="166">
        <v>41410</v>
      </c>
      <c r="F155" s="166">
        <v>72199</v>
      </c>
      <c r="G155" s="166">
        <v>71765</v>
      </c>
      <c r="H155" s="166">
        <v>145281</v>
      </c>
      <c r="I155" s="167">
        <f t="shared" si="51"/>
        <v>1.0243990803316381</v>
      </c>
      <c r="J155" s="166">
        <f t="shared" si="50"/>
        <v>73516</v>
      </c>
      <c r="K155" s="167">
        <f t="shared" si="52"/>
        <v>4.1534564664981073E-3</v>
      </c>
      <c r="L155" s="81"/>
    </row>
    <row r="156" spans="1:12" x14ac:dyDescent="0.25">
      <c r="A156" s="164"/>
      <c r="B156" s="165" t="s">
        <v>126</v>
      </c>
      <c r="C156" s="166">
        <v>2558</v>
      </c>
      <c r="D156" s="166">
        <v>4562</v>
      </c>
      <c r="E156" s="166">
        <v>9484</v>
      </c>
      <c r="F156" s="166">
        <v>12559</v>
      </c>
      <c r="G156" s="166">
        <v>15268</v>
      </c>
      <c r="H156" s="166">
        <v>12697</v>
      </c>
      <c r="I156" s="167">
        <f t="shared" si="51"/>
        <v>-0.16839140686402931</v>
      </c>
      <c r="J156" s="166">
        <f t="shared" si="50"/>
        <v>-2571</v>
      </c>
      <c r="K156" s="167">
        <f t="shared" si="52"/>
        <v>3.6299610241618977E-4</v>
      </c>
      <c r="L156" s="81"/>
    </row>
    <row r="157" spans="1:12" x14ac:dyDescent="0.25">
      <c r="A157" s="164"/>
      <c r="B157" s="165" t="s">
        <v>122</v>
      </c>
      <c r="C157" s="166">
        <v>9309</v>
      </c>
      <c r="D157" s="166">
        <v>13772</v>
      </c>
      <c r="E157" s="166">
        <v>27289</v>
      </c>
      <c r="F157" s="166">
        <v>21390</v>
      </c>
      <c r="G157" s="166">
        <v>24668</v>
      </c>
      <c r="H157" s="166">
        <v>18666</v>
      </c>
      <c r="I157" s="167">
        <f t="shared" si="51"/>
        <v>-0.24331117236906108</v>
      </c>
      <c r="J157" s="166">
        <f t="shared" si="50"/>
        <v>-6002</v>
      </c>
      <c r="K157" s="167">
        <f t="shared" si="52"/>
        <v>5.3364458121608243E-4</v>
      </c>
      <c r="L157" s="81"/>
    </row>
    <row r="158" spans="1:12" x14ac:dyDescent="0.25">
      <c r="A158" s="164"/>
      <c r="B158" s="165" t="s">
        <v>131</v>
      </c>
      <c r="C158" s="166">
        <v>2834</v>
      </c>
      <c r="D158" s="166">
        <v>1823</v>
      </c>
      <c r="E158" s="166">
        <v>2563</v>
      </c>
      <c r="F158" s="166">
        <v>4469</v>
      </c>
      <c r="G158" s="166">
        <v>3399</v>
      </c>
      <c r="H158" s="166">
        <v>2519</v>
      </c>
      <c r="I158" s="167">
        <f t="shared" si="51"/>
        <v>-0.25889967637540456</v>
      </c>
      <c r="J158" s="166">
        <f t="shared" si="50"/>
        <v>-880</v>
      </c>
      <c r="K158" s="167">
        <f t="shared" si="52"/>
        <v>7.2016002361690321E-5</v>
      </c>
      <c r="L158" s="81"/>
    </row>
    <row r="159" spans="1:12" x14ac:dyDescent="0.25">
      <c r="A159" s="164" t="s">
        <v>147</v>
      </c>
      <c r="B159" s="165" t="s">
        <v>134</v>
      </c>
      <c r="C159" s="166">
        <v>3783</v>
      </c>
      <c r="D159" s="166">
        <v>2712</v>
      </c>
      <c r="E159" s="166">
        <v>4129</v>
      </c>
      <c r="F159" s="166">
        <v>6277</v>
      </c>
      <c r="G159" s="166">
        <v>5327</v>
      </c>
      <c r="H159" s="166">
        <v>4164</v>
      </c>
      <c r="I159" s="167">
        <f t="shared" si="51"/>
        <v>-0.21832175708654022</v>
      </c>
      <c r="J159" s="166">
        <f t="shared" si="50"/>
        <v>-1163</v>
      </c>
      <c r="K159" s="167">
        <f t="shared" si="52"/>
        <v>1.190451106923694E-4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25578</v>
      </c>
      <c r="D160" s="171">
        <f t="shared" ref="D160:H160" si="54">D152-SUM(D153:D159)</f>
        <v>43378</v>
      </c>
      <c r="E160" s="171">
        <f t="shared" si="54"/>
        <v>51316</v>
      </c>
      <c r="F160" s="171">
        <f t="shared" si="54"/>
        <v>80372</v>
      </c>
      <c r="G160" s="171">
        <f t="shared" si="54"/>
        <v>89703</v>
      </c>
      <c r="H160" s="171">
        <f t="shared" si="54"/>
        <v>82797</v>
      </c>
      <c r="I160" s="172">
        <f t="shared" si="51"/>
        <v>-7.6987391726029197E-2</v>
      </c>
      <c r="J160" s="171">
        <f>H160-G160</f>
        <v>-6906</v>
      </c>
      <c r="K160" s="172">
        <f t="shared" si="52"/>
        <v>2.3670936671460396E-3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52D27-D2D6-46C3-A9DF-E740668FC5B4}">
  <sheetPr>
    <tabColor theme="8" tint="0.59999389629810485"/>
  </sheetPr>
  <dimension ref="B1:P220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43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4" t="s">
        <v>44</v>
      </c>
      <c r="D4" s="64"/>
      <c r="E4" s="64"/>
      <c r="F4" s="64"/>
      <c r="G4" s="64"/>
      <c r="H4" s="64"/>
      <c r="I4" s="64"/>
      <c r="J4" s="64"/>
      <c r="K4" s="64"/>
      <c r="L4" s="64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6" ht="15" customHeight="1" x14ac:dyDescent="0.25">
      <c r="B7" s="296" t="s">
        <v>45</v>
      </c>
      <c r="C7" s="286" t="s">
        <v>8</v>
      </c>
      <c r="D7" s="65" t="s">
        <v>46</v>
      </c>
      <c r="E7" s="66">
        <v>313914</v>
      </c>
      <c r="F7" s="66">
        <v>423458</v>
      </c>
      <c r="G7" s="66">
        <v>434399</v>
      </c>
      <c r="H7" s="66">
        <v>444661</v>
      </c>
      <c r="I7" s="66">
        <v>439399</v>
      </c>
      <c r="J7" s="67">
        <f>I7/H7-1</f>
        <v>-1.1833734013102171E-2</v>
      </c>
      <c r="K7" s="66">
        <f>I7-H7</f>
        <v>-5262</v>
      </c>
      <c r="L7" s="67">
        <f>I7/$I$7</f>
        <v>1</v>
      </c>
      <c r="P7" s="68"/>
    </row>
    <row r="8" spans="2:16" ht="15" customHeight="1" x14ac:dyDescent="0.25">
      <c r="B8" s="284"/>
      <c r="C8" s="287"/>
      <c r="D8" s="15" t="s">
        <v>47</v>
      </c>
      <c r="E8" s="16">
        <v>114122</v>
      </c>
      <c r="F8" s="16">
        <v>153975</v>
      </c>
      <c r="G8" s="16">
        <v>161770</v>
      </c>
      <c r="H8" s="16">
        <v>159454</v>
      </c>
      <c r="I8" s="16">
        <v>155221</v>
      </c>
      <c r="J8" s="17">
        <f t="shared" ref="J8:J63" si="0">I8/H8-1</f>
        <v>-2.6546841095237528E-2</v>
      </c>
      <c r="K8" s="16">
        <f t="shared" ref="K8:K50" si="1">I8-H8</f>
        <v>-4233</v>
      </c>
      <c r="L8" s="18">
        <f t="shared" ref="L8:L17" si="2">I8/$I$7</f>
        <v>0.35325751765479668</v>
      </c>
      <c r="P8" s="68"/>
    </row>
    <row r="9" spans="2:16" x14ac:dyDescent="0.25">
      <c r="B9" s="284"/>
      <c r="C9" s="287"/>
      <c r="D9" s="19" t="s">
        <v>48</v>
      </c>
      <c r="E9" s="20">
        <v>78855</v>
      </c>
      <c r="F9" s="20">
        <v>108917</v>
      </c>
      <c r="G9" s="20">
        <v>111619</v>
      </c>
      <c r="H9" s="20">
        <v>115450</v>
      </c>
      <c r="I9" s="20">
        <v>110730</v>
      </c>
      <c r="J9" s="69">
        <f t="shared" si="0"/>
        <v>-4.0883499350368169E-2</v>
      </c>
      <c r="K9" s="20">
        <f t="shared" si="1"/>
        <v>-4720</v>
      </c>
      <c r="L9" s="70">
        <f t="shared" si="2"/>
        <v>0.25200330451366526</v>
      </c>
      <c r="P9" s="68"/>
    </row>
    <row r="10" spans="2:16" x14ac:dyDescent="0.25">
      <c r="B10" s="284"/>
      <c r="C10" s="287"/>
      <c r="D10" s="19" t="s">
        <v>49</v>
      </c>
      <c r="E10" s="20">
        <v>2479</v>
      </c>
      <c r="F10" s="20">
        <v>4675</v>
      </c>
      <c r="G10" s="20">
        <v>5492</v>
      </c>
      <c r="H10" s="20">
        <v>4480</v>
      </c>
      <c r="I10" s="20">
        <v>3504</v>
      </c>
      <c r="J10" s="69">
        <f t="shared" si="0"/>
        <v>-0.21785714285714286</v>
      </c>
      <c r="K10" s="20">
        <f t="shared" si="1"/>
        <v>-976</v>
      </c>
      <c r="L10" s="70">
        <f t="shared" si="2"/>
        <v>7.9745288450815775E-3</v>
      </c>
      <c r="P10" s="68"/>
    </row>
    <row r="11" spans="2:16" x14ac:dyDescent="0.25">
      <c r="B11" s="284"/>
      <c r="C11" s="287"/>
      <c r="D11" s="19" t="s">
        <v>50</v>
      </c>
      <c r="E11" s="20">
        <v>9493</v>
      </c>
      <c r="F11" s="20">
        <v>14121</v>
      </c>
      <c r="G11" s="20">
        <v>12492</v>
      </c>
      <c r="H11" s="20">
        <v>15575</v>
      </c>
      <c r="I11" s="20">
        <v>15082</v>
      </c>
      <c r="J11" s="69">
        <f t="shared" si="0"/>
        <v>-3.1653290529695011E-2</v>
      </c>
      <c r="K11" s="20">
        <f t="shared" si="1"/>
        <v>-493</v>
      </c>
      <c r="L11" s="70">
        <f t="shared" si="2"/>
        <v>3.4324156404543477E-2</v>
      </c>
      <c r="P11" s="68"/>
    </row>
    <row r="12" spans="2:16" x14ac:dyDescent="0.25">
      <c r="B12" s="284"/>
      <c r="C12" s="287"/>
      <c r="D12" s="19" t="s">
        <v>51</v>
      </c>
      <c r="E12" s="20">
        <v>44151</v>
      </c>
      <c r="F12" s="20">
        <v>61100</v>
      </c>
      <c r="G12" s="20">
        <v>62539</v>
      </c>
      <c r="H12" s="20">
        <v>67921</v>
      </c>
      <c r="I12" s="20">
        <v>70034</v>
      </c>
      <c r="J12" s="69">
        <f t="shared" si="0"/>
        <v>3.1109671530159977E-2</v>
      </c>
      <c r="K12" s="20">
        <f t="shared" si="1"/>
        <v>2113</v>
      </c>
      <c r="L12" s="70">
        <f t="shared" si="2"/>
        <v>0.15938588845218127</v>
      </c>
      <c r="P12" s="68"/>
    </row>
    <row r="13" spans="2:16" x14ac:dyDescent="0.25">
      <c r="B13" s="284"/>
      <c r="C13" s="287"/>
      <c r="D13" s="19" t="s">
        <v>52</v>
      </c>
      <c r="E13" s="20">
        <v>4543</v>
      </c>
      <c r="F13" s="20">
        <v>5166</v>
      </c>
      <c r="G13" s="20">
        <v>4585</v>
      </c>
      <c r="H13" s="20">
        <v>5228</v>
      </c>
      <c r="I13" s="20">
        <v>5221</v>
      </c>
      <c r="J13" s="69">
        <f t="shared" si="0"/>
        <v>-1.3389441469012775E-3</v>
      </c>
      <c r="K13" s="20">
        <f t="shared" si="1"/>
        <v>-7</v>
      </c>
      <c r="L13" s="70">
        <f t="shared" si="2"/>
        <v>1.1882139012605855E-2</v>
      </c>
      <c r="P13" s="68"/>
    </row>
    <row r="14" spans="2:16" x14ac:dyDescent="0.25">
      <c r="B14" s="284"/>
      <c r="C14" s="287"/>
      <c r="D14" s="19" t="s">
        <v>53</v>
      </c>
      <c r="E14" s="20">
        <v>13338</v>
      </c>
      <c r="F14" s="20">
        <v>17905</v>
      </c>
      <c r="G14" s="20">
        <v>20333</v>
      </c>
      <c r="H14" s="20">
        <v>18315</v>
      </c>
      <c r="I14" s="20">
        <v>21025</v>
      </c>
      <c r="J14" s="69">
        <f t="shared" si="0"/>
        <v>0.14796614796614804</v>
      </c>
      <c r="K14" s="20">
        <f t="shared" si="1"/>
        <v>2710</v>
      </c>
      <c r="L14" s="70">
        <f t="shared" si="2"/>
        <v>4.7849448906347077E-2</v>
      </c>
      <c r="P14" s="68"/>
    </row>
    <row r="15" spans="2:16" x14ac:dyDescent="0.25">
      <c r="B15" s="284"/>
      <c r="C15" s="287"/>
      <c r="D15" s="19" t="s">
        <v>54</v>
      </c>
      <c r="E15" s="20">
        <v>18198</v>
      </c>
      <c r="F15" s="20">
        <v>23965</v>
      </c>
      <c r="G15" s="20">
        <v>20577</v>
      </c>
      <c r="H15" s="20">
        <v>24629</v>
      </c>
      <c r="I15" s="20">
        <v>26233</v>
      </c>
      <c r="J15" s="69">
        <f t="shared" si="0"/>
        <v>6.5126476917455101E-2</v>
      </c>
      <c r="K15" s="20">
        <f t="shared" si="1"/>
        <v>1604</v>
      </c>
      <c r="L15" s="70">
        <f t="shared" si="2"/>
        <v>5.9702002052803946E-2</v>
      </c>
      <c r="P15" s="68"/>
    </row>
    <row r="16" spans="2:16" x14ac:dyDescent="0.25">
      <c r="B16" s="284"/>
      <c r="C16" s="287"/>
      <c r="D16" s="19" t="s">
        <v>55</v>
      </c>
      <c r="E16" s="20">
        <v>19784</v>
      </c>
      <c r="F16" s="20">
        <v>23285</v>
      </c>
      <c r="G16" s="20">
        <v>24142</v>
      </c>
      <c r="H16" s="20">
        <v>23290</v>
      </c>
      <c r="I16" s="20">
        <v>24074</v>
      </c>
      <c r="J16" s="69">
        <f t="shared" si="0"/>
        <v>3.3662516101331086E-2</v>
      </c>
      <c r="K16" s="20">
        <f t="shared" si="1"/>
        <v>784</v>
      </c>
      <c r="L16" s="70">
        <f t="shared" si="2"/>
        <v>5.4788472436214007E-2</v>
      </c>
      <c r="P16" s="68"/>
    </row>
    <row r="17" spans="2:16" x14ac:dyDescent="0.25">
      <c r="B17" s="284"/>
      <c r="C17" s="288"/>
      <c r="D17" s="23" t="s">
        <v>56</v>
      </c>
      <c r="E17" s="71">
        <v>8951</v>
      </c>
      <c r="F17" s="71">
        <v>10349</v>
      </c>
      <c r="G17" s="71">
        <v>10850</v>
      </c>
      <c r="H17" s="71">
        <v>10319</v>
      </c>
      <c r="I17" s="71">
        <v>8275</v>
      </c>
      <c r="J17" s="25">
        <f t="shared" si="0"/>
        <v>-0.19808120941951735</v>
      </c>
      <c r="K17" s="71">
        <f t="shared" si="1"/>
        <v>-2044</v>
      </c>
      <c r="L17" s="48">
        <f t="shared" si="2"/>
        <v>1.8832541721760861E-2</v>
      </c>
      <c r="P17" s="68"/>
    </row>
    <row r="18" spans="2:16" x14ac:dyDescent="0.25">
      <c r="B18" s="284"/>
      <c r="C18" s="289" t="s">
        <v>18</v>
      </c>
      <c r="D18" s="65" t="s">
        <v>46</v>
      </c>
      <c r="E18" s="66">
        <v>370663</v>
      </c>
      <c r="F18" s="66">
        <v>494720</v>
      </c>
      <c r="G18" s="66">
        <v>510044</v>
      </c>
      <c r="H18" s="66">
        <v>517738</v>
      </c>
      <c r="I18" s="66">
        <v>513220</v>
      </c>
      <c r="J18" s="67"/>
      <c r="K18" s="66">
        <f t="shared" si="1"/>
        <v>-4518</v>
      </c>
      <c r="L18" s="67">
        <f t="shared" ref="L18:L19" si="3">I18/$I$18</f>
        <v>1</v>
      </c>
    </row>
    <row r="19" spans="2:16" x14ac:dyDescent="0.25">
      <c r="B19" s="284"/>
      <c r="C19" s="290"/>
      <c r="D19" s="26" t="s">
        <v>47</v>
      </c>
      <c r="E19" s="27">
        <v>138324</v>
      </c>
      <c r="F19" s="27">
        <v>183582</v>
      </c>
      <c r="G19" s="27">
        <v>191226</v>
      </c>
      <c r="H19" s="27">
        <v>188893</v>
      </c>
      <c r="I19" s="27">
        <v>184725</v>
      </c>
      <c r="J19" s="28">
        <f t="shared" si="0"/>
        <v>-2.2065402105954202E-2</v>
      </c>
      <c r="K19" s="27">
        <f t="shared" si="1"/>
        <v>-4168</v>
      </c>
      <c r="L19" s="18">
        <f t="shared" si="3"/>
        <v>0.35993336191107128</v>
      </c>
    </row>
    <row r="20" spans="2:16" x14ac:dyDescent="0.25">
      <c r="B20" s="284"/>
      <c r="C20" s="290"/>
      <c r="D20" s="4" t="s">
        <v>48</v>
      </c>
      <c r="E20" s="29">
        <v>95019</v>
      </c>
      <c r="F20" s="29">
        <v>129320</v>
      </c>
      <c r="G20" s="29">
        <v>133580</v>
      </c>
      <c r="H20" s="29">
        <v>136620</v>
      </c>
      <c r="I20" s="29">
        <v>131894</v>
      </c>
      <c r="J20" s="72">
        <f t="shared" si="0"/>
        <v>-3.459229980969114E-2</v>
      </c>
      <c r="K20" s="29">
        <f t="shared" si="1"/>
        <v>-4726</v>
      </c>
      <c r="L20" s="70">
        <f>I20/$I$18</f>
        <v>0.25699310237325124</v>
      </c>
    </row>
    <row r="21" spans="2:16" x14ac:dyDescent="0.25">
      <c r="B21" s="284"/>
      <c r="C21" s="290"/>
      <c r="D21" s="4" t="s">
        <v>49</v>
      </c>
      <c r="E21" s="29">
        <v>2907</v>
      </c>
      <c r="F21" s="29">
        <v>5119</v>
      </c>
      <c r="G21" s="29">
        <v>5933</v>
      </c>
      <c r="H21" s="29">
        <v>4890</v>
      </c>
      <c r="I21" s="29">
        <v>3918</v>
      </c>
      <c r="J21" s="72">
        <f t="shared" si="0"/>
        <v>-0.19877300613496929</v>
      </c>
      <c r="K21" s="29">
        <f t="shared" si="1"/>
        <v>-972</v>
      </c>
      <c r="L21" s="70">
        <f t="shared" ref="L21:L28" si="4">I21/$I$18</f>
        <v>7.6341529948170377E-3</v>
      </c>
    </row>
    <row r="22" spans="2:16" x14ac:dyDescent="0.25">
      <c r="B22" s="284"/>
      <c r="C22" s="290"/>
      <c r="D22" s="4" t="s">
        <v>50</v>
      </c>
      <c r="E22" s="29">
        <v>10801</v>
      </c>
      <c r="F22" s="29">
        <v>15987</v>
      </c>
      <c r="G22" s="29">
        <v>14525</v>
      </c>
      <c r="H22" s="29">
        <v>17482</v>
      </c>
      <c r="I22" s="29">
        <v>17177</v>
      </c>
      <c r="J22" s="72">
        <f t="shared" si="0"/>
        <v>-1.7446516416885993E-2</v>
      </c>
      <c r="K22" s="29">
        <f t="shared" si="1"/>
        <v>-305</v>
      </c>
      <c r="L22" s="70">
        <f t="shared" si="4"/>
        <v>3.3469077588558514E-2</v>
      </c>
    </row>
    <row r="23" spans="2:16" x14ac:dyDescent="0.25">
      <c r="B23" s="284"/>
      <c r="C23" s="290"/>
      <c r="D23" s="4" t="s">
        <v>51</v>
      </c>
      <c r="E23" s="29">
        <v>51089</v>
      </c>
      <c r="F23" s="29">
        <v>71326</v>
      </c>
      <c r="G23" s="29">
        <v>74452</v>
      </c>
      <c r="H23" s="29">
        <v>79840</v>
      </c>
      <c r="I23" s="29">
        <v>81833</v>
      </c>
      <c r="J23" s="72">
        <f t="shared" si="0"/>
        <v>2.4962424849699349E-2</v>
      </c>
      <c r="K23" s="29">
        <f t="shared" si="1"/>
        <v>1993</v>
      </c>
      <c r="L23" s="70">
        <f t="shared" si="4"/>
        <v>0.1594501383422314</v>
      </c>
    </row>
    <row r="24" spans="2:16" x14ac:dyDescent="0.25">
      <c r="B24" s="284"/>
      <c r="C24" s="290"/>
      <c r="D24" s="4" t="s">
        <v>52</v>
      </c>
      <c r="E24" s="29">
        <v>4794</v>
      </c>
      <c r="F24" s="29">
        <v>5361</v>
      </c>
      <c r="G24" s="29">
        <v>4792</v>
      </c>
      <c r="H24" s="29">
        <v>5436</v>
      </c>
      <c r="I24" s="29">
        <v>5469</v>
      </c>
      <c r="J24" s="72">
        <f t="shared" si="0"/>
        <v>6.070640176600417E-3</v>
      </c>
      <c r="K24" s="29">
        <f t="shared" si="1"/>
        <v>33</v>
      </c>
      <c r="L24" s="70">
        <f t="shared" si="4"/>
        <v>1.0656248782198667E-2</v>
      </c>
    </row>
    <row r="25" spans="2:16" x14ac:dyDescent="0.25">
      <c r="B25" s="284"/>
      <c r="C25" s="290"/>
      <c r="D25" s="4" t="s">
        <v>53</v>
      </c>
      <c r="E25" s="29">
        <v>15768</v>
      </c>
      <c r="F25" s="29">
        <v>20517</v>
      </c>
      <c r="G25" s="29">
        <v>23002</v>
      </c>
      <c r="H25" s="29">
        <v>20336</v>
      </c>
      <c r="I25" s="29">
        <v>23286</v>
      </c>
      <c r="J25" s="72">
        <f t="shared" si="0"/>
        <v>0.14506294256490948</v>
      </c>
      <c r="K25" s="29">
        <f t="shared" si="1"/>
        <v>2950</v>
      </c>
      <c r="L25" s="70">
        <f t="shared" si="4"/>
        <v>4.5372354935505239E-2</v>
      </c>
    </row>
    <row r="26" spans="2:16" x14ac:dyDescent="0.25">
      <c r="B26" s="284"/>
      <c r="C26" s="290"/>
      <c r="D26" s="4" t="s">
        <v>54</v>
      </c>
      <c r="E26" s="29">
        <v>19039</v>
      </c>
      <c r="F26" s="29">
        <v>24713</v>
      </c>
      <c r="G26" s="29">
        <v>21639</v>
      </c>
      <c r="H26" s="29">
        <v>25345</v>
      </c>
      <c r="I26" s="29">
        <v>26933</v>
      </c>
      <c r="J26" s="72">
        <f t="shared" si="0"/>
        <v>6.2655356086013025E-2</v>
      </c>
      <c r="K26" s="29">
        <f t="shared" si="1"/>
        <v>1588</v>
      </c>
      <c r="L26" s="70">
        <f t="shared" si="4"/>
        <v>5.2478469272436774E-2</v>
      </c>
    </row>
    <row r="27" spans="2:16" x14ac:dyDescent="0.25">
      <c r="B27" s="284"/>
      <c r="C27" s="290"/>
      <c r="D27" s="4" t="s">
        <v>55</v>
      </c>
      <c r="E27" s="29">
        <v>22793</v>
      </c>
      <c r="F27" s="29">
        <v>26785</v>
      </c>
      <c r="G27" s="29">
        <v>28220</v>
      </c>
      <c r="H27" s="29">
        <v>27164</v>
      </c>
      <c r="I27" s="29">
        <v>28492</v>
      </c>
      <c r="J27" s="30">
        <f t="shared" si="0"/>
        <v>4.8888234427919341E-2</v>
      </c>
      <c r="K27" s="29">
        <f t="shared" si="1"/>
        <v>1328</v>
      </c>
      <c r="L27" s="31">
        <f t="shared" si="4"/>
        <v>5.5516152916877753E-2</v>
      </c>
    </row>
    <row r="28" spans="2:16" x14ac:dyDescent="0.25">
      <c r="B28" s="284"/>
      <c r="C28" s="291"/>
      <c r="D28" s="32" t="s">
        <v>56</v>
      </c>
      <c r="E28" s="73">
        <v>10129</v>
      </c>
      <c r="F28" s="73">
        <v>12010</v>
      </c>
      <c r="G28" s="73">
        <v>12675</v>
      </c>
      <c r="H28" s="73">
        <v>11732</v>
      </c>
      <c r="I28" s="73">
        <v>9493</v>
      </c>
      <c r="J28" s="34">
        <f t="shared" si="0"/>
        <v>-0.19084555063075348</v>
      </c>
      <c r="K28" s="73">
        <f t="shared" si="1"/>
        <v>-2239</v>
      </c>
      <c r="L28" s="74">
        <f t="shared" si="4"/>
        <v>1.8496940883052104E-2</v>
      </c>
    </row>
    <row r="29" spans="2:16" x14ac:dyDescent="0.25">
      <c r="B29" s="284"/>
      <c r="C29" s="286" t="s">
        <v>22</v>
      </c>
      <c r="D29" s="65" t="s">
        <v>46</v>
      </c>
      <c r="E29" s="66">
        <v>2093338</v>
      </c>
      <c r="F29" s="66">
        <v>2818920</v>
      </c>
      <c r="G29" s="66">
        <v>2932508</v>
      </c>
      <c r="H29" s="66">
        <v>2933977</v>
      </c>
      <c r="I29" s="66">
        <v>2852822</v>
      </c>
      <c r="J29" s="67">
        <f t="shared" si="0"/>
        <v>-2.7660407699174216E-2</v>
      </c>
      <c r="K29" s="66">
        <f t="shared" si="1"/>
        <v>-81155</v>
      </c>
      <c r="L29" s="67">
        <f t="shared" ref="L29:L30" si="5">I29/$I$29</f>
        <v>1</v>
      </c>
    </row>
    <row r="30" spans="2:16" x14ac:dyDescent="0.25">
      <c r="B30" s="284"/>
      <c r="C30" s="287"/>
      <c r="D30" s="15" t="s">
        <v>47</v>
      </c>
      <c r="E30" s="16">
        <v>829853</v>
      </c>
      <c r="F30" s="16">
        <v>1109322</v>
      </c>
      <c r="G30" s="16">
        <v>1155840</v>
      </c>
      <c r="H30" s="16">
        <v>1140612</v>
      </c>
      <c r="I30" s="16">
        <v>1104771</v>
      </c>
      <c r="J30" s="17">
        <f t="shared" si="0"/>
        <v>-3.14226047069468E-2</v>
      </c>
      <c r="K30" s="16">
        <f t="shared" si="1"/>
        <v>-35841</v>
      </c>
      <c r="L30" s="18">
        <f t="shared" si="5"/>
        <v>0.38725549648733781</v>
      </c>
    </row>
    <row r="31" spans="2:16" x14ac:dyDescent="0.25">
      <c r="B31" s="284"/>
      <c r="C31" s="287"/>
      <c r="D31" s="19" t="s">
        <v>48</v>
      </c>
      <c r="E31" s="20">
        <v>579557</v>
      </c>
      <c r="F31" s="20">
        <v>790311</v>
      </c>
      <c r="G31" s="20">
        <v>831777</v>
      </c>
      <c r="H31" s="20">
        <v>834955</v>
      </c>
      <c r="I31" s="20">
        <v>802051</v>
      </c>
      <c r="J31" s="69">
        <f>I31/H31-1</f>
        <v>-3.9408111814409175E-2</v>
      </c>
      <c r="K31" s="20">
        <f t="shared" si="1"/>
        <v>-32904</v>
      </c>
      <c r="L31" s="70">
        <f>I31/$I$29</f>
        <v>0.2811430225930675</v>
      </c>
    </row>
    <row r="32" spans="2:16" x14ac:dyDescent="0.25">
      <c r="B32" s="284"/>
      <c r="C32" s="287"/>
      <c r="D32" s="19" t="s">
        <v>49</v>
      </c>
      <c r="E32" s="20">
        <v>14831</v>
      </c>
      <c r="F32" s="20">
        <v>18070</v>
      </c>
      <c r="G32" s="20">
        <v>19927</v>
      </c>
      <c r="H32" s="20">
        <v>18514</v>
      </c>
      <c r="I32" s="20">
        <v>17246</v>
      </c>
      <c r="J32" s="69">
        <f t="shared" ref="J32:J41" si="6">I32/H32-1</f>
        <v>-6.8488711245543898E-2</v>
      </c>
      <c r="K32" s="20">
        <f t="shared" si="1"/>
        <v>-1268</v>
      </c>
      <c r="L32" s="70">
        <f t="shared" ref="L32:L39" si="7">I32/$I$29</f>
        <v>6.0452422198090175E-3</v>
      </c>
    </row>
    <row r="33" spans="2:12" x14ac:dyDescent="0.25">
      <c r="B33" s="284"/>
      <c r="C33" s="287"/>
      <c r="D33" s="19" t="s">
        <v>50</v>
      </c>
      <c r="E33" s="20">
        <v>57766</v>
      </c>
      <c r="F33" s="20">
        <v>92826</v>
      </c>
      <c r="G33" s="20">
        <v>71642</v>
      </c>
      <c r="H33" s="20">
        <v>86200</v>
      </c>
      <c r="I33" s="20">
        <v>85017</v>
      </c>
      <c r="J33" s="69">
        <f t="shared" si="6"/>
        <v>-1.3723897911832927E-2</v>
      </c>
      <c r="K33" s="20">
        <f t="shared" si="1"/>
        <v>-1183</v>
      </c>
      <c r="L33" s="70">
        <f t="shared" si="7"/>
        <v>2.9801018079641844E-2</v>
      </c>
    </row>
    <row r="34" spans="2:12" x14ac:dyDescent="0.25">
      <c r="B34" s="284"/>
      <c r="C34" s="287"/>
      <c r="D34" s="19" t="s">
        <v>51</v>
      </c>
      <c r="E34" s="20">
        <v>284082</v>
      </c>
      <c r="F34" s="20">
        <v>410037</v>
      </c>
      <c r="G34" s="20">
        <v>440835</v>
      </c>
      <c r="H34" s="20">
        <v>468874</v>
      </c>
      <c r="I34" s="20">
        <v>456509</v>
      </c>
      <c r="J34" s="69">
        <f t="shared" si="6"/>
        <v>-2.6371690475479603E-2</v>
      </c>
      <c r="K34" s="20">
        <f t="shared" si="1"/>
        <v>-12365</v>
      </c>
      <c r="L34" s="70">
        <f t="shared" si="7"/>
        <v>0.16002014847053198</v>
      </c>
    </row>
    <row r="35" spans="2:12" x14ac:dyDescent="0.25">
      <c r="B35" s="284"/>
      <c r="C35" s="287"/>
      <c r="D35" s="19" t="s">
        <v>52</v>
      </c>
      <c r="E35" s="20">
        <v>11200</v>
      </c>
      <c r="F35" s="20">
        <v>12114</v>
      </c>
      <c r="G35" s="20">
        <v>11864</v>
      </c>
      <c r="H35" s="20">
        <v>13319</v>
      </c>
      <c r="I35" s="20">
        <v>13103</v>
      </c>
      <c r="J35" s="69">
        <f t="shared" si="6"/>
        <v>-1.6217433741271825E-2</v>
      </c>
      <c r="K35" s="20">
        <f t="shared" si="1"/>
        <v>-216</v>
      </c>
      <c r="L35" s="70">
        <f t="shared" si="7"/>
        <v>4.5929959878323991E-3</v>
      </c>
    </row>
    <row r="36" spans="2:12" x14ac:dyDescent="0.25">
      <c r="B36" s="284"/>
      <c r="C36" s="287"/>
      <c r="D36" s="19" t="s">
        <v>53</v>
      </c>
      <c r="E36" s="20">
        <v>96818</v>
      </c>
      <c r="F36" s="20">
        <v>108987</v>
      </c>
      <c r="G36" s="20">
        <v>119696</v>
      </c>
      <c r="H36" s="20">
        <v>97837</v>
      </c>
      <c r="I36" s="20">
        <v>108317</v>
      </c>
      <c r="J36" s="69">
        <f t="shared" si="6"/>
        <v>0.10711693939920486</v>
      </c>
      <c r="K36" s="20">
        <f t="shared" si="1"/>
        <v>10480</v>
      </c>
      <c r="L36" s="70">
        <f t="shared" si="7"/>
        <v>3.7968369565293592E-2</v>
      </c>
    </row>
    <row r="37" spans="2:12" x14ac:dyDescent="0.25">
      <c r="B37" s="284"/>
      <c r="C37" s="287"/>
      <c r="D37" s="19" t="s">
        <v>54</v>
      </c>
      <c r="E37" s="20">
        <v>46745</v>
      </c>
      <c r="F37" s="20">
        <v>54058</v>
      </c>
      <c r="G37" s="20">
        <v>53126</v>
      </c>
      <c r="H37" s="20">
        <v>55215</v>
      </c>
      <c r="I37" s="20">
        <v>54945</v>
      </c>
      <c r="J37" s="69">
        <f t="shared" si="6"/>
        <v>-4.8899755501222719E-3</v>
      </c>
      <c r="K37" s="20">
        <f t="shared" si="1"/>
        <v>-270</v>
      </c>
      <c r="L37" s="70">
        <f t="shared" si="7"/>
        <v>1.9259876711550879E-2</v>
      </c>
    </row>
    <row r="38" spans="2:12" x14ac:dyDescent="0.25">
      <c r="B38" s="284"/>
      <c r="C38" s="287"/>
      <c r="D38" s="19" t="s">
        <v>55</v>
      </c>
      <c r="E38" s="20">
        <v>123213</v>
      </c>
      <c r="F38" s="20">
        <v>156141</v>
      </c>
      <c r="G38" s="20">
        <v>158524</v>
      </c>
      <c r="H38" s="20">
        <v>160539</v>
      </c>
      <c r="I38" s="20">
        <v>163498</v>
      </c>
      <c r="J38" s="21">
        <f t="shared" si="6"/>
        <v>1.8431658350930302E-2</v>
      </c>
      <c r="K38" s="20">
        <f t="shared" si="1"/>
        <v>2959</v>
      </c>
      <c r="L38" s="22">
        <f t="shared" si="7"/>
        <v>5.7310971382021028E-2</v>
      </c>
    </row>
    <row r="39" spans="2:12" x14ac:dyDescent="0.25">
      <c r="B39" s="284"/>
      <c r="C39" s="288"/>
      <c r="D39" s="23" t="s">
        <v>56</v>
      </c>
      <c r="E39" s="71">
        <v>49273</v>
      </c>
      <c r="F39" s="71">
        <v>67054</v>
      </c>
      <c r="G39" s="71">
        <v>69277</v>
      </c>
      <c r="H39" s="71">
        <v>57912</v>
      </c>
      <c r="I39" s="71">
        <v>47365</v>
      </c>
      <c r="J39" s="25">
        <f t="shared" si="6"/>
        <v>-0.182121149330018</v>
      </c>
      <c r="K39" s="71">
        <f t="shared" si="1"/>
        <v>-10547</v>
      </c>
      <c r="L39" s="48">
        <f t="shared" si="7"/>
        <v>1.6602858502913955E-2</v>
      </c>
    </row>
    <row r="40" spans="2:12" x14ac:dyDescent="0.25">
      <c r="B40" s="284"/>
      <c r="C40" s="300" t="s">
        <v>23</v>
      </c>
      <c r="D40" s="65" t="s">
        <v>46</v>
      </c>
      <c r="E40" s="75">
        <v>6.6685079352943797</v>
      </c>
      <c r="F40" s="75">
        <v>6.6569057616103606</v>
      </c>
      <c r="G40" s="75">
        <v>6.7507245642830673</v>
      </c>
      <c r="H40" s="75">
        <v>6.5982332608436538</v>
      </c>
      <c r="I40" s="75">
        <v>6.492554602991814</v>
      </c>
      <c r="J40" s="67">
        <f t="shared" si="6"/>
        <v>-1.6016205198287836E-2</v>
      </c>
      <c r="K40" s="75">
        <f t="shared" si="1"/>
        <v>-0.10567865785183983</v>
      </c>
      <c r="L40" s="67"/>
    </row>
    <row r="41" spans="2:12" x14ac:dyDescent="0.25">
      <c r="B41" s="284"/>
      <c r="C41" s="301"/>
      <c r="D41" s="26" t="s">
        <v>47</v>
      </c>
      <c r="E41" s="35">
        <v>7.2716303604914039</v>
      </c>
      <c r="F41" s="35">
        <v>7.2045591816853385</v>
      </c>
      <c r="G41" s="35">
        <v>7.1449588922544356</v>
      </c>
      <c r="H41" s="35">
        <v>7.1532354158566109</v>
      </c>
      <c r="I41" s="35">
        <v>7.1174067941837764</v>
      </c>
      <c r="J41" s="36">
        <f t="shared" si="6"/>
        <v>-5.0087295594121173E-3</v>
      </c>
      <c r="K41" s="37">
        <f t="shared" si="1"/>
        <v>-3.5828621672834515E-2</v>
      </c>
      <c r="L41" s="38"/>
    </row>
    <row r="42" spans="2:12" x14ac:dyDescent="0.25">
      <c r="B42" s="284"/>
      <c r="C42" s="301"/>
      <c r="D42" s="4" t="s">
        <v>48</v>
      </c>
      <c r="E42" s="39">
        <v>7.3496544290152812</v>
      </c>
      <c r="F42" s="39">
        <v>7.2560849086919399</v>
      </c>
      <c r="G42" s="39">
        <v>7.4519302269326904</v>
      </c>
      <c r="H42" s="39">
        <v>7.2321784322217413</v>
      </c>
      <c r="I42" s="39">
        <v>7.2433035311117129</v>
      </c>
      <c r="J42" s="76">
        <f t="shared" si="0"/>
        <v>1.538277711789604E-3</v>
      </c>
      <c r="K42" s="41">
        <f t="shared" si="1"/>
        <v>1.1125098889971596E-2</v>
      </c>
      <c r="L42" s="77"/>
    </row>
    <row r="43" spans="2:12" x14ac:dyDescent="0.25">
      <c r="B43" s="284"/>
      <c r="C43" s="301"/>
      <c r="D43" s="4" t="s">
        <v>49</v>
      </c>
      <c r="E43" s="39">
        <v>5.9826542960871318</v>
      </c>
      <c r="F43" s="39">
        <v>3.8652406417112299</v>
      </c>
      <c r="G43" s="39">
        <v>3.6283685360524398</v>
      </c>
      <c r="H43" s="39">
        <v>4.1325892857142854</v>
      </c>
      <c r="I43" s="39">
        <v>4.9218036529680367</v>
      </c>
      <c r="J43" s="76">
        <f t="shared" si="0"/>
        <v>0.19097333722030929</v>
      </c>
      <c r="K43" s="41">
        <f t="shared" si="1"/>
        <v>0.78921436725375127</v>
      </c>
      <c r="L43" s="77"/>
    </row>
    <row r="44" spans="2:12" x14ac:dyDescent="0.25">
      <c r="B44" s="284"/>
      <c r="C44" s="301"/>
      <c r="D44" s="4" t="s">
        <v>50</v>
      </c>
      <c r="E44" s="39">
        <v>6.0851153481512696</v>
      </c>
      <c r="F44" s="39">
        <v>6.5736137667304018</v>
      </c>
      <c r="G44" s="39">
        <v>5.73503041946846</v>
      </c>
      <c r="H44" s="39">
        <v>5.5345104333868376</v>
      </c>
      <c r="I44" s="39">
        <v>5.6369844848163373</v>
      </c>
      <c r="J44" s="76">
        <f t="shared" si="0"/>
        <v>1.851546810921656E-2</v>
      </c>
      <c r="K44" s="41">
        <f t="shared" si="1"/>
        <v>0.10247405142949972</v>
      </c>
      <c r="L44" s="77"/>
    </row>
    <row r="45" spans="2:12" x14ac:dyDescent="0.25">
      <c r="B45" s="284"/>
      <c r="C45" s="301"/>
      <c r="D45" s="4" t="s">
        <v>51</v>
      </c>
      <c r="E45" s="39">
        <v>6.4343276482978871</v>
      </c>
      <c r="F45" s="39">
        <v>6.7109165302782321</v>
      </c>
      <c r="G45" s="39">
        <v>7.0489614480564127</v>
      </c>
      <c r="H45" s="39">
        <v>6.903225806451613</v>
      </c>
      <c r="I45" s="39">
        <v>6.5183910671959335</v>
      </c>
      <c r="J45" s="76">
        <f t="shared" si="0"/>
        <v>-5.5747088396850719E-2</v>
      </c>
      <c r="K45" s="41">
        <f t="shared" si="1"/>
        <v>-0.38483473925567946</v>
      </c>
      <c r="L45" s="77"/>
    </row>
    <row r="46" spans="2:12" x14ac:dyDescent="0.25">
      <c r="B46" s="284"/>
      <c r="C46" s="301"/>
      <c r="D46" s="4" t="s">
        <v>52</v>
      </c>
      <c r="E46" s="39">
        <v>2.4653312788906008</v>
      </c>
      <c r="F46" s="39">
        <v>2.3449477351916377</v>
      </c>
      <c r="G46" s="39">
        <v>2.587568157033806</v>
      </c>
      <c r="H46" s="39">
        <v>2.5476281560826322</v>
      </c>
      <c r="I46" s="39">
        <v>2.5096724765370619</v>
      </c>
      <c r="J46" s="76">
        <f t="shared" si="0"/>
        <v>-1.4898437770421324E-2</v>
      </c>
      <c r="K46" s="41">
        <f t="shared" si="1"/>
        <v>-3.795567954557022E-2</v>
      </c>
      <c r="L46" s="77"/>
    </row>
    <row r="47" spans="2:12" x14ac:dyDescent="0.25">
      <c r="B47" s="284"/>
      <c r="C47" s="301"/>
      <c r="D47" s="4" t="s">
        <v>53</v>
      </c>
      <c r="E47" s="39">
        <v>7.2588094167041533</v>
      </c>
      <c r="F47" s="39">
        <v>6.0869589500139627</v>
      </c>
      <c r="G47" s="39">
        <v>5.886785029262775</v>
      </c>
      <c r="H47" s="39">
        <v>5.3419055419055423</v>
      </c>
      <c r="I47" s="39">
        <v>5.1518192627824018</v>
      </c>
      <c r="J47" s="76">
        <f t="shared" si="0"/>
        <v>-3.5583983586376489E-2</v>
      </c>
      <c r="K47" s="41">
        <f t="shared" si="1"/>
        <v>-0.19008627912314058</v>
      </c>
      <c r="L47" s="77"/>
    </row>
    <row r="48" spans="2:12" x14ac:dyDescent="0.25">
      <c r="B48" s="284"/>
      <c r="C48" s="301"/>
      <c r="D48" s="4" t="s">
        <v>54</v>
      </c>
      <c r="E48" s="39">
        <v>2.5686888669084516</v>
      </c>
      <c r="F48" s="39">
        <v>2.2557062382641351</v>
      </c>
      <c r="G48" s="39">
        <v>2.5818146474218788</v>
      </c>
      <c r="H48" s="39">
        <v>2.241869341020748</v>
      </c>
      <c r="I48" s="39">
        <v>2.0944992947813823</v>
      </c>
      <c r="J48" s="76">
        <f t="shared" si="0"/>
        <v>-6.5735341280980464E-2</v>
      </c>
      <c r="K48" s="41">
        <f t="shared" si="1"/>
        <v>-0.14737004623936567</v>
      </c>
      <c r="L48" s="77"/>
    </row>
    <row r="49" spans="2:12" x14ac:dyDescent="0.25">
      <c r="B49" s="284"/>
      <c r="C49" s="301"/>
      <c r="D49" s="4" t="s">
        <v>55</v>
      </c>
      <c r="E49" s="39">
        <v>6.2279114435907807</v>
      </c>
      <c r="F49" s="39">
        <v>6.7056474124973162</v>
      </c>
      <c r="G49" s="39">
        <v>6.5663159638803741</v>
      </c>
      <c r="H49" s="39">
        <v>6.8930442249892661</v>
      </c>
      <c r="I49" s="39">
        <v>6.7914762814654814</v>
      </c>
      <c r="J49" s="40">
        <f t="shared" si="0"/>
        <v>-1.4734845767501614E-2</v>
      </c>
      <c r="K49" s="41">
        <f t="shared" si="1"/>
        <v>-0.10156794352378462</v>
      </c>
      <c r="L49" s="42"/>
    </row>
    <row r="50" spans="2:12" x14ac:dyDescent="0.25">
      <c r="B50" s="284"/>
      <c r="C50" s="302"/>
      <c r="D50" s="32" t="s">
        <v>56</v>
      </c>
      <c r="E50" s="78">
        <v>5.5047480728410232</v>
      </c>
      <c r="F50" s="78">
        <v>6.4792733597449033</v>
      </c>
      <c r="G50" s="78">
        <v>6.3849769585253453</v>
      </c>
      <c r="H50" s="78">
        <v>5.6121717220660914</v>
      </c>
      <c r="I50" s="78">
        <v>5.7238670694864044</v>
      </c>
      <c r="J50" s="63">
        <f t="shared" si="0"/>
        <v>1.9902339584718431E-2</v>
      </c>
      <c r="K50" s="79">
        <f t="shared" si="1"/>
        <v>0.11169534742031306</v>
      </c>
      <c r="L50" s="57"/>
    </row>
    <row r="51" spans="2:12" x14ac:dyDescent="0.25">
      <c r="B51" s="284"/>
      <c r="C51" s="292" t="s">
        <v>37</v>
      </c>
      <c r="D51" s="65" t="s">
        <v>46</v>
      </c>
      <c r="E51" s="67">
        <v>14.084399999999999</v>
      </c>
      <c r="F51" s="67">
        <v>12.309900000000001</v>
      </c>
      <c r="G51" s="67">
        <v>19.022599999999997</v>
      </c>
      <c r="H51" s="67">
        <v>18.326000000000004</v>
      </c>
      <c r="I51" s="67">
        <v>18.064099999999996</v>
      </c>
      <c r="J51" s="67">
        <f t="shared" si="0"/>
        <v>-1.429117101386046E-2</v>
      </c>
      <c r="K51" s="75">
        <f t="shared" ref="K51" si="8">(I51-H51)*100</f>
        <v>-26.190000000000779</v>
      </c>
      <c r="L51" s="67"/>
    </row>
    <row r="52" spans="2:12" x14ac:dyDescent="0.25">
      <c r="B52" s="284"/>
      <c r="C52" s="293"/>
      <c r="D52" s="15" t="s">
        <v>47</v>
      </c>
      <c r="E52" s="18">
        <v>0.62539999999999996</v>
      </c>
      <c r="F52" s="18">
        <v>0.52810000000000001</v>
      </c>
      <c r="G52" s="18">
        <v>0.79909999999999992</v>
      </c>
      <c r="H52" s="18">
        <v>0.78260000000000007</v>
      </c>
      <c r="I52" s="18">
        <v>0.74730000000000008</v>
      </c>
      <c r="J52" s="17">
        <f t="shared" si="0"/>
        <v>-4.5106056733963729E-2</v>
      </c>
      <c r="K52" s="45">
        <f>(I52-H52)*100</f>
        <v>-3.53</v>
      </c>
      <c r="L52" s="18"/>
    </row>
    <row r="53" spans="2:12" x14ac:dyDescent="0.25">
      <c r="B53" s="284"/>
      <c r="C53" s="293"/>
      <c r="D53" s="19" t="s">
        <v>48</v>
      </c>
      <c r="E53" s="70">
        <v>0.51790000000000003</v>
      </c>
      <c r="F53" s="70">
        <v>0.34520000000000001</v>
      </c>
      <c r="G53" s="70">
        <v>0.72120000000000006</v>
      </c>
      <c r="H53" s="70">
        <v>0.70669999999999999</v>
      </c>
      <c r="I53" s="70">
        <v>0.69900000000000007</v>
      </c>
      <c r="J53" s="69">
        <f t="shared" si="0"/>
        <v>-1.0895712466392982E-2</v>
      </c>
      <c r="K53" s="46">
        <f t="shared" ref="K53:K61" si="9">(I53-H53)*100</f>
        <v>-0.76999999999999291</v>
      </c>
      <c r="L53" s="70"/>
    </row>
    <row r="54" spans="2:12" x14ac:dyDescent="0.25">
      <c r="B54" s="284"/>
      <c r="C54" s="293"/>
      <c r="D54" s="19" t="s">
        <v>49</v>
      </c>
      <c r="E54" s="70">
        <v>0.59650000000000003</v>
      </c>
      <c r="F54" s="70">
        <v>0.62009999999999998</v>
      </c>
      <c r="G54" s="70">
        <v>0.70480000000000009</v>
      </c>
      <c r="H54" s="70">
        <v>0.65489999999999993</v>
      </c>
      <c r="I54" s="70">
        <v>0.61470000000000002</v>
      </c>
      <c r="J54" s="69">
        <f t="shared" si="0"/>
        <v>-6.1383417315620581E-2</v>
      </c>
      <c r="K54" s="46">
        <f t="shared" si="9"/>
        <v>-4.0199999999999907</v>
      </c>
      <c r="L54" s="70"/>
    </row>
    <row r="55" spans="2:12" x14ac:dyDescent="0.25">
      <c r="B55" s="284"/>
      <c r="C55" s="293"/>
      <c r="D55" s="19" t="s">
        <v>50</v>
      </c>
      <c r="E55" s="70">
        <v>0.40850000000000003</v>
      </c>
      <c r="F55" s="70">
        <v>0.50219999999999998</v>
      </c>
      <c r="G55" s="70">
        <v>0.50659999999999994</v>
      </c>
      <c r="H55" s="70">
        <v>0.60240000000000005</v>
      </c>
      <c r="I55" s="70">
        <v>0.59409999999999996</v>
      </c>
      <c r="J55" s="69">
        <f t="shared" si="0"/>
        <v>-1.3778220451527323E-2</v>
      </c>
      <c r="K55" s="46">
        <f t="shared" si="9"/>
        <v>-0.83000000000000851</v>
      </c>
      <c r="L55" s="70"/>
    </row>
    <row r="56" spans="2:12" x14ac:dyDescent="0.25">
      <c r="B56" s="284"/>
      <c r="C56" s="293"/>
      <c r="D56" s="19" t="s">
        <v>51</v>
      </c>
      <c r="E56" s="70">
        <v>0.53079999999999994</v>
      </c>
      <c r="F56" s="70">
        <v>0.47649999999999998</v>
      </c>
      <c r="G56" s="70">
        <v>0.73170000000000002</v>
      </c>
      <c r="H56" s="70">
        <v>0.76200000000000001</v>
      </c>
      <c r="I56" s="70">
        <v>0.73219999999999996</v>
      </c>
      <c r="J56" s="69">
        <f t="shared" si="0"/>
        <v>-3.9107611548556465E-2</v>
      </c>
      <c r="K56" s="46">
        <f t="shared" si="9"/>
        <v>-2.9800000000000049</v>
      </c>
      <c r="L56" s="70"/>
    </row>
    <row r="57" spans="2:12" x14ac:dyDescent="0.25">
      <c r="B57" s="284"/>
      <c r="C57" s="293"/>
      <c r="D57" s="19" t="s">
        <v>52</v>
      </c>
      <c r="E57" s="70">
        <v>0.57810000000000006</v>
      </c>
      <c r="F57" s="70">
        <v>0.58939999999999992</v>
      </c>
      <c r="G57" s="70">
        <v>0.56869999999999998</v>
      </c>
      <c r="H57" s="70">
        <v>0.63840000000000008</v>
      </c>
      <c r="I57" s="70">
        <v>0.628</v>
      </c>
      <c r="J57" s="69">
        <f t="shared" si="0"/>
        <v>-1.6290726817042689E-2</v>
      </c>
      <c r="K57" s="46">
        <f t="shared" si="9"/>
        <v>-1.0400000000000076</v>
      </c>
      <c r="L57" s="70"/>
    </row>
    <row r="58" spans="2:12" x14ac:dyDescent="0.25">
      <c r="B58" s="284"/>
      <c r="C58" s="293"/>
      <c r="D58" s="19" t="s">
        <v>53</v>
      </c>
      <c r="E58" s="70">
        <v>0.74909999999999999</v>
      </c>
      <c r="F58" s="70">
        <v>0.53679999999999994</v>
      </c>
      <c r="G58" s="70">
        <v>0.80489999999999995</v>
      </c>
      <c r="H58" s="70">
        <v>0.65790000000000004</v>
      </c>
      <c r="I58" s="70">
        <v>0.75390000000000001</v>
      </c>
      <c r="J58" s="69">
        <f t="shared" si="0"/>
        <v>0.1459188326493388</v>
      </c>
      <c r="K58" s="46">
        <f t="shared" si="9"/>
        <v>9.5999999999999979</v>
      </c>
      <c r="L58" s="70"/>
    </row>
    <row r="59" spans="2:12" x14ac:dyDescent="0.25">
      <c r="B59" s="284"/>
      <c r="C59" s="293"/>
      <c r="D59" s="19" t="s">
        <v>54</v>
      </c>
      <c r="E59" s="70">
        <v>0.60489999999999999</v>
      </c>
      <c r="F59" s="70">
        <v>0.61580000000000001</v>
      </c>
      <c r="G59" s="70">
        <v>0.62139999999999995</v>
      </c>
      <c r="H59" s="70">
        <v>0.66480000000000006</v>
      </c>
      <c r="I59" s="70">
        <v>0.66159999999999997</v>
      </c>
      <c r="J59" s="69">
        <f t="shared" si="0"/>
        <v>-4.8134777376656057E-3</v>
      </c>
      <c r="K59" s="46">
        <f t="shared" si="9"/>
        <v>-0.32000000000000917</v>
      </c>
      <c r="L59" s="70"/>
    </row>
    <row r="60" spans="2:12" x14ac:dyDescent="0.25">
      <c r="B60" s="284"/>
      <c r="C60" s="293"/>
      <c r="D60" s="19" t="s">
        <v>55</v>
      </c>
      <c r="E60" s="22">
        <v>0.61990000000000001</v>
      </c>
      <c r="F60" s="22">
        <v>0.51739999999999997</v>
      </c>
      <c r="G60" s="22">
        <v>0.79709999999999992</v>
      </c>
      <c r="H60" s="22">
        <v>0.79709999999999992</v>
      </c>
      <c r="I60" s="22">
        <v>0.81180000000000008</v>
      </c>
      <c r="J60" s="21">
        <f t="shared" si="0"/>
        <v>1.8441851712457824E-2</v>
      </c>
      <c r="K60" s="46">
        <f t="shared" si="9"/>
        <v>1.4700000000000157</v>
      </c>
      <c r="L60" s="22"/>
    </row>
    <row r="61" spans="2:12" x14ac:dyDescent="0.25">
      <c r="B61" s="284"/>
      <c r="C61" s="294"/>
      <c r="D61" s="23" t="s">
        <v>56</v>
      </c>
      <c r="E61" s="48">
        <v>0.4587</v>
      </c>
      <c r="F61" s="48">
        <v>0.59340000000000004</v>
      </c>
      <c r="G61" s="48">
        <v>0.73219999999999996</v>
      </c>
      <c r="H61" s="48">
        <v>0.60009999999999997</v>
      </c>
      <c r="I61" s="48">
        <v>0.49079999999999996</v>
      </c>
      <c r="J61" s="25">
        <f t="shared" si="0"/>
        <v>-0.18213631061489755</v>
      </c>
      <c r="K61" s="80">
        <f t="shared" si="9"/>
        <v>-10.930000000000001</v>
      </c>
      <c r="L61" s="48"/>
    </row>
    <row r="62" spans="2:12" x14ac:dyDescent="0.25">
      <c r="B62" s="284"/>
      <c r="C62" s="295" t="s">
        <v>57</v>
      </c>
      <c r="D62" s="65" t="s">
        <v>46</v>
      </c>
      <c r="E62" s="66">
        <v>118692</v>
      </c>
      <c r="F62" s="66">
        <v>199699</v>
      </c>
      <c r="G62" s="66">
        <v>126466</v>
      </c>
      <c r="H62" s="66">
        <v>128267</v>
      </c>
      <c r="I62" s="66">
        <v>127934</v>
      </c>
      <c r="J62" s="67">
        <f t="shared" si="0"/>
        <v>-2.5961470994098068E-3</v>
      </c>
      <c r="K62" s="66">
        <f t="shared" ref="K62:K63" si="10">I62-H62</f>
        <v>-333</v>
      </c>
      <c r="L62" s="67">
        <f t="shared" ref="L62:L63" si="11">I62/$I$62</f>
        <v>1</v>
      </c>
    </row>
    <row r="63" spans="2:12" x14ac:dyDescent="0.25">
      <c r="B63" s="284"/>
      <c r="C63" s="297"/>
      <c r="D63" s="26" t="s">
        <v>47</v>
      </c>
      <c r="E63" s="27">
        <v>42803</v>
      </c>
      <c r="F63" s="27">
        <v>67766</v>
      </c>
      <c r="G63" s="27">
        <v>46660</v>
      </c>
      <c r="H63" s="27">
        <v>47014.999999999993</v>
      </c>
      <c r="I63" s="27">
        <v>47690</v>
      </c>
      <c r="J63" s="36">
        <f t="shared" si="0"/>
        <v>1.4357120068063445E-2</v>
      </c>
      <c r="K63" s="27">
        <f t="shared" si="10"/>
        <v>675.00000000000728</v>
      </c>
      <c r="L63" s="38">
        <f t="shared" si="11"/>
        <v>0.37277033470383164</v>
      </c>
    </row>
    <row r="64" spans="2:12" x14ac:dyDescent="0.25">
      <c r="B64" s="284"/>
      <c r="C64" s="297"/>
      <c r="D64" s="4" t="s">
        <v>48</v>
      </c>
      <c r="E64" s="29">
        <v>36098</v>
      </c>
      <c r="F64" s="29">
        <v>73850</v>
      </c>
      <c r="G64" s="29">
        <v>37203</v>
      </c>
      <c r="H64" s="29">
        <v>38115</v>
      </c>
      <c r="I64" s="29">
        <v>37015</v>
      </c>
      <c r="J64" s="76">
        <f>I64/H64-1</f>
        <v>-2.8860028860028808E-2</v>
      </c>
      <c r="K64" s="29">
        <f>I64-H64</f>
        <v>-1100</v>
      </c>
      <c r="L64" s="77">
        <f>I64/$I$62</f>
        <v>0.28932887269998592</v>
      </c>
    </row>
    <row r="65" spans="2:12" x14ac:dyDescent="0.25">
      <c r="B65" s="284"/>
      <c r="C65" s="297"/>
      <c r="D65" s="4" t="s">
        <v>49</v>
      </c>
      <c r="E65" s="29">
        <v>802</v>
      </c>
      <c r="F65" s="29">
        <v>940</v>
      </c>
      <c r="G65" s="29">
        <v>912</v>
      </c>
      <c r="H65" s="29">
        <v>912</v>
      </c>
      <c r="I65" s="29">
        <v>905</v>
      </c>
      <c r="J65" s="76">
        <f t="shared" ref="J65:J72" si="12">I65/H65-1</f>
        <v>-7.6754385964912242E-3</v>
      </c>
      <c r="K65" s="29">
        <f t="shared" ref="K65:K72" si="13">I65-H65</f>
        <v>-7</v>
      </c>
      <c r="L65" s="77">
        <f t="shared" ref="L65:L72" si="14">I65/$I$62</f>
        <v>7.0739600106304815E-3</v>
      </c>
    </row>
    <row r="66" spans="2:12" x14ac:dyDescent="0.25">
      <c r="B66" s="284"/>
      <c r="C66" s="297"/>
      <c r="D66" s="4" t="s">
        <v>50</v>
      </c>
      <c r="E66" s="29">
        <v>4562</v>
      </c>
      <c r="F66" s="29">
        <v>5961.9999999999991</v>
      </c>
      <c r="G66" s="29">
        <v>4562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3.6081104319414699E-2</v>
      </c>
    </row>
    <row r="67" spans="2:12" x14ac:dyDescent="0.25">
      <c r="B67" s="284"/>
      <c r="C67" s="297"/>
      <c r="D67" s="4" t="s">
        <v>51</v>
      </c>
      <c r="E67" s="29">
        <v>17263</v>
      </c>
      <c r="F67" s="29">
        <v>27757</v>
      </c>
      <c r="G67" s="29">
        <v>19434</v>
      </c>
      <c r="H67" s="29">
        <v>19850</v>
      </c>
      <c r="I67" s="29">
        <v>20110.999999999996</v>
      </c>
      <c r="J67" s="76">
        <f t="shared" si="12"/>
        <v>1.3148614609571618E-2</v>
      </c>
      <c r="K67" s="29">
        <f t="shared" si="13"/>
        <v>260.99999999999636</v>
      </c>
      <c r="L67" s="77">
        <f t="shared" si="14"/>
        <v>0.15719824284396638</v>
      </c>
    </row>
    <row r="68" spans="2:12" x14ac:dyDescent="0.25">
      <c r="B68" s="284"/>
      <c r="C68" s="297"/>
      <c r="D68" s="4" t="s">
        <v>52</v>
      </c>
      <c r="E68" s="29">
        <v>625</v>
      </c>
      <c r="F68" s="29">
        <v>663</v>
      </c>
      <c r="G68" s="29">
        <v>673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5.2605249581815627E-3</v>
      </c>
    </row>
    <row r="69" spans="2:12" x14ac:dyDescent="0.25">
      <c r="B69" s="284"/>
      <c r="C69" s="297"/>
      <c r="D69" s="4" t="s">
        <v>53</v>
      </c>
      <c r="E69" s="29">
        <v>4169</v>
      </c>
      <c r="F69" s="29">
        <v>6549</v>
      </c>
      <c r="G69" s="29">
        <v>4797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3.6229618396985949E-2</v>
      </c>
    </row>
    <row r="70" spans="2:12" x14ac:dyDescent="0.25">
      <c r="B70" s="284"/>
      <c r="C70" s="297"/>
      <c r="D70" s="4" t="s">
        <v>54</v>
      </c>
      <c r="E70" s="29">
        <v>2492.9999999999995</v>
      </c>
      <c r="F70" s="29">
        <v>2832</v>
      </c>
      <c r="G70" s="29">
        <v>2758</v>
      </c>
      <c r="H70" s="29">
        <v>2679.0000000000005</v>
      </c>
      <c r="I70" s="29">
        <v>2679.0000000000005</v>
      </c>
      <c r="J70" s="76">
        <f t="shared" si="12"/>
        <v>0</v>
      </c>
      <c r="K70" s="29">
        <f t="shared" si="13"/>
        <v>0</v>
      </c>
      <c r="L70" s="77">
        <f t="shared" si="14"/>
        <v>2.0940484937545925E-2</v>
      </c>
    </row>
    <row r="71" spans="2:12" x14ac:dyDescent="0.25">
      <c r="B71" s="284"/>
      <c r="C71" s="297"/>
      <c r="D71" s="4" t="s">
        <v>55</v>
      </c>
      <c r="E71" s="29">
        <v>6412</v>
      </c>
      <c r="F71" s="29">
        <v>9735</v>
      </c>
      <c r="G71" s="29">
        <v>6415</v>
      </c>
      <c r="H71" s="29">
        <v>6497</v>
      </c>
      <c r="I71" s="29">
        <v>6497</v>
      </c>
      <c r="J71" s="40">
        <f t="shared" si="12"/>
        <v>0</v>
      </c>
      <c r="K71" s="29">
        <f t="shared" si="13"/>
        <v>0</v>
      </c>
      <c r="L71" s="42">
        <f t="shared" si="14"/>
        <v>5.0783997998968218E-2</v>
      </c>
    </row>
    <row r="72" spans="2:12" x14ac:dyDescent="0.25">
      <c r="B72" s="285"/>
      <c r="C72" s="298"/>
      <c r="D72" s="32" t="s">
        <v>56</v>
      </c>
      <c r="E72" s="73">
        <v>3464.9999999999995</v>
      </c>
      <c r="F72" s="73">
        <v>3644.9999999999995</v>
      </c>
      <c r="G72" s="73">
        <v>3052</v>
      </c>
      <c r="H72" s="73">
        <v>3112.9999999999995</v>
      </c>
      <c r="I72" s="73">
        <v>3112.9999999999995</v>
      </c>
      <c r="J72" s="63">
        <f t="shared" si="12"/>
        <v>0</v>
      </c>
      <c r="K72" s="73">
        <f t="shared" si="13"/>
        <v>0</v>
      </c>
      <c r="L72" s="57">
        <f t="shared" si="14"/>
        <v>2.4332859130489156E-2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9"/>
    </row>
    <row r="74" spans="2:12" x14ac:dyDescent="0.25">
      <c r="B74" s="282" t="s">
        <v>58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8"/>
    </row>
    <row r="77" spans="2:12" ht="21.75" customHeight="1" thickBot="1" x14ac:dyDescent="0.3">
      <c r="B77" s="283" t="s">
        <v>59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236</v>
      </c>
      <c r="F79" s="13" t="s">
        <v>237</v>
      </c>
      <c r="G79" s="13" t="s">
        <v>238</v>
      </c>
      <c r="H79" s="13" t="s">
        <v>239</v>
      </c>
      <c r="I79" s="13" t="s">
        <v>240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diciembre 2025</v>
      </c>
    </row>
    <row r="80" spans="2:12" ht="15" customHeight="1" x14ac:dyDescent="0.25">
      <c r="B80" s="296" t="s">
        <v>45</v>
      </c>
      <c r="C80" s="286" t="s">
        <v>8</v>
      </c>
      <c r="D80" s="65" t="s">
        <v>46</v>
      </c>
      <c r="E80" s="66">
        <v>2335438</v>
      </c>
      <c r="F80" s="66">
        <v>4757683</v>
      </c>
      <c r="G80" s="66">
        <v>5189113</v>
      </c>
      <c r="H80" s="66">
        <v>5483293</v>
      </c>
      <c r="I80" s="66">
        <v>5451268</v>
      </c>
      <c r="J80" s="67">
        <f t="shared" ref="J80:J81" si="15">I80/H80-1</f>
        <v>-5.8404684921998795E-3</v>
      </c>
      <c r="K80" s="66">
        <f t="shared" ref="K80:K81" si="16">I80-H80</f>
        <v>-32025</v>
      </c>
      <c r="L80" s="67">
        <f t="shared" ref="L80:L81" si="17">I80/$I$80</f>
        <v>1</v>
      </c>
    </row>
    <row r="81" spans="2:13" ht="15" customHeight="1" x14ac:dyDescent="0.25">
      <c r="B81" s="284"/>
      <c r="C81" s="287"/>
      <c r="D81" s="15" t="s">
        <v>47</v>
      </c>
      <c r="E81" s="16">
        <v>881045</v>
      </c>
      <c r="F81" s="16">
        <v>1757049</v>
      </c>
      <c r="G81" s="16">
        <v>1888751</v>
      </c>
      <c r="H81" s="16">
        <v>1938929</v>
      </c>
      <c r="I81" s="16">
        <v>1858237</v>
      </c>
      <c r="J81" s="18">
        <f t="shared" si="15"/>
        <v>-4.1616789475014349E-2</v>
      </c>
      <c r="K81" s="16">
        <f t="shared" si="16"/>
        <v>-80692</v>
      </c>
      <c r="L81" s="18">
        <f t="shared" si="17"/>
        <v>0.34088160772869724</v>
      </c>
      <c r="M81" s="81"/>
    </row>
    <row r="82" spans="2:13" x14ac:dyDescent="0.25">
      <c r="B82" s="284"/>
      <c r="C82" s="287"/>
      <c r="D82" s="19" t="s">
        <v>48</v>
      </c>
      <c r="E82" s="20">
        <v>492258</v>
      </c>
      <c r="F82" s="20">
        <v>1243535</v>
      </c>
      <c r="G82" s="20">
        <v>1320376</v>
      </c>
      <c r="H82" s="20">
        <v>1387795</v>
      </c>
      <c r="I82" s="20">
        <v>1421549</v>
      </c>
      <c r="J82" s="70">
        <f>I82/H82-1</f>
        <v>2.4322036035581585E-2</v>
      </c>
      <c r="K82" s="20">
        <f>I82-H82</f>
        <v>33754</v>
      </c>
      <c r="L82" s="70">
        <f>I82/$I$80</f>
        <v>0.26077400707505116</v>
      </c>
      <c r="M82" s="81"/>
    </row>
    <row r="83" spans="2:13" x14ac:dyDescent="0.25">
      <c r="B83" s="284"/>
      <c r="C83" s="287"/>
      <c r="D83" s="19" t="s">
        <v>49</v>
      </c>
      <c r="E83" s="20">
        <v>20161</v>
      </c>
      <c r="F83" s="20">
        <v>37751</v>
      </c>
      <c r="G83" s="20">
        <v>51211</v>
      </c>
      <c r="H83" s="20">
        <v>45051</v>
      </c>
      <c r="I83" s="20">
        <v>44435</v>
      </c>
      <c r="J83" s="70">
        <f t="shared" ref="J83:J136" si="18">I83/H83-1</f>
        <v>-1.3673392377527738E-2</v>
      </c>
      <c r="K83" s="20">
        <f t="shared" ref="K83:K112" si="19">I83-H83</f>
        <v>-616</v>
      </c>
      <c r="L83" s="70">
        <f t="shared" ref="L83:L90" si="20">I83/$I$80</f>
        <v>8.1513145198511619E-3</v>
      </c>
      <c r="M83" s="81"/>
    </row>
    <row r="84" spans="2:13" x14ac:dyDescent="0.25">
      <c r="B84" s="284"/>
      <c r="C84" s="287"/>
      <c r="D84" s="19" t="s">
        <v>50</v>
      </c>
      <c r="E84" s="20">
        <v>70304</v>
      </c>
      <c r="F84" s="20">
        <v>161080</v>
      </c>
      <c r="G84" s="20">
        <v>173648</v>
      </c>
      <c r="H84" s="20">
        <v>231856</v>
      </c>
      <c r="I84" s="20">
        <v>188676</v>
      </c>
      <c r="J84" s="70">
        <f t="shared" si="18"/>
        <v>-0.1862362845904354</v>
      </c>
      <c r="K84" s="20">
        <f t="shared" si="19"/>
        <v>-43180</v>
      </c>
      <c r="L84" s="70">
        <f t="shared" si="20"/>
        <v>3.461139683464471E-2</v>
      </c>
      <c r="M84" s="81"/>
    </row>
    <row r="85" spans="2:13" x14ac:dyDescent="0.25">
      <c r="B85" s="284"/>
      <c r="C85" s="287"/>
      <c r="D85" s="19" t="s">
        <v>51</v>
      </c>
      <c r="E85" s="20">
        <v>354204</v>
      </c>
      <c r="F85" s="20">
        <v>710225</v>
      </c>
      <c r="G85" s="20">
        <v>800263</v>
      </c>
      <c r="H85" s="20">
        <v>915958</v>
      </c>
      <c r="I85" s="20">
        <v>937396</v>
      </c>
      <c r="J85" s="70">
        <f t="shared" si="18"/>
        <v>2.3405003286176784E-2</v>
      </c>
      <c r="K85" s="20">
        <f t="shared" si="19"/>
        <v>21438</v>
      </c>
      <c r="L85" s="70">
        <f t="shared" si="20"/>
        <v>0.17195925791944186</v>
      </c>
      <c r="M85" s="81"/>
    </row>
    <row r="86" spans="2:13" x14ac:dyDescent="0.25">
      <c r="B86" s="284"/>
      <c r="C86" s="287"/>
      <c r="D86" s="19" t="s">
        <v>52</v>
      </c>
      <c r="E86" s="20">
        <v>33444</v>
      </c>
      <c r="F86" s="20">
        <v>51485</v>
      </c>
      <c r="G86" s="20">
        <v>58157</v>
      </c>
      <c r="H86" s="20">
        <v>57388</v>
      </c>
      <c r="I86" s="20">
        <v>56585</v>
      </c>
      <c r="J86" s="70">
        <f t="shared" si="18"/>
        <v>-1.3992472293859359E-2</v>
      </c>
      <c r="K86" s="20">
        <f t="shared" si="19"/>
        <v>-803</v>
      </c>
      <c r="L86" s="70">
        <f t="shared" si="20"/>
        <v>1.0380153755052952E-2</v>
      </c>
      <c r="M86" s="81"/>
    </row>
    <row r="87" spans="2:13" x14ac:dyDescent="0.25">
      <c r="B87" s="284"/>
      <c r="C87" s="287"/>
      <c r="D87" s="19" t="s">
        <v>53</v>
      </c>
      <c r="E87" s="20">
        <v>107459</v>
      </c>
      <c r="F87" s="20">
        <v>198873</v>
      </c>
      <c r="G87" s="20">
        <v>252588</v>
      </c>
      <c r="H87" s="20">
        <v>239146</v>
      </c>
      <c r="I87" s="20">
        <v>250668</v>
      </c>
      <c r="J87" s="70">
        <f t="shared" si="18"/>
        <v>4.8179773025682993E-2</v>
      </c>
      <c r="K87" s="20">
        <f t="shared" si="19"/>
        <v>11522</v>
      </c>
      <c r="L87" s="70">
        <f t="shared" si="20"/>
        <v>4.5983429910252074E-2</v>
      </c>
      <c r="M87" s="81"/>
    </row>
    <row r="88" spans="2:13" x14ac:dyDescent="0.25">
      <c r="B88" s="284"/>
      <c r="C88" s="287"/>
      <c r="D88" s="19" t="s">
        <v>54</v>
      </c>
      <c r="E88" s="20">
        <v>164258</v>
      </c>
      <c r="F88" s="20">
        <v>229131</v>
      </c>
      <c r="G88" s="20">
        <v>240044</v>
      </c>
      <c r="H88" s="20">
        <v>250407</v>
      </c>
      <c r="I88" s="20">
        <v>282601</v>
      </c>
      <c r="J88" s="70">
        <f t="shared" si="18"/>
        <v>0.12856669342310711</v>
      </c>
      <c r="K88" s="20">
        <f t="shared" si="19"/>
        <v>32194</v>
      </c>
      <c r="L88" s="70">
        <f t="shared" si="20"/>
        <v>5.184133306232605E-2</v>
      </c>
      <c r="M88" s="81"/>
    </row>
    <row r="89" spans="2:13" ht="18" customHeight="1" x14ac:dyDescent="0.25">
      <c r="B89" s="284"/>
      <c r="C89" s="287"/>
      <c r="D89" s="19" t="s">
        <v>55</v>
      </c>
      <c r="E89" s="20">
        <v>140346</v>
      </c>
      <c r="F89" s="20">
        <v>257117</v>
      </c>
      <c r="G89" s="20">
        <v>280769</v>
      </c>
      <c r="H89" s="20">
        <v>288350</v>
      </c>
      <c r="I89" s="20">
        <v>287664</v>
      </c>
      <c r="J89" s="22">
        <f t="shared" si="18"/>
        <v>-2.3790532339170722E-3</v>
      </c>
      <c r="K89" s="20">
        <f t="shared" si="19"/>
        <v>-686</v>
      </c>
      <c r="L89" s="22">
        <f t="shared" si="20"/>
        <v>5.277010779877269E-2</v>
      </c>
      <c r="M89" s="81"/>
    </row>
    <row r="90" spans="2:13" x14ac:dyDescent="0.25">
      <c r="B90" s="284"/>
      <c r="C90" s="288"/>
      <c r="D90" s="23" t="s">
        <v>56</v>
      </c>
      <c r="E90" s="71">
        <v>71959</v>
      </c>
      <c r="F90" s="71">
        <v>111437</v>
      </c>
      <c r="G90" s="71">
        <v>123306</v>
      </c>
      <c r="H90" s="71">
        <v>128413</v>
      </c>
      <c r="I90" s="71">
        <v>123457</v>
      </c>
      <c r="J90" s="48">
        <f t="shared" si="18"/>
        <v>-3.8594223326298693E-2</v>
      </c>
      <c r="K90" s="71">
        <f t="shared" si="19"/>
        <v>-4956</v>
      </c>
      <c r="L90" s="48">
        <f t="shared" si="20"/>
        <v>2.2647391395910089E-2</v>
      </c>
      <c r="M90" s="81"/>
    </row>
    <row r="91" spans="2:13" x14ac:dyDescent="0.25">
      <c r="B91" s="284"/>
      <c r="C91" s="289" t="s">
        <v>18</v>
      </c>
      <c r="D91" s="65" t="s">
        <v>46</v>
      </c>
      <c r="E91" s="66">
        <v>2347681</v>
      </c>
      <c r="F91" s="66">
        <v>4832844</v>
      </c>
      <c r="G91" s="66">
        <v>5281667</v>
      </c>
      <c r="H91" s="66">
        <v>5579982</v>
      </c>
      <c r="I91" s="66">
        <v>5548336</v>
      </c>
      <c r="J91" s="67">
        <f t="shared" si="18"/>
        <v>-5.6713444595341E-3</v>
      </c>
      <c r="K91" s="66">
        <f t="shared" si="19"/>
        <v>-31646</v>
      </c>
      <c r="L91" s="67">
        <f t="shared" ref="L91:L92" si="21">I91/$I$91</f>
        <v>1</v>
      </c>
    </row>
    <row r="92" spans="2:13" x14ac:dyDescent="0.25">
      <c r="B92" s="284"/>
      <c r="C92" s="290"/>
      <c r="D92" s="26" t="s">
        <v>47</v>
      </c>
      <c r="E92" s="27">
        <v>886032</v>
      </c>
      <c r="F92" s="27">
        <v>1785371</v>
      </c>
      <c r="G92" s="27">
        <v>1925435</v>
      </c>
      <c r="H92" s="27">
        <v>1977808</v>
      </c>
      <c r="I92" s="27">
        <v>1894928</v>
      </c>
      <c r="J92" s="82">
        <f t="shared" si="18"/>
        <v>-4.1904977631802454E-2</v>
      </c>
      <c r="K92" s="27">
        <f t="shared" si="19"/>
        <v>-82880</v>
      </c>
      <c r="L92" s="38">
        <f t="shared" si="21"/>
        <v>0.34153086619123285</v>
      </c>
    </row>
    <row r="93" spans="2:13" x14ac:dyDescent="0.25">
      <c r="B93" s="284"/>
      <c r="C93" s="290"/>
      <c r="D93" s="4" t="s">
        <v>48</v>
      </c>
      <c r="E93" s="29">
        <v>494807</v>
      </c>
      <c r="F93" s="29">
        <v>1265143</v>
      </c>
      <c r="G93" s="29">
        <v>1346478</v>
      </c>
      <c r="H93" s="29">
        <v>1414199</v>
      </c>
      <c r="I93" s="29">
        <v>1450547</v>
      </c>
      <c r="J93" s="83">
        <f t="shared" si="18"/>
        <v>2.5702181941862579E-2</v>
      </c>
      <c r="K93" s="29">
        <f t="shared" si="19"/>
        <v>36348</v>
      </c>
      <c r="L93" s="77">
        <f>I93/$I$91</f>
        <v>0.26143820417508962</v>
      </c>
    </row>
    <row r="94" spans="2:13" x14ac:dyDescent="0.25">
      <c r="B94" s="284"/>
      <c r="C94" s="290"/>
      <c r="D94" s="4" t="s">
        <v>49</v>
      </c>
      <c r="E94" s="29">
        <v>20284</v>
      </c>
      <c r="F94" s="29">
        <v>38233</v>
      </c>
      <c r="G94" s="29">
        <v>51611</v>
      </c>
      <c r="H94" s="29">
        <v>45550</v>
      </c>
      <c r="I94" s="29">
        <v>45028</v>
      </c>
      <c r="J94" s="83">
        <f t="shared" si="18"/>
        <v>-1.1459934138309591E-2</v>
      </c>
      <c r="K94" s="29">
        <f t="shared" si="19"/>
        <v>-522</v>
      </c>
      <c r="L94" s="77">
        <f t="shared" ref="L94:L101" si="22">I94/$I$91</f>
        <v>8.1155863667953781E-3</v>
      </c>
    </row>
    <row r="95" spans="2:13" x14ac:dyDescent="0.25">
      <c r="B95" s="284"/>
      <c r="C95" s="290"/>
      <c r="D95" s="4" t="s">
        <v>50</v>
      </c>
      <c r="E95" s="29">
        <v>71245</v>
      </c>
      <c r="F95" s="29">
        <v>164270</v>
      </c>
      <c r="G95" s="29">
        <v>177179</v>
      </c>
      <c r="H95" s="29">
        <v>234780</v>
      </c>
      <c r="I95" s="29">
        <v>191694</v>
      </c>
      <c r="J95" s="83">
        <f t="shared" si="18"/>
        <v>-0.18351648351648353</v>
      </c>
      <c r="K95" s="29">
        <f t="shared" si="19"/>
        <v>-43086</v>
      </c>
      <c r="L95" s="77">
        <f t="shared" si="22"/>
        <v>3.4549818179720908E-2</v>
      </c>
    </row>
    <row r="96" spans="2:13" x14ac:dyDescent="0.25">
      <c r="B96" s="284"/>
      <c r="C96" s="290"/>
      <c r="D96" s="4" t="s">
        <v>51</v>
      </c>
      <c r="E96" s="29">
        <v>355287</v>
      </c>
      <c r="F96" s="29">
        <v>720575</v>
      </c>
      <c r="G96" s="29">
        <v>813714</v>
      </c>
      <c r="H96" s="29">
        <v>930653</v>
      </c>
      <c r="I96" s="29">
        <v>952676</v>
      </c>
      <c r="J96" s="83">
        <f t="shared" si="18"/>
        <v>2.3664029450289226E-2</v>
      </c>
      <c r="K96" s="29">
        <f t="shared" si="19"/>
        <v>22023</v>
      </c>
      <c r="L96" s="77">
        <f t="shared" si="22"/>
        <v>0.17170481383968095</v>
      </c>
    </row>
    <row r="97" spans="2:12" x14ac:dyDescent="0.25">
      <c r="B97" s="284"/>
      <c r="C97" s="290"/>
      <c r="D97" s="4" t="s">
        <v>52</v>
      </c>
      <c r="E97" s="29">
        <v>33497</v>
      </c>
      <c r="F97" s="29">
        <v>51855</v>
      </c>
      <c r="G97" s="29">
        <v>58492</v>
      </c>
      <c r="H97" s="29">
        <v>57716</v>
      </c>
      <c r="I97" s="29">
        <v>56950</v>
      </c>
      <c r="J97" s="83">
        <f t="shared" si="18"/>
        <v>-1.3271883013375785E-2</v>
      </c>
      <c r="K97" s="29">
        <f t="shared" si="19"/>
        <v>-766</v>
      </c>
      <c r="L97" s="77">
        <f t="shared" si="22"/>
        <v>1.0264338713444896E-2</v>
      </c>
    </row>
    <row r="98" spans="2:12" x14ac:dyDescent="0.25">
      <c r="B98" s="284"/>
      <c r="C98" s="290"/>
      <c r="D98" s="4" t="s">
        <v>53</v>
      </c>
      <c r="E98" s="29">
        <v>108554</v>
      </c>
      <c r="F98" s="29">
        <v>202302</v>
      </c>
      <c r="G98" s="29">
        <v>255835</v>
      </c>
      <c r="H98" s="29">
        <v>243005</v>
      </c>
      <c r="I98" s="29">
        <v>254126</v>
      </c>
      <c r="J98" s="83">
        <f t="shared" si="18"/>
        <v>4.5764490442583572E-2</v>
      </c>
      <c r="K98" s="29">
        <f t="shared" si="19"/>
        <v>11121</v>
      </c>
      <c r="L98" s="77">
        <f t="shared" si="22"/>
        <v>4.5802200876082486E-2</v>
      </c>
    </row>
    <row r="99" spans="2:12" x14ac:dyDescent="0.25">
      <c r="B99" s="284"/>
      <c r="C99" s="290"/>
      <c r="D99" s="4" t="s">
        <v>54</v>
      </c>
      <c r="E99" s="29">
        <v>164413</v>
      </c>
      <c r="F99" s="29">
        <v>230406</v>
      </c>
      <c r="G99" s="29">
        <v>241537</v>
      </c>
      <c r="H99" s="29">
        <v>252084</v>
      </c>
      <c r="I99" s="29">
        <v>284121</v>
      </c>
      <c r="J99" s="83">
        <f t="shared" si="18"/>
        <v>0.12708858951777979</v>
      </c>
      <c r="K99" s="29">
        <f t="shared" si="19"/>
        <v>32037</v>
      </c>
      <c r="L99" s="77">
        <f t="shared" si="22"/>
        <v>5.1208326244120757E-2</v>
      </c>
    </row>
    <row r="100" spans="2:12" x14ac:dyDescent="0.25">
      <c r="B100" s="284"/>
      <c r="C100" s="290"/>
      <c r="D100" s="4" t="s">
        <v>55</v>
      </c>
      <c r="E100" s="29">
        <v>141329</v>
      </c>
      <c r="F100" s="29">
        <v>261644</v>
      </c>
      <c r="G100" s="29">
        <v>285810</v>
      </c>
      <c r="H100" s="29">
        <v>293795</v>
      </c>
      <c r="I100" s="29">
        <v>293036</v>
      </c>
      <c r="J100" s="31">
        <f t="shared" si="18"/>
        <v>-2.5834340271277956E-3</v>
      </c>
      <c r="K100" s="29">
        <f t="shared" si="19"/>
        <v>-759</v>
      </c>
      <c r="L100" s="42">
        <f t="shared" si="22"/>
        <v>5.281511429733167E-2</v>
      </c>
    </row>
    <row r="101" spans="2:12" x14ac:dyDescent="0.25">
      <c r="B101" s="284"/>
      <c r="C101" s="291"/>
      <c r="D101" s="32" t="s">
        <v>56</v>
      </c>
      <c r="E101" s="73">
        <v>72233</v>
      </c>
      <c r="F101" s="73">
        <v>113045</v>
      </c>
      <c r="G101" s="73">
        <v>125576</v>
      </c>
      <c r="H101" s="73">
        <v>130392</v>
      </c>
      <c r="I101" s="73">
        <v>125230</v>
      </c>
      <c r="J101" s="74">
        <f t="shared" si="18"/>
        <v>-3.9588318301736258E-2</v>
      </c>
      <c r="K101" s="73">
        <f t="shared" si="19"/>
        <v>-5162</v>
      </c>
      <c r="L101" s="57">
        <f t="shared" si="22"/>
        <v>2.2570731116500514E-2</v>
      </c>
    </row>
    <row r="102" spans="2:12" x14ac:dyDescent="0.25">
      <c r="B102" s="284"/>
      <c r="C102" s="286" t="s">
        <v>22</v>
      </c>
      <c r="D102" s="65" t="s">
        <v>46</v>
      </c>
      <c r="E102" s="66">
        <v>13903380</v>
      </c>
      <c r="F102" s="66">
        <v>31405937</v>
      </c>
      <c r="G102" s="66">
        <v>34492002</v>
      </c>
      <c r="H102" s="66">
        <v>36085760</v>
      </c>
      <c r="I102" s="66">
        <v>34978337</v>
      </c>
      <c r="J102" s="67">
        <f t="shared" si="18"/>
        <v>-3.0688642833073265E-2</v>
      </c>
      <c r="K102" s="66">
        <f t="shared" si="19"/>
        <v>-1107423</v>
      </c>
      <c r="L102" s="67">
        <f t="shared" ref="L102:L103" si="23">I102/$I$102</f>
        <v>1</v>
      </c>
    </row>
    <row r="103" spans="2:12" x14ac:dyDescent="0.25">
      <c r="B103" s="284"/>
      <c r="C103" s="287"/>
      <c r="D103" s="15" t="s">
        <v>47</v>
      </c>
      <c r="E103" s="16">
        <v>5763674</v>
      </c>
      <c r="F103" s="16">
        <v>12632387</v>
      </c>
      <c r="G103" s="16">
        <v>13593290</v>
      </c>
      <c r="H103" s="16">
        <v>13840017</v>
      </c>
      <c r="I103" s="16">
        <v>13113733</v>
      </c>
      <c r="J103" s="18">
        <f t="shared" si="18"/>
        <v>-5.2477103171188255E-2</v>
      </c>
      <c r="K103" s="16">
        <f t="shared" si="19"/>
        <v>-726284</v>
      </c>
      <c r="L103" s="18">
        <f t="shared" si="23"/>
        <v>0.37491013366358727</v>
      </c>
    </row>
    <row r="104" spans="2:12" x14ac:dyDescent="0.25">
      <c r="B104" s="284"/>
      <c r="C104" s="287"/>
      <c r="D104" s="19" t="s">
        <v>48</v>
      </c>
      <c r="E104" s="20">
        <v>3367162</v>
      </c>
      <c r="F104" s="20">
        <v>8865243</v>
      </c>
      <c r="G104" s="20">
        <v>9740327</v>
      </c>
      <c r="H104" s="20">
        <v>10013119</v>
      </c>
      <c r="I104" s="20">
        <v>9994134</v>
      </c>
      <c r="J104" s="70">
        <f t="shared" si="18"/>
        <v>-1.8960126210424422E-3</v>
      </c>
      <c r="K104" s="20">
        <f t="shared" si="19"/>
        <v>-18985</v>
      </c>
      <c r="L104" s="70">
        <f>I104/$I$102</f>
        <v>0.28572353225369174</v>
      </c>
    </row>
    <row r="105" spans="2:12" x14ac:dyDescent="0.25">
      <c r="B105" s="284"/>
      <c r="C105" s="287"/>
      <c r="D105" s="19" t="s">
        <v>49</v>
      </c>
      <c r="E105" s="20">
        <v>98762</v>
      </c>
      <c r="F105" s="20">
        <v>168339</v>
      </c>
      <c r="G105" s="20">
        <v>182130</v>
      </c>
      <c r="H105" s="20">
        <v>192892</v>
      </c>
      <c r="I105" s="20">
        <v>197469</v>
      </c>
      <c r="J105" s="70">
        <f t="shared" si="18"/>
        <v>2.3728303921365379E-2</v>
      </c>
      <c r="K105" s="20">
        <f t="shared" si="19"/>
        <v>4577</v>
      </c>
      <c r="L105" s="70">
        <f t="shared" ref="L105:L112" si="24">I105/$I$102</f>
        <v>5.6454656492102529E-3</v>
      </c>
    </row>
    <row r="106" spans="2:12" x14ac:dyDescent="0.25">
      <c r="B106" s="284"/>
      <c r="C106" s="287"/>
      <c r="D106" s="19" t="s">
        <v>50</v>
      </c>
      <c r="E106" s="20">
        <v>419370</v>
      </c>
      <c r="F106" s="20">
        <v>1014697</v>
      </c>
      <c r="G106" s="20">
        <v>988170</v>
      </c>
      <c r="H106" s="20">
        <v>1361415</v>
      </c>
      <c r="I106" s="20">
        <v>1103359</v>
      </c>
      <c r="J106" s="70">
        <f t="shared" si="18"/>
        <v>-0.1895498433615026</v>
      </c>
      <c r="K106" s="20">
        <f t="shared" si="19"/>
        <v>-258056</v>
      </c>
      <c r="L106" s="70">
        <f t="shared" si="24"/>
        <v>3.1544066831993754E-2</v>
      </c>
    </row>
    <row r="107" spans="2:12" x14ac:dyDescent="0.25">
      <c r="B107" s="284"/>
      <c r="C107" s="287"/>
      <c r="D107" s="19" t="s">
        <v>51</v>
      </c>
      <c r="E107" s="20">
        <v>1967362</v>
      </c>
      <c r="F107" s="20">
        <v>4352393</v>
      </c>
      <c r="G107" s="20">
        <v>5136286</v>
      </c>
      <c r="H107" s="20">
        <v>5762502</v>
      </c>
      <c r="I107" s="20">
        <v>5666416</v>
      </c>
      <c r="J107" s="70">
        <f t="shared" si="18"/>
        <v>-1.6674354299573313E-2</v>
      </c>
      <c r="K107" s="20">
        <f t="shared" si="19"/>
        <v>-96086</v>
      </c>
      <c r="L107" s="70">
        <f t="shared" si="24"/>
        <v>0.16199786742291378</v>
      </c>
    </row>
    <row r="108" spans="2:12" x14ac:dyDescent="0.25">
      <c r="B108" s="284"/>
      <c r="C108" s="287"/>
      <c r="D108" s="19" t="s">
        <v>52</v>
      </c>
      <c r="E108" s="20">
        <v>83402</v>
      </c>
      <c r="F108" s="20">
        <v>137757</v>
      </c>
      <c r="G108" s="20">
        <v>148334</v>
      </c>
      <c r="H108" s="20">
        <v>152300</v>
      </c>
      <c r="I108" s="20">
        <v>152519</v>
      </c>
      <c r="J108" s="70">
        <f t="shared" si="18"/>
        <v>1.4379514116875658E-3</v>
      </c>
      <c r="K108" s="20">
        <f t="shared" si="19"/>
        <v>219</v>
      </c>
      <c r="L108" s="70">
        <f t="shared" si="24"/>
        <v>4.3603845431530947E-3</v>
      </c>
    </row>
    <row r="109" spans="2:12" x14ac:dyDescent="0.25">
      <c r="B109" s="284"/>
      <c r="C109" s="287"/>
      <c r="D109" s="19" t="s">
        <v>53</v>
      </c>
      <c r="E109" s="20">
        <v>749212</v>
      </c>
      <c r="F109" s="20">
        <v>1316064</v>
      </c>
      <c r="G109" s="20">
        <v>1447168</v>
      </c>
      <c r="H109" s="20">
        <v>1453294</v>
      </c>
      <c r="I109" s="20">
        <v>1411233</v>
      </c>
      <c r="J109" s="70">
        <f t="shared" si="18"/>
        <v>-2.8941838334156755E-2</v>
      </c>
      <c r="K109" s="20">
        <f t="shared" si="19"/>
        <v>-42061</v>
      </c>
      <c r="L109" s="70">
        <f t="shared" si="24"/>
        <v>4.0345914672844513E-2</v>
      </c>
    </row>
    <row r="110" spans="2:12" x14ac:dyDescent="0.25">
      <c r="B110" s="284"/>
      <c r="C110" s="287"/>
      <c r="D110" s="19" t="s">
        <v>54</v>
      </c>
      <c r="E110" s="20">
        <v>359169</v>
      </c>
      <c r="F110" s="20">
        <v>543499</v>
      </c>
      <c r="G110" s="20">
        <v>577841</v>
      </c>
      <c r="H110" s="20">
        <v>583363</v>
      </c>
      <c r="I110" s="20">
        <v>615470</v>
      </c>
      <c r="J110" s="70">
        <f t="shared" si="18"/>
        <v>5.5037772364719739E-2</v>
      </c>
      <c r="K110" s="20">
        <f t="shared" si="19"/>
        <v>32107</v>
      </c>
      <c r="L110" s="70">
        <f t="shared" si="24"/>
        <v>1.7595747905339239E-2</v>
      </c>
    </row>
    <row r="111" spans="2:12" x14ac:dyDescent="0.25">
      <c r="B111" s="284"/>
      <c r="C111" s="287"/>
      <c r="D111" s="19" t="s">
        <v>55</v>
      </c>
      <c r="E111" s="20">
        <v>774989</v>
      </c>
      <c r="F111" s="20">
        <v>1753117</v>
      </c>
      <c r="G111" s="20">
        <v>1897228</v>
      </c>
      <c r="H111" s="20">
        <v>1991159</v>
      </c>
      <c r="I111" s="20">
        <v>2013195</v>
      </c>
      <c r="J111" s="22">
        <f t="shared" si="18"/>
        <v>1.1066921325720402E-2</v>
      </c>
      <c r="K111" s="20">
        <f t="shared" si="19"/>
        <v>22036</v>
      </c>
      <c r="L111" s="22">
        <f t="shared" si="24"/>
        <v>5.7555480696523678E-2</v>
      </c>
    </row>
    <row r="112" spans="2:12" x14ac:dyDescent="0.25">
      <c r="B112" s="284"/>
      <c r="C112" s="288"/>
      <c r="D112" s="23" t="s">
        <v>56</v>
      </c>
      <c r="E112" s="71">
        <v>320278</v>
      </c>
      <c r="F112" s="71">
        <v>622441</v>
      </c>
      <c r="G112" s="71">
        <v>781228</v>
      </c>
      <c r="H112" s="71">
        <v>735699</v>
      </c>
      <c r="I112" s="71">
        <v>710809</v>
      </c>
      <c r="J112" s="48">
        <f t="shared" si="18"/>
        <v>-3.3831770873686162E-2</v>
      </c>
      <c r="K112" s="71">
        <f t="shared" si="19"/>
        <v>-24890</v>
      </c>
      <c r="L112" s="48">
        <f t="shared" si="24"/>
        <v>2.0321406360742651E-2</v>
      </c>
    </row>
    <row r="113" spans="2:12" x14ac:dyDescent="0.25">
      <c r="B113" s="284"/>
      <c r="C113" s="289" t="s">
        <v>23</v>
      </c>
      <c r="D113" s="65" t="s">
        <v>46</v>
      </c>
      <c r="E113" s="75">
        <f t="shared" ref="E113:I114" si="25">E102/E80</f>
        <v>5.9532216226677823</v>
      </c>
      <c r="F113" s="75">
        <f t="shared" si="25"/>
        <v>6.6010991064347921</v>
      </c>
      <c r="G113" s="75">
        <f t="shared" si="25"/>
        <v>6.6469938118518526</v>
      </c>
      <c r="H113" s="75">
        <f t="shared" si="25"/>
        <v>6.5810380732891716</v>
      </c>
      <c r="I113" s="75">
        <f t="shared" si="25"/>
        <v>6.4165506080420185</v>
      </c>
      <c r="J113" s="67">
        <f t="shared" si="18"/>
        <v>-2.4994151897520189E-2</v>
      </c>
      <c r="K113" s="75">
        <f t="shared" ref="K113:K114" si="26">(I113-H113)</f>
        <v>-0.16448746524715308</v>
      </c>
      <c r="L113" s="67"/>
    </row>
    <row r="114" spans="2:12" x14ac:dyDescent="0.25">
      <c r="B114" s="284"/>
      <c r="C114" s="290"/>
      <c r="D114" s="26" t="s">
        <v>47</v>
      </c>
      <c r="E114" s="37">
        <f t="shared" si="25"/>
        <v>6.5418610854156141</v>
      </c>
      <c r="F114" s="37">
        <f t="shared" si="25"/>
        <v>7.1895473603752658</v>
      </c>
      <c r="G114" s="37">
        <f t="shared" si="25"/>
        <v>7.1969730260897284</v>
      </c>
      <c r="H114" s="37">
        <f t="shared" si="25"/>
        <v>7.1379699823974985</v>
      </c>
      <c r="I114" s="37">
        <f t="shared" si="25"/>
        <v>7.0570831384801833</v>
      </c>
      <c r="J114" s="82">
        <f t="shared" si="18"/>
        <v>-1.1331911470177869E-2</v>
      </c>
      <c r="K114" s="37">
        <f t="shared" si="26"/>
        <v>-8.0886843917315154E-2</v>
      </c>
      <c r="L114" s="38"/>
    </row>
    <row r="115" spans="2:12" x14ac:dyDescent="0.25">
      <c r="B115" s="284"/>
      <c r="C115" s="290"/>
      <c r="D115" s="4" t="s">
        <v>48</v>
      </c>
      <c r="E115" s="41">
        <f>E104/E82</f>
        <v>6.8402382490482632</v>
      </c>
      <c r="F115" s="41">
        <f>F104/F82</f>
        <v>7.1290659289847085</v>
      </c>
      <c r="G115" s="41">
        <f>G104/G82</f>
        <v>7.3769342975031353</v>
      </c>
      <c r="H115" s="41">
        <f>H104/H82</f>
        <v>7.2151283150609418</v>
      </c>
      <c r="I115" s="41">
        <f>I104/I82</f>
        <v>7.0304533997772856</v>
      </c>
      <c r="J115" s="83">
        <f t="shared" si="18"/>
        <v>-2.5595513651249124E-2</v>
      </c>
      <c r="K115" s="41">
        <f>(I115-H115)</f>
        <v>-0.1846749152836562</v>
      </c>
      <c r="L115" s="77"/>
    </row>
    <row r="116" spans="2:12" x14ac:dyDescent="0.25">
      <c r="B116" s="284"/>
      <c r="C116" s="290"/>
      <c r="D116" s="4" t="s">
        <v>49</v>
      </c>
      <c r="E116" s="41">
        <f t="shared" ref="E116:I123" si="27">E105/E83</f>
        <v>4.8986657407866669</v>
      </c>
      <c r="F116" s="41">
        <f t="shared" si="27"/>
        <v>4.4591931339567168</v>
      </c>
      <c r="G116" s="41">
        <f t="shared" si="27"/>
        <v>3.556462478764328</v>
      </c>
      <c r="H116" s="41">
        <f t="shared" si="27"/>
        <v>4.2816363676721938</v>
      </c>
      <c r="I116" s="41">
        <f t="shared" si="27"/>
        <v>4.4439968493304827</v>
      </c>
      <c r="J116" s="83">
        <f t="shared" si="18"/>
        <v>3.7920193990355067E-2</v>
      </c>
      <c r="K116" s="41">
        <f t="shared" ref="K116:K123" si="28">(I116-H116)</f>
        <v>0.16236048165828887</v>
      </c>
      <c r="L116" s="77"/>
    </row>
    <row r="117" spans="2:12" x14ac:dyDescent="0.25">
      <c r="B117" s="284"/>
      <c r="C117" s="290"/>
      <c r="D117" s="4" t="s">
        <v>50</v>
      </c>
      <c r="E117" s="41">
        <f t="shared" si="27"/>
        <v>5.9650944469731453</v>
      </c>
      <c r="F117" s="41">
        <f t="shared" si="27"/>
        <v>6.2993357337968714</v>
      </c>
      <c r="G117" s="41">
        <f t="shared" si="27"/>
        <v>5.690650050677232</v>
      </c>
      <c r="H117" s="41">
        <f t="shared" si="27"/>
        <v>5.8718126768338967</v>
      </c>
      <c r="I117" s="41">
        <f t="shared" si="27"/>
        <v>5.8479032839364837</v>
      </c>
      <c r="J117" s="83">
        <f t="shared" si="18"/>
        <v>-4.0718929934094872E-3</v>
      </c>
      <c r="K117" s="41">
        <f t="shared" si="28"/>
        <v>-2.3909392897413007E-2</v>
      </c>
      <c r="L117" s="77"/>
    </row>
    <row r="118" spans="2:12" x14ac:dyDescent="0.25">
      <c r="B118" s="284"/>
      <c r="C118" s="290"/>
      <c r="D118" s="4" t="s">
        <v>51</v>
      </c>
      <c r="E118" s="41">
        <f t="shared" si="27"/>
        <v>5.5543189800228117</v>
      </c>
      <c r="F118" s="41">
        <f t="shared" si="27"/>
        <v>6.1281889542046537</v>
      </c>
      <c r="G118" s="41">
        <f t="shared" si="27"/>
        <v>6.4182475011340019</v>
      </c>
      <c r="H118" s="41">
        <f t="shared" si="27"/>
        <v>6.291229510523408</v>
      </c>
      <c r="I118" s="41">
        <f t="shared" si="27"/>
        <v>6.0448476417650596</v>
      </c>
      <c r="J118" s="83">
        <f t="shared" si="18"/>
        <v>-3.9162753217987456E-2</v>
      </c>
      <c r="K118" s="41">
        <f t="shared" si="28"/>
        <v>-0.24638186875834833</v>
      </c>
      <c r="L118" s="77"/>
    </row>
    <row r="119" spans="2:12" x14ac:dyDescent="0.25">
      <c r="B119" s="284"/>
      <c r="C119" s="290"/>
      <c r="D119" s="4" t="s">
        <v>52</v>
      </c>
      <c r="E119" s="41">
        <f t="shared" si="27"/>
        <v>2.4937806482478173</v>
      </c>
      <c r="F119" s="41">
        <f t="shared" si="27"/>
        <v>2.6756725259784404</v>
      </c>
      <c r="G119" s="41">
        <f t="shared" si="27"/>
        <v>2.5505786061867015</v>
      </c>
      <c r="H119" s="41">
        <f t="shared" si="27"/>
        <v>2.6538649194953647</v>
      </c>
      <c r="I119" s="41">
        <f t="shared" si="27"/>
        <v>2.6953963064416366</v>
      </c>
      <c r="J119" s="83">
        <f t="shared" si="18"/>
        <v>1.5649397466005688E-2</v>
      </c>
      <c r="K119" s="41">
        <f t="shared" si="28"/>
        <v>4.1531386946271898E-2</v>
      </c>
      <c r="L119" s="77"/>
    </row>
    <row r="120" spans="2:12" x14ac:dyDescent="0.25">
      <c r="B120" s="284"/>
      <c r="C120" s="290"/>
      <c r="D120" s="4" t="s">
        <v>53</v>
      </c>
      <c r="E120" s="41">
        <f t="shared" si="27"/>
        <v>6.9720730697289195</v>
      </c>
      <c r="F120" s="41">
        <f t="shared" si="27"/>
        <v>6.6176102336667117</v>
      </c>
      <c r="G120" s="41">
        <f t="shared" si="27"/>
        <v>5.729361648217651</v>
      </c>
      <c r="H120" s="41">
        <f t="shared" si="27"/>
        <v>6.0770157142498729</v>
      </c>
      <c r="I120" s="41">
        <f t="shared" si="27"/>
        <v>5.6298889367609748</v>
      </c>
      <c r="J120" s="83">
        <f t="shared" si="18"/>
        <v>-7.3576702531875871E-2</v>
      </c>
      <c r="K120" s="41">
        <f t="shared" si="28"/>
        <v>-0.44712677748889806</v>
      </c>
      <c r="L120" s="77"/>
    </row>
    <row r="121" spans="2:12" x14ac:dyDescent="0.25">
      <c r="B121" s="284"/>
      <c r="C121" s="290"/>
      <c r="D121" s="4" t="s">
        <v>54</v>
      </c>
      <c r="E121" s="41">
        <f t="shared" si="27"/>
        <v>2.1866149593931499</v>
      </c>
      <c r="F121" s="41">
        <f t="shared" si="27"/>
        <v>2.3720011696365835</v>
      </c>
      <c r="G121" s="41">
        <f t="shared" si="27"/>
        <v>2.4072295079235473</v>
      </c>
      <c r="H121" s="41">
        <f t="shared" si="27"/>
        <v>2.3296593146357729</v>
      </c>
      <c r="I121" s="41">
        <f t="shared" si="27"/>
        <v>2.1778762283219097</v>
      </c>
      <c r="J121" s="83">
        <f t="shared" si="18"/>
        <v>-6.5152481893084646E-2</v>
      </c>
      <c r="K121" s="41">
        <f t="shared" si="28"/>
        <v>-0.15178308631386317</v>
      </c>
      <c r="L121" s="77"/>
    </row>
    <row r="122" spans="2:12" x14ac:dyDescent="0.25">
      <c r="B122" s="284"/>
      <c r="C122" s="290"/>
      <c r="D122" s="4" t="s">
        <v>55</v>
      </c>
      <c r="E122" s="41">
        <f t="shared" si="27"/>
        <v>5.5219885141008653</v>
      </c>
      <c r="F122" s="41">
        <f t="shared" si="27"/>
        <v>6.81836284648623</v>
      </c>
      <c r="G122" s="41">
        <f t="shared" si="27"/>
        <v>6.757255964867916</v>
      </c>
      <c r="H122" s="41">
        <f t="shared" si="27"/>
        <v>6.9053546037801281</v>
      </c>
      <c r="I122" s="41">
        <f t="shared" si="27"/>
        <v>6.9984252461204735</v>
      </c>
      <c r="J122" s="31">
        <f t="shared" si="18"/>
        <v>1.3478039533175723E-2</v>
      </c>
      <c r="K122" s="41">
        <f t="shared" si="28"/>
        <v>9.3070642340345344E-2</v>
      </c>
      <c r="L122" s="42"/>
    </row>
    <row r="123" spans="2:12" x14ac:dyDescent="0.25">
      <c r="B123" s="284"/>
      <c r="C123" s="291"/>
      <c r="D123" s="32" t="s">
        <v>56</v>
      </c>
      <c r="E123" s="79">
        <f t="shared" si="27"/>
        <v>4.4508400617018022</v>
      </c>
      <c r="F123" s="79">
        <f t="shared" si="27"/>
        <v>5.585586474869209</v>
      </c>
      <c r="G123" s="79">
        <f t="shared" si="27"/>
        <v>6.3356852059104991</v>
      </c>
      <c r="H123" s="79">
        <f t="shared" si="27"/>
        <v>5.7291629352168396</v>
      </c>
      <c r="I123" s="79">
        <f t="shared" si="27"/>
        <v>5.7575431121767089</v>
      </c>
      <c r="J123" s="74">
        <f t="shared" si="18"/>
        <v>4.9536341138805007E-3</v>
      </c>
      <c r="K123" s="79">
        <f t="shared" si="28"/>
        <v>2.8380176959869274E-2</v>
      </c>
      <c r="L123" s="57"/>
    </row>
    <row r="124" spans="2:12" x14ac:dyDescent="0.25">
      <c r="B124" s="284"/>
      <c r="C124" s="292" t="s">
        <v>37</v>
      </c>
      <c r="D124" s="65" t="s">
        <v>46</v>
      </c>
      <c r="E124" s="67">
        <v>0.46071549284573426</v>
      </c>
      <c r="F124" s="67">
        <v>0.66257277613676679</v>
      </c>
      <c r="G124" s="67">
        <v>0.75278316087982655</v>
      </c>
      <c r="H124" s="67">
        <v>0.72939896587816766</v>
      </c>
      <c r="I124" s="67">
        <v>0.76271640953782749</v>
      </c>
      <c r="J124" s="67">
        <f t="shared" si="18"/>
        <v>4.567794200194264E-2</v>
      </c>
      <c r="K124" s="75">
        <f t="shared" ref="K124:K125" si="29">(I124-H124)*100</f>
        <v>3.3317443659659829</v>
      </c>
      <c r="L124" s="67"/>
    </row>
    <row r="125" spans="2:12" x14ac:dyDescent="0.25">
      <c r="B125" s="284"/>
      <c r="C125" s="293"/>
      <c r="D125" s="15" t="s">
        <v>47</v>
      </c>
      <c r="E125" s="18">
        <v>0.53007392392769836</v>
      </c>
      <c r="F125" s="18">
        <v>0.75084425784599895</v>
      </c>
      <c r="G125" s="18">
        <v>0.81137456860272439</v>
      </c>
      <c r="H125" s="18">
        <v>0.76364878445084972</v>
      </c>
      <c r="I125" s="18">
        <v>0.79492109395832511</v>
      </c>
      <c r="J125" s="18">
        <f t="shared" si="18"/>
        <v>4.0951167793665366E-2</v>
      </c>
      <c r="K125" s="45">
        <f t="shared" si="29"/>
        <v>3.1272309507475393</v>
      </c>
      <c r="L125" s="18"/>
    </row>
    <row r="126" spans="2:12" x14ac:dyDescent="0.25">
      <c r="B126" s="284"/>
      <c r="C126" s="293"/>
      <c r="D126" s="19" t="s">
        <v>48</v>
      </c>
      <c r="E126" s="70">
        <v>0.38237984856351559</v>
      </c>
      <c r="F126" s="70">
        <v>0.58966570828384113</v>
      </c>
      <c r="G126" s="70">
        <v>0.7120968992437916</v>
      </c>
      <c r="H126" s="70">
        <v>0.69114669074227841</v>
      </c>
      <c r="I126" s="70">
        <v>0.73569515745498237</v>
      </c>
      <c r="J126" s="70">
        <f t="shared" si="18"/>
        <v>6.4455877904674219E-2</v>
      </c>
      <c r="K126" s="46">
        <f>(I126-H126)*100</f>
        <v>4.4548466712703956</v>
      </c>
      <c r="L126" s="70"/>
    </row>
    <row r="127" spans="2:12" x14ac:dyDescent="0.25">
      <c r="B127" s="284"/>
      <c r="C127" s="293"/>
      <c r="D127" s="19" t="s">
        <v>49</v>
      </c>
      <c r="E127" s="70">
        <v>0.40408330264719122</v>
      </c>
      <c r="F127" s="70">
        <v>0.53629592343863497</v>
      </c>
      <c r="G127" s="70">
        <v>0.55483289211938058</v>
      </c>
      <c r="H127" s="70">
        <v>0.53989028213166146</v>
      </c>
      <c r="I127" s="70">
        <v>0.59322446331044176</v>
      </c>
      <c r="J127" s="70">
        <f t="shared" si="18"/>
        <v>9.8787073862859121E-2</v>
      </c>
      <c r="K127" s="46">
        <f t="shared" ref="K127:K134" si="30">(I127-H127)*100</f>
        <v>5.3334181178780309</v>
      </c>
      <c r="L127" s="70"/>
    </row>
    <row r="128" spans="2:12" x14ac:dyDescent="0.25">
      <c r="B128" s="284"/>
      <c r="C128" s="293"/>
      <c r="D128" s="19" t="s">
        <v>50</v>
      </c>
      <c r="E128" s="70">
        <v>0.28621210694206145</v>
      </c>
      <c r="F128" s="70">
        <v>0.59390060461332261</v>
      </c>
      <c r="G128" s="70">
        <v>0.61609450810074784</v>
      </c>
      <c r="H128" s="70">
        <v>0.78254834111236293</v>
      </c>
      <c r="I128" s="70">
        <v>0.65487464685073948</v>
      </c>
      <c r="J128" s="70">
        <f t="shared" si="18"/>
        <v>-0.16315119150356916</v>
      </c>
      <c r="K128" s="46">
        <f t="shared" si="30"/>
        <v>-12.767369426162345</v>
      </c>
      <c r="L128" s="70"/>
    </row>
    <row r="129" spans="2:12" x14ac:dyDescent="0.25">
      <c r="B129" s="284"/>
      <c r="C129" s="293"/>
      <c r="D129" s="19" t="s">
        <v>51</v>
      </c>
      <c r="E129" s="70">
        <v>0.48615455783025679</v>
      </c>
      <c r="F129" s="70">
        <v>0.62422273216206525</v>
      </c>
      <c r="G129" s="70">
        <v>0.73256253105658276</v>
      </c>
      <c r="H129" s="70">
        <v>0.73648588804063642</v>
      </c>
      <c r="I129" s="70">
        <v>0.77515282700025978</v>
      </c>
      <c r="J129" s="70">
        <f t="shared" si="18"/>
        <v>5.2501941432297805E-2</v>
      </c>
      <c r="K129" s="46">
        <f t="shared" si="30"/>
        <v>3.8666938959623365</v>
      </c>
      <c r="L129" s="70"/>
    </row>
    <row r="130" spans="2:12" x14ac:dyDescent="0.25">
      <c r="B130" s="284"/>
      <c r="C130" s="293"/>
      <c r="D130" s="19" t="s">
        <v>52</v>
      </c>
      <c r="E130" s="70">
        <v>0.42945341263098274</v>
      </c>
      <c r="F130" s="70">
        <v>0.57741590694750078</v>
      </c>
      <c r="G130" s="70">
        <v>0.61259601883208059</v>
      </c>
      <c r="H130" s="70">
        <v>0.57002556319498765</v>
      </c>
      <c r="I130" s="70">
        <v>0.62089193755215866</v>
      </c>
      <c r="J130" s="70">
        <f t="shared" si="18"/>
        <v>8.9235251261479354E-2</v>
      </c>
      <c r="K130" s="46">
        <f t="shared" si="30"/>
        <v>5.0866374357171011</v>
      </c>
      <c r="L130" s="70"/>
    </row>
    <row r="131" spans="2:12" x14ac:dyDescent="0.25">
      <c r="B131" s="284"/>
      <c r="C131" s="293"/>
      <c r="D131" s="19" t="s">
        <v>53</v>
      </c>
      <c r="E131" s="70">
        <v>0.70336128458075009</v>
      </c>
      <c r="F131" s="70">
        <v>0.77576111963529215</v>
      </c>
      <c r="G131" s="70">
        <v>0.82779844332469787</v>
      </c>
      <c r="H131" s="70">
        <v>0.77423661488907958</v>
      </c>
      <c r="I131" s="70">
        <v>0.81840355885878524</v>
      </c>
      <c r="J131" s="70">
        <f t="shared" si="18"/>
        <v>5.7045795975475988E-2</v>
      </c>
      <c r="K131" s="46">
        <f t="shared" si="30"/>
        <v>4.4166943969705663</v>
      </c>
      <c r="L131" s="70"/>
    </row>
    <row r="132" spans="2:12" x14ac:dyDescent="0.25">
      <c r="B132" s="284"/>
      <c r="C132" s="293"/>
      <c r="D132" s="19" t="s">
        <v>54</v>
      </c>
      <c r="E132" s="70">
        <v>0.43287194104141685</v>
      </c>
      <c r="F132" s="70">
        <v>0.55540181632567553</v>
      </c>
      <c r="G132" s="70">
        <v>0.57078552018499329</v>
      </c>
      <c r="H132" s="70">
        <v>0.54033403912807498</v>
      </c>
      <c r="I132" s="70">
        <v>0.63035262548776605</v>
      </c>
      <c r="J132" s="70">
        <f t="shared" si="18"/>
        <v>0.16659802981309868</v>
      </c>
      <c r="K132" s="46">
        <f t="shared" si="30"/>
        <v>9.0018586359691071</v>
      </c>
      <c r="L132" s="70"/>
    </row>
    <row r="133" spans="2:12" x14ac:dyDescent="0.25">
      <c r="B133" s="284"/>
      <c r="C133" s="293"/>
      <c r="D133" s="19" t="s">
        <v>55</v>
      </c>
      <c r="E133" s="70">
        <v>0.48201408869433904</v>
      </c>
      <c r="F133" s="70">
        <v>0.71738538865739221</v>
      </c>
      <c r="G133" s="70">
        <v>0.81783519993171871</v>
      </c>
      <c r="H133" s="70">
        <v>0.796368991363826</v>
      </c>
      <c r="I133" s="70">
        <v>0.84894608892196821</v>
      </c>
      <c r="J133" s="70">
        <f t="shared" si="18"/>
        <v>6.6021025590287108E-2</v>
      </c>
      <c r="K133" s="46">
        <f t="shared" si="30"/>
        <v>5.2577097558142221</v>
      </c>
      <c r="L133" s="22"/>
    </row>
    <row r="134" spans="2:12" x14ac:dyDescent="0.25">
      <c r="B134" s="284"/>
      <c r="C134" s="294"/>
      <c r="D134" s="23" t="s">
        <v>56</v>
      </c>
      <c r="E134" s="70">
        <v>0.30640431884692987</v>
      </c>
      <c r="F134" s="70">
        <v>0.52346567968264468</v>
      </c>
      <c r="G134" s="70">
        <v>0.69664796996638179</v>
      </c>
      <c r="H134" s="70">
        <v>0.60474011018006602</v>
      </c>
      <c r="I134" s="70">
        <v>0.6273074747310724</v>
      </c>
      <c r="J134" s="70">
        <f t="shared" si="18"/>
        <v>3.7317459469137448E-2</v>
      </c>
      <c r="K134" s="46">
        <f t="shared" si="30"/>
        <v>2.2567364551006386</v>
      </c>
      <c r="L134" s="48"/>
    </row>
    <row r="135" spans="2:12" x14ac:dyDescent="0.25">
      <c r="B135" s="284"/>
      <c r="C135" s="295" t="s">
        <v>40</v>
      </c>
      <c r="D135" s="65" t="s">
        <v>46</v>
      </c>
      <c r="E135" s="66">
        <v>82455.583333333328</v>
      </c>
      <c r="F135" s="66">
        <v>129725.25</v>
      </c>
      <c r="G135" s="66">
        <v>125536.41666666667</v>
      </c>
      <c r="H135" s="66">
        <v>135046.16666666666</v>
      </c>
      <c r="I135" s="66">
        <v>125646.66666666667</v>
      </c>
      <c r="J135" s="67">
        <f t="shared" si="18"/>
        <v>-6.9602123718185194E-2</v>
      </c>
      <c r="K135" s="66">
        <f t="shared" ref="K135:K136" si="31">I135-H135</f>
        <v>-9399.4999999999854</v>
      </c>
      <c r="L135" s="67">
        <f>I135/$I$135</f>
        <v>1</v>
      </c>
    </row>
    <row r="136" spans="2:12" x14ac:dyDescent="0.25">
      <c r="B136" s="284"/>
      <c r="C136" s="290"/>
      <c r="D136" s="26" t="s">
        <v>47</v>
      </c>
      <c r="E136" s="27">
        <v>29696.5</v>
      </c>
      <c r="F136" s="27">
        <v>46054.083333333336</v>
      </c>
      <c r="G136" s="27">
        <v>45902.166666666664</v>
      </c>
      <c r="H136" s="27">
        <v>49468.416666666664</v>
      </c>
      <c r="I136" s="27">
        <v>45191.416666666664</v>
      </c>
      <c r="J136" s="36">
        <f t="shared" si="18"/>
        <v>-8.64592054526373E-2</v>
      </c>
      <c r="K136" s="27">
        <f t="shared" si="31"/>
        <v>-4277</v>
      </c>
      <c r="L136" s="38">
        <f t="shared" ref="L136:L145" si="32">I136/$I$135</f>
        <v>0.35967063723669546</v>
      </c>
    </row>
    <row r="137" spans="2:12" x14ac:dyDescent="0.25">
      <c r="B137" s="284"/>
      <c r="C137" s="290"/>
      <c r="D137" s="4" t="s">
        <v>48</v>
      </c>
      <c r="E137" s="29">
        <v>24064.333333333332</v>
      </c>
      <c r="F137" s="29">
        <v>41118.666666666664</v>
      </c>
      <c r="G137" s="29">
        <v>37475.083333333336</v>
      </c>
      <c r="H137" s="29">
        <v>39555.75</v>
      </c>
      <c r="I137" s="29">
        <v>37223.166666666664</v>
      </c>
      <c r="J137" s="76">
        <f>I137/H137-1</f>
        <v>-5.8969513492560188E-2</v>
      </c>
      <c r="K137" s="29">
        <f>I137-H137</f>
        <v>-2332.5833333333358</v>
      </c>
      <c r="L137" s="77">
        <f t="shared" si="32"/>
        <v>0.2962527192656656</v>
      </c>
    </row>
    <row r="138" spans="2:12" x14ac:dyDescent="0.25">
      <c r="B138" s="284"/>
      <c r="C138" s="290"/>
      <c r="D138" s="4" t="s">
        <v>49</v>
      </c>
      <c r="E138" s="29">
        <v>668.66666666666663</v>
      </c>
      <c r="F138" s="29">
        <v>859.66666666666663</v>
      </c>
      <c r="G138" s="29">
        <v>899.58333333333337</v>
      </c>
      <c r="H138" s="29">
        <v>974.75</v>
      </c>
      <c r="I138" s="29">
        <v>912</v>
      </c>
      <c r="J138" s="76">
        <f t="shared" ref="J138:J145" si="33">I138/H138-1</f>
        <v>-6.437548089253653E-2</v>
      </c>
      <c r="K138" s="29">
        <f t="shared" ref="K138:K145" si="34">I138-H138</f>
        <v>-62.75</v>
      </c>
      <c r="L138" s="77">
        <f t="shared" si="32"/>
        <v>7.2584496206292773E-3</v>
      </c>
    </row>
    <row r="139" spans="2:12" x14ac:dyDescent="0.25">
      <c r="B139" s="284"/>
      <c r="C139" s="290"/>
      <c r="D139" s="4" t="s">
        <v>50</v>
      </c>
      <c r="E139" s="29">
        <v>4011.6666666666665</v>
      </c>
      <c r="F139" s="29">
        <v>4678.666666666667</v>
      </c>
      <c r="G139" s="29">
        <v>4395.166666666667</v>
      </c>
      <c r="H139" s="29">
        <v>4748.333333333333</v>
      </c>
      <c r="I139" s="29">
        <v>4616</v>
      </c>
      <c r="J139" s="76">
        <f t="shared" si="33"/>
        <v>-2.786942786942781E-2</v>
      </c>
      <c r="K139" s="29">
        <f t="shared" si="34"/>
        <v>-132.33333333333303</v>
      </c>
      <c r="L139" s="77">
        <f t="shared" si="32"/>
        <v>3.6737942378097306E-2</v>
      </c>
    </row>
    <row r="140" spans="2:12" x14ac:dyDescent="0.25">
      <c r="B140" s="284"/>
      <c r="C140" s="290"/>
      <c r="D140" s="4" t="s">
        <v>51</v>
      </c>
      <c r="E140" s="29">
        <v>11050.166666666666</v>
      </c>
      <c r="F140" s="29">
        <v>19088.333333333332</v>
      </c>
      <c r="G140" s="29">
        <v>19209.333333333332</v>
      </c>
      <c r="H140" s="29">
        <v>21355.25</v>
      </c>
      <c r="I140" s="29">
        <v>20029.166666666668</v>
      </c>
      <c r="J140" s="76">
        <f t="shared" si="33"/>
        <v>-6.2096361940662481E-2</v>
      </c>
      <c r="K140" s="29">
        <f t="shared" si="34"/>
        <v>-1326.0833333333321</v>
      </c>
      <c r="L140" s="77">
        <f t="shared" si="32"/>
        <v>0.15940865920305619</v>
      </c>
    </row>
    <row r="141" spans="2:12" x14ac:dyDescent="0.25">
      <c r="B141" s="284"/>
      <c r="C141" s="290"/>
      <c r="D141" s="4" t="s">
        <v>52</v>
      </c>
      <c r="E141" s="29">
        <v>531.66666666666663</v>
      </c>
      <c r="F141" s="29">
        <v>653.5</v>
      </c>
      <c r="G141" s="29">
        <v>663.41666666666663</v>
      </c>
      <c r="H141" s="29">
        <v>729.08333333333337</v>
      </c>
      <c r="I141" s="29">
        <v>673</v>
      </c>
      <c r="J141" s="76">
        <f t="shared" si="33"/>
        <v>-7.6923076923076983E-2</v>
      </c>
      <c r="K141" s="29">
        <f t="shared" si="34"/>
        <v>-56.083333333333371</v>
      </c>
      <c r="L141" s="77">
        <f t="shared" si="32"/>
        <v>5.3562901257494556E-3</v>
      </c>
    </row>
    <row r="142" spans="2:12" x14ac:dyDescent="0.25">
      <c r="B142" s="284"/>
      <c r="C142" s="290"/>
      <c r="D142" s="4" t="s">
        <v>53</v>
      </c>
      <c r="E142" s="29">
        <v>2907.75</v>
      </c>
      <c r="F142" s="29">
        <v>4643.333333333333</v>
      </c>
      <c r="G142" s="29">
        <v>4789.666666666667</v>
      </c>
      <c r="H142" s="29">
        <v>5123.25</v>
      </c>
      <c r="I142" s="29">
        <v>4725</v>
      </c>
      <c r="J142" s="76">
        <f t="shared" si="33"/>
        <v>-7.7733860342556027E-2</v>
      </c>
      <c r="K142" s="29">
        <f t="shared" si="34"/>
        <v>-398.25</v>
      </c>
      <c r="L142" s="77">
        <f t="shared" si="32"/>
        <v>3.7605454448983923E-2</v>
      </c>
    </row>
    <row r="143" spans="2:12" x14ac:dyDescent="0.25">
      <c r="B143" s="284"/>
      <c r="C143" s="290"/>
      <c r="D143" s="4" t="s">
        <v>54</v>
      </c>
      <c r="E143" s="29">
        <v>2270</v>
      </c>
      <c r="F143" s="29">
        <v>2680.25</v>
      </c>
      <c r="G143" s="29">
        <v>2774.0833333333335</v>
      </c>
      <c r="H143" s="29">
        <v>2946</v>
      </c>
      <c r="I143" s="29">
        <v>2675.416666666667</v>
      </c>
      <c r="J143" s="76">
        <f t="shared" si="33"/>
        <v>-9.1847703100248812E-2</v>
      </c>
      <c r="K143" s="29">
        <f t="shared" si="34"/>
        <v>-270.58333333333303</v>
      </c>
      <c r="L143" s="77">
        <f t="shared" si="32"/>
        <v>2.1293176632885873E-2</v>
      </c>
    </row>
    <row r="144" spans="2:12" x14ac:dyDescent="0.25">
      <c r="B144" s="284"/>
      <c r="C144" s="290"/>
      <c r="D144" s="4" t="s">
        <v>55</v>
      </c>
      <c r="E144" s="29">
        <v>4392.5</v>
      </c>
      <c r="F144" s="29">
        <v>6689.916666666667</v>
      </c>
      <c r="G144" s="29">
        <v>6355.5</v>
      </c>
      <c r="H144" s="29">
        <v>6824.916666666667</v>
      </c>
      <c r="I144" s="29">
        <v>6497</v>
      </c>
      <c r="J144" s="40">
        <f t="shared" si="33"/>
        <v>-4.8046984700667927E-2</v>
      </c>
      <c r="K144" s="29">
        <f t="shared" si="34"/>
        <v>-327.91666666666697</v>
      </c>
      <c r="L144" s="42">
        <f t="shared" si="32"/>
        <v>5.1708494720645197E-2</v>
      </c>
    </row>
    <row r="145" spans="2:12" x14ac:dyDescent="0.25">
      <c r="B145" s="285"/>
      <c r="C145" s="291"/>
      <c r="D145" s="32" t="s">
        <v>56</v>
      </c>
      <c r="E145" s="73">
        <v>2862.3333333333335</v>
      </c>
      <c r="F145" s="73">
        <v>3258.8333333333335</v>
      </c>
      <c r="G145" s="73">
        <v>3072.4166666666665</v>
      </c>
      <c r="H145" s="73">
        <v>3320.4166666666665</v>
      </c>
      <c r="I145" s="73">
        <v>3104.4999999999995</v>
      </c>
      <c r="J145" s="63">
        <f t="shared" si="33"/>
        <v>-6.5026979545739882E-2</v>
      </c>
      <c r="K145" s="73">
        <f t="shared" si="34"/>
        <v>-215.91666666666697</v>
      </c>
      <c r="L145" s="57">
        <f t="shared" si="32"/>
        <v>2.4708176367591653E-2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9"/>
    </row>
    <row r="147" spans="2:12" x14ac:dyDescent="0.25">
      <c r="B147" s="282" t="s">
        <v>58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2"/>
    </row>
    <row r="150" spans="2:12" ht="21.75" thickBot="1" x14ac:dyDescent="0.3">
      <c r="B150" s="283" t="s">
        <v>59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96" t="s">
        <v>45</v>
      </c>
      <c r="C153" s="286" t="s">
        <v>8</v>
      </c>
      <c r="D153" s="65" t="s">
        <v>46</v>
      </c>
      <c r="E153" s="66">
        <v>2335438</v>
      </c>
      <c r="F153" s="66">
        <v>4757683</v>
      </c>
      <c r="G153" s="66">
        <v>5189113</v>
      </c>
      <c r="H153" s="66">
        <v>5483293</v>
      </c>
      <c r="I153" s="66">
        <v>5451268</v>
      </c>
      <c r="J153" s="67">
        <f>I153/H153-1</f>
        <v>-5.8404684921998795E-3</v>
      </c>
      <c r="K153" s="66">
        <f>I153-H153</f>
        <v>-32025</v>
      </c>
      <c r="L153" s="67">
        <f>I153/$I$153</f>
        <v>1</v>
      </c>
    </row>
    <row r="154" spans="2:12" x14ac:dyDescent="0.25">
      <c r="B154" s="284"/>
      <c r="C154" s="287"/>
      <c r="D154" s="15" t="s">
        <v>47</v>
      </c>
      <c r="E154" s="16">
        <v>881045</v>
      </c>
      <c r="F154" s="16">
        <v>1757049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84"/>
      <c r="C155" s="287"/>
      <c r="D155" s="19" t="s">
        <v>48</v>
      </c>
      <c r="E155" s="20">
        <v>492258</v>
      </c>
      <c r="F155" s="20">
        <v>1243535</v>
      </c>
      <c r="G155" s="20">
        <v>1320376</v>
      </c>
      <c r="H155" s="20">
        <v>1387795</v>
      </c>
      <c r="I155" s="20">
        <v>1421549</v>
      </c>
      <c r="J155" s="70">
        <f>I155/H155-1</f>
        <v>2.4322036035581585E-2</v>
      </c>
      <c r="K155" s="20">
        <f>I155-H155</f>
        <v>33754</v>
      </c>
      <c r="L155" s="70">
        <f t="shared" si="37"/>
        <v>0.26077400707505116</v>
      </c>
    </row>
    <row r="156" spans="2:12" x14ac:dyDescent="0.25">
      <c r="B156" s="284"/>
      <c r="C156" s="287"/>
      <c r="D156" s="19" t="s">
        <v>49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70">
        <f t="shared" ref="J156:J218" si="38">I156/H156-1</f>
        <v>-1.3673392377527738E-2</v>
      </c>
      <c r="K156" s="20">
        <f t="shared" ref="K156:K185" si="39">I156-H156</f>
        <v>-616</v>
      </c>
      <c r="L156" s="70">
        <f t="shared" si="37"/>
        <v>8.1513145198511619E-3</v>
      </c>
    </row>
    <row r="157" spans="2:12" x14ac:dyDescent="0.25">
      <c r="B157" s="284"/>
      <c r="C157" s="287"/>
      <c r="D157" s="19" t="s">
        <v>50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70">
        <f t="shared" si="38"/>
        <v>-0.1862362845904354</v>
      </c>
      <c r="K157" s="20">
        <f t="shared" si="39"/>
        <v>-43180</v>
      </c>
      <c r="L157" s="70">
        <f t="shared" si="37"/>
        <v>3.461139683464471E-2</v>
      </c>
    </row>
    <row r="158" spans="2:12" x14ac:dyDescent="0.25">
      <c r="B158" s="284"/>
      <c r="C158" s="287"/>
      <c r="D158" s="19" t="s">
        <v>51</v>
      </c>
      <c r="E158" s="20">
        <v>354204</v>
      </c>
      <c r="F158" s="20">
        <v>710225</v>
      </c>
      <c r="G158" s="20">
        <v>800263</v>
      </c>
      <c r="H158" s="20">
        <v>915958</v>
      </c>
      <c r="I158" s="20">
        <v>937396</v>
      </c>
      <c r="J158" s="70">
        <f t="shared" si="38"/>
        <v>2.3405003286176784E-2</v>
      </c>
      <c r="K158" s="20">
        <f t="shared" si="39"/>
        <v>21438</v>
      </c>
      <c r="L158" s="70">
        <f t="shared" si="37"/>
        <v>0.17195925791944186</v>
      </c>
    </row>
    <row r="159" spans="2:12" x14ac:dyDescent="0.25">
      <c r="B159" s="284"/>
      <c r="C159" s="287"/>
      <c r="D159" s="19" t="s">
        <v>52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70">
        <f t="shared" si="38"/>
        <v>-1.3992472293859359E-2</v>
      </c>
      <c r="K159" s="20">
        <f t="shared" si="39"/>
        <v>-803</v>
      </c>
      <c r="L159" s="70">
        <f t="shared" si="37"/>
        <v>1.0380153755052952E-2</v>
      </c>
    </row>
    <row r="160" spans="2:12" x14ac:dyDescent="0.25">
      <c r="B160" s="284"/>
      <c r="C160" s="287"/>
      <c r="D160" s="19" t="s">
        <v>53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70">
        <f t="shared" si="38"/>
        <v>4.8179773025682993E-2</v>
      </c>
      <c r="K160" s="20">
        <f t="shared" si="39"/>
        <v>11522</v>
      </c>
      <c r="L160" s="70">
        <f t="shared" si="37"/>
        <v>4.5983429910252074E-2</v>
      </c>
    </row>
    <row r="161" spans="2:12" x14ac:dyDescent="0.25">
      <c r="B161" s="284"/>
      <c r="C161" s="287"/>
      <c r="D161" s="19" t="s">
        <v>54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70">
        <f t="shared" si="38"/>
        <v>0.12856669342310711</v>
      </c>
      <c r="K161" s="20">
        <f t="shared" si="39"/>
        <v>32194</v>
      </c>
      <c r="L161" s="70">
        <f t="shared" si="37"/>
        <v>5.184133306232605E-2</v>
      </c>
    </row>
    <row r="162" spans="2:12" x14ac:dyDescent="0.25">
      <c r="B162" s="284"/>
      <c r="C162" s="287"/>
      <c r="D162" s="19" t="s">
        <v>55</v>
      </c>
      <c r="E162" s="20">
        <v>140346</v>
      </c>
      <c r="F162" s="20">
        <v>257117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84"/>
      <c r="C163" s="288"/>
      <c r="D163" s="23" t="s">
        <v>56</v>
      </c>
      <c r="E163" s="71">
        <v>71959</v>
      </c>
      <c r="F163" s="71">
        <v>111437</v>
      </c>
      <c r="G163" s="71">
        <v>123306</v>
      </c>
      <c r="H163" s="71">
        <v>128413</v>
      </c>
      <c r="I163" s="71">
        <v>123457</v>
      </c>
      <c r="J163" s="48">
        <f t="shared" si="38"/>
        <v>-3.8594223326298693E-2</v>
      </c>
      <c r="K163" s="71">
        <f t="shared" si="39"/>
        <v>-4956</v>
      </c>
      <c r="L163" s="48">
        <f t="shared" si="37"/>
        <v>2.2647391395910089E-2</v>
      </c>
    </row>
    <row r="164" spans="2:12" x14ac:dyDescent="0.25">
      <c r="B164" s="284"/>
      <c r="C164" s="289" t="s">
        <v>18</v>
      </c>
      <c r="D164" s="65" t="s">
        <v>46</v>
      </c>
      <c r="E164" s="66">
        <v>2347681</v>
      </c>
      <c r="F164" s="66">
        <v>4832844</v>
      </c>
      <c r="G164" s="66">
        <v>5281667</v>
      </c>
      <c r="H164" s="66">
        <v>5579982</v>
      </c>
      <c r="I164" s="66">
        <v>5548336</v>
      </c>
      <c r="J164" s="67">
        <f>I164/H164-1</f>
        <v>-5.6713444595341E-3</v>
      </c>
      <c r="K164" s="66">
        <f>I164-H164</f>
        <v>-31646</v>
      </c>
      <c r="L164" s="67">
        <f t="shared" ref="L164:L174" si="40">I164/$I$164</f>
        <v>1</v>
      </c>
    </row>
    <row r="165" spans="2:12" x14ac:dyDescent="0.25">
      <c r="B165" s="284"/>
      <c r="C165" s="290"/>
      <c r="D165" s="26" t="s">
        <v>47</v>
      </c>
      <c r="E165" s="27">
        <v>886032</v>
      </c>
      <c r="F165" s="27">
        <v>1785371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84"/>
      <c r="C166" s="290"/>
      <c r="D166" s="4" t="s">
        <v>48</v>
      </c>
      <c r="E166" s="29">
        <v>494807</v>
      </c>
      <c r="F166" s="29">
        <v>1265143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84"/>
      <c r="C167" s="290"/>
      <c r="D167" s="4" t="s">
        <v>49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84"/>
      <c r="C168" s="290"/>
      <c r="D168" s="4" t="s">
        <v>50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84"/>
      <c r="C169" s="290"/>
      <c r="D169" s="4" t="s">
        <v>51</v>
      </c>
      <c r="E169" s="29">
        <v>355287</v>
      </c>
      <c r="F169" s="29">
        <v>720575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84"/>
      <c r="C170" s="290"/>
      <c r="D170" s="4" t="s">
        <v>52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84"/>
      <c r="C171" s="290"/>
      <c r="D171" s="4" t="s">
        <v>53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84"/>
      <c r="C172" s="290"/>
      <c r="D172" s="4" t="s">
        <v>54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84"/>
      <c r="C173" s="290"/>
      <c r="D173" s="4" t="s">
        <v>55</v>
      </c>
      <c r="E173" s="29">
        <v>141329</v>
      </c>
      <c r="F173" s="29">
        <v>261644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84"/>
      <c r="C174" s="291"/>
      <c r="D174" s="32" t="s">
        <v>56</v>
      </c>
      <c r="E174" s="73">
        <v>72233</v>
      </c>
      <c r="F174" s="73">
        <v>113045</v>
      </c>
      <c r="G174" s="73">
        <v>125576</v>
      </c>
      <c r="H174" s="73">
        <v>130392</v>
      </c>
      <c r="I174" s="73">
        <v>125230</v>
      </c>
      <c r="J174" s="74">
        <f t="shared" si="43"/>
        <v>-3.9588318301736258E-2</v>
      </c>
      <c r="K174" s="73">
        <f t="shared" si="44"/>
        <v>-5162</v>
      </c>
      <c r="L174" s="57">
        <f t="shared" si="40"/>
        <v>2.2570731116500514E-2</v>
      </c>
    </row>
    <row r="175" spans="2:12" x14ac:dyDescent="0.25">
      <c r="B175" s="284"/>
      <c r="C175" s="286" t="s">
        <v>22</v>
      </c>
      <c r="D175" s="65" t="s">
        <v>46</v>
      </c>
      <c r="E175" s="66">
        <v>13903380</v>
      </c>
      <c r="F175" s="66">
        <v>31405937</v>
      </c>
      <c r="G175" s="66">
        <v>34492002</v>
      </c>
      <c r="H175" s="66">
        <v>36085760</v>
      </c>
      <c r="I175" s="66">
        <v>34978337</v>
      </c>
      <c r="J175" s="67">
        <f t="shared" si="38"/>
        <v>-3.0688642833073265E-2</v>
      </c>
      <c r="K175" s="66">
        <f t="shared" si="39"/>
        <v>-1107423</v>
      </c>
      <c r="L175" s="67">
        <f>I175/$I$175</f>
        <v>1</v>
      </c>
    </row>
    <row r="176" spans="2:12" x14ac:dyDescent="0.25">
      <c r="B176" s="284"/>
      <c r="C176" s="287"/>
      <c r="D176" s="15" t="s">
        <v>47</v>
      </c>
      <c r="E176" s="16">
        <v>5763674</v>
      </c>
      <c r="F176" s="16">
        <v>12632387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84"/>
      <c r="C177" s="287"/>
      <c r="D177" s="19" t="s">
        <v>48</v>
      </c>
      <c r="E177" s="20">
        <v>3367162</v>
      </c>
      <c r="F177" s="20">
        <v>8865243</v>
      </c>
      <c r="G177" s="20">
        <v>9740327</v>
      </c>
      <c r="H177" s="20">
        <v>10013119</v>
      </c>
      <c r="I177" s="20">
        <v>9994134</v>
      </c>
      <c r="J177" s="70">
        <f t="shared" si="38"/>
        <v>-1.8960126210424422E-3</v>
      </c>
      <c r="K177" s="20">
        <f t="shared" si="39"/>
        <v>-18985</v>
      </c>
      <c r="L177" s="70">
        <f t="shared" si="45"/>
        <v>0.28572353225369174</v>
      </c>
    </row>
    <row r="178" spans="2:12" x14ac:dyDescent="0.25">
      <c r="B178" s="284"/>
      <c r="C178" s="287"/>
      <c r="D178" s="19" t="s">
        <v>49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70">
        <f t="shared" si="38"/>
        <v>2.3728303921365379E-2</v>
      </c>
      <c r="K178" s="20">
        <f t="shared" si="39"/>
        <v>4577</v>
      </c>
      <c r="L178" s="70">
        <f t="shared" si="45"/>
        <v>5.6454656492102529E-3</v>
      </c>
    </row>
    <row r="179" spans="2:12" x14ac:dyDescent="0.25">
      <c r="B179" s="284"/>
      <c r="C179" s="287"/>
      <c r="D179" s="19" t="s">
        <v>50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70">
        <f t="shared" si="38"/>
        <v>-0.1895498433615026</v>
      </c>
      <c r="K179" s="20">
        <f t="shared" si="39"/>
        <v>-258056</v>
      </c>
      <c r="L179" s="70">
        <f t="shared" si="45"/>
        <v>3.1544066831993754E-2</v>
      </c>
    </row>
    <row r="180" spans="2:12" x14ac:dyDescent="0.25">
      <c r="B180" s="284"/>
      <c r="C180" s="287"/>
      <c r="D180" s="19" t="s">
        <v>51</v>
      </c>
      <c r="E180" s="20">
        <v>1967362</v>
      </c>
      <c r="F180" s="20">
        <v>4352393</v>
      </c>
      <c r="G180" s="20">
        <v>5136286</v>
      </c>
      <c r="H180" s="20">
        <v>5762502</v>
      </c>
      <c r="I180" s="20">
        <v>5666416</v>
      </c>
      <c r="J180" s="70">
        <f t="shared" si="38"/>
        <v>-1.6674354299573313E-2</v>
      </c>
      <c r="K180" s="20">
        <f t="shared" si="39"/>
        <v>-96086</v>
      </c>
      <c r="L180" s="70">
        <f t="shared" si="45"/>
        <v>0.16199786742291378</v>
      </c>
    </row>
    <row r="181" spans="2:12" x14ac:dyDescent="0.25">
      <c r="B181" s="284"/>
      <c r="C181" s="287"/>
      <c r="D181" s="19" t="s">
        <v>52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70">
        <f t="shared" si="38"/>
        <v>1.4379514116875658E-3</v>
      </c>
      <c r="K181" s="20">
        <f t="shared" si="39"/>
        <v>219</v>
      </c>
      <c r="L181" s="70">
        <f t="shared" si="45"/>
        <v>4.3603845431530947E-3</v>
      </c>
    </row>
    <row r="182" spans="2:12" x14ac:dyDescent="0.25">
      <c r="B182" s="284"/>
      <c r="C182" s="287"/>
      <c r="D182" s="19" t="s">
        <v>53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70">
        <f t="shared" si="38"/>
        <v>-2.8941838334156755E-2</v>
      </c>
      <c r="K182" s="20">
        <f t="shared" si="39"/>
        <v>-42061</v>
      </c>
      <c r="L182" s="70">
        <f t="shared" si="45"/>
        <v>4.0345914672844513E-2</v>
      </c>
    </row>
    <row r="183" spans="2:12" x14ac:dyDescent="0.25">
      <c r="B183" s="284"/>
      <c r="C183" s="287"/>
      <c r="D183" s="19" t="s">
        <v>54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70">
        <f t="shared" si="38"/>
        <v>5.5037772364719739E-2</v>
      </c>
      <c r="K183" s="20">
        <f t="shared" si="39"/>
        <v>32107</v>
      </c>
      <c r="L183" s="70">
        <f t="shared" si="45"/>
        <v>1.7595747905339239E-2</v>
      </c>
    </row>
    <row r="184" spans="2:12" x14ac:dyDescent="0.25">
      <c r="B184" s="284"/>
      <c r="C184" s="287"/>
      <c r="D184" s="19" t="s">
        <v>55</v>
      </c>
      <c r="E184" s="20">
        <v>774989</v>
      </c>
      <c r="F184" s="20">
        <v>1753117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84"/>
      <c r="C185" s="288"/>
      <c r="D185" s="23" t="s">
        <v>56</v>
      </c>
      <c r="E185" s="71">
        <v>320278</v>
      </c>
      <c r="F185" s="71">
        <v>622441</v>
      </c>
      <c r="G185" s="71">
        <v>781228</v>
      </c>
      <c r="H185" s="71">
        <v>735699</v>
      </c>
      <c r="I185" s="71">
        <v>710809</v>
      </c>
      <c r="J185" s="48">
        <f t="shared" si="38"/>
        <v>-3.3831770873686162E-2</v>
      </c>
      <c r="K185" s="71">
        <f t="shared" si="39"/>
        <v>-24890</v>
      </c>
      <c r="L185" s="48">
        <f t="shared" si="45"/>
        <v>2.0321406360742651E-2</v>
      </c>
    </row>
    <row r="186" spans="2:12" x14ac:dyDescent="0.25">
      <c r="B186" s="284"/>
      <c r="C186" s="289" t="s">
        <v>23</v>
      </c>
      <c r="D186" s="65" t="s">
        <v>46</v>
      </c>
      <c r="E186" s="75">
        <f t="shared" ref="E186:I187" si="46">E175/E153</f>
        <v>5.9532216226677823</v>
      </c>
      <c r="F186" s="75">
        <f t="shared" si="46"/>
        <v>6.6010991064347921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7">
        <f t="shared" si="38"/>
        <v>-2.4994151897520189E-2</v>
      </c>
      <c r="K186" s="75">
        <f t="shared" ref="K186:K187" si="47">(I186-H186)</f>
        <v>-0.16448746524715308</v>
      </c>
      <c r="L186" s="67"/>
    </row>
    <row r="187" spans="2:12" x14ac:dyDescent="0.25">
      <c r="B187" s="284"/>
      <c r="C187" s="290"/>
      <c r="D187" s="26" t="s">
        <v>47</v>
      </c>
      <c r="E187" s="37">
        <f t="shared" si="46"/>
        <v>6.5418610854156141</v>
      </c>
      <c r="F187" s="37">
        <f t="shared" si="46"/>
        <v>7.1895473603752658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84"/>
      <c r="C188" s="290"/>
      <c r="D188" s="4" t="s">
        <v>48</v>
      </c>
      <c r="E188" s="41">
        <f>E177/E155</f>
        <v>6.8402382490482632</v>
      </c>
      <c r="F188" s="41">
        <f>F177/F155</f>
        <v>7.1290659289847085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84"/>
      <c r="C189" s="290"/>
      <c r="D189" s="4" t="s">
        <v>49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84"/>
      <c r="C190" s="290"/>
      <c r="D190" s="4" t="s">
        <v>50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84"/>
      <c r="C191" s="290"/>
      <c r="D191" s="4" t="s">
        <v>51</v>
      </c>
      <c r="E191" s="41">
        <f t="shared" si="48"/>
        <v>5.5543189800228117</v>
      </c>
      <c r="F191" s="41">
        <f t="shared" si="48"/>
        <v>6.1281889542046537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84"/>
      <c r="C192" s="290"/>
      <c r="D192" s="4" t="s">
        <v>52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84"/>
      <c r="C193" s="290"/>
      <c r="D193" s="4" t="s">
        <v>53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84"/>
      <c r="C194" s="290"/>
      <c r="D194" s="4" t="s">
        <v>54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84"/>
      <c r="C195" s="290"/>
      <c r="D195" s="4" t="s">
        <v>55</v>
      </c>
      <c r="E195" s="41">
        <f t="shared" si="48"/>
        <v>5.5219885141008653</v>
      </c>
      <c r="F195" s="41">
        <f t="shared" si="48"/>
        <v>6.81836284648623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84"/>
      <c r="C196" s="291"/>
      <c r="D196" s="32" t="s">
        <v>56</v>
      </c>
      <c r="E196" s="79">
        <f t="shared" si="48"/>
        <v>4.4508400617018022</v>
      </c>
      <c r="F196" s="79">
        <f t="shared" si="48"/>
        <v>5.585586474869209</v>
      </c>
      <c r="G196" s="79">
        <f t="shared" si="48"/>
        <v>6.3356852059104991</v>
      </c>
      <c r="H196" s="79">
        <f t="shared" si="48"/>
        <v>5.7291629352168396</v>
      </c>
      <c r="I196" s="79">
        <f t="shared" si="48"/>
        <v>5.7575431121767089</v>
      </c>
      <c r="J196" s="74">
        <f t="shared" si="38"/>
        <v>4.9536341138805007E-3</v>
      </c>
      <c r="K196" s="79">
        <f t="shared" si="49"/>
        <v>2.8380176959869274E-2</v>
      </c>
      <c r="L196" s="57"/>
    </row>
    <row r="197" spans="2:12" x14ac:dyDescent="0.25">
      <c r="B197" s="284"/>
      <c r="C197" s="292" t="s">
        <v>37</v>
      </c>
      <c r="D197" s="65" t="s">
        <v>46</v>
      </c>
      <c r="E197" s="67">
        <v>0.46071549284573426</v>
      </c>
      <c r="F197" s="67">
        <v>0.66257277613676679</v>
      </c>
      <c r="G197" s="67">
        <v>0.75278316087982655</v>
      </c>
      <c r="H197" s="67">
        <v>0.72939896587816766</v>
      </c>
      <c r="I197" s="67">
        <v>0.76271640953782749</v>
      </c>
      <c r="J197" s="67">
        <f t="shared" si="38"/>
        <v>4.567794200194264E-2</v>
      </c>
      <c r="K197" s="75">
        <f>(I197-H197)*100</f>
        <v>3.3317443659659829</v>
      </c>
      <c r="L197" s="67"/>
    </row>
    <row r="198" spans="2:12" x14ac:dyDescent="0.25">
      <c r="B198" s="284"/>
      <c r="C198" s="293"/>
      <c r="D198" s="15" t="s">
        <v>47</v>
      </c>
      <c r="E198" s="18">
        <v>0.53007392392769836</v>
      </c>
      <c r="F198" s="18">
        <v>0.75084425784599895</v>
      </c>
      <c r="G198" s="18">
        <v>0.81137456860272439</v>
      </c>
      <c r="H198" s="18">
        <v>0.76364878445084972</v>
      </c>
      <c r="I198" s="18">
        <v>0.79492109395832511</v>
      </c>
      <c r="J198" s="18">
        <f t="shared" si="38"/>
        <v>4.0951167793665366E-2</v>
      </c>
      <c r="K198" s="45">
        <f t="shared" ref="K198" si="50">(I198-H198)*100</f>
        <v>3.1272309507475393</v>
      </c>
      <c r="L198" s="18"/>
    </row>
    <row r="199" spans="2:12" x14ac:dyDescent="0.25">
      <c r="B199" s="284"/>
      <c r="C199" s="293"/>
      <c r="D199" s="19" t="s">
        <v>48</v>
      </c>
      <c r="E199" s="70">
        <v>0.38237984856351559</v>
      </c>
      <c r="F199" s="70">
        <v>0.58966570828384113</v>
      </c>
      <c r="G199" s="70">
        <v>0.7120968992437916</v>
      </c>
      <c r="H199" s="70">
        <v>0.69114669074227841</v>
      </c>
      <c r="I199" s="70">
        <v>0.73569515745498237</v>
      </c>
      <c r="J199" s="70">
        <f t="shared" si="38"/>
        <v>6.4455877904674219E-2</v>
      </c>
      <c r="K199" s="46">
        <f>(I199-H199)*100</f>
        <v>4.4548466712703956</v>
      </c>
      <c r="L199" s="70"/>
    </row>
    <row r="200" spans="2:12" x14ac:dyDescent="0.25">
      <c r="B200" s="284"/>
      <c r="C200" s="293"/>
      <c r="D200" s="19" t="s">
        <v>49</v>
      </c>
      <c r="E200" s="70">
        <v>0.40408330264719122</v>
      </c>
      <c r="F200" s="70">
        <v>0.53629592343863497</v>
      </c>
      <c r="G200" s="70">
        <v>0.55483289211938058</v>
      </c>
      <c r="H200" s="70">
        <v>0.53989028213166146</v>
      </c>
      <c r="I200" s="70">
        <v>0.59322446331044176</v>
      </c>
      <c r="J200" s="70">
        <f t="shared" si="38"/>
        <v>9.8787073862859121E-2</v>
      </c>
      <c r="K200" s="46">
        <f t="shared" ref="K200:K207" si="51">(I200-H200)*100</f>
        <v>5.3334181178780309</v>
      </c>
      <c r="L200" s="70"/>
    </row>
    <row r="201" spans="2:12" x14ac:dyDescent="0.25">
      <c r="B201" s="284"/>
      <c r="C201" s="293"/>
      <c r="D201" s="19" t="s">
        <v>50</v>
      </c>
      <c r="E201" s="70">
        <v>0.28621210694206145</v>
      </c>
      <c r="F201" s="70">
        <v>0.59390060461332261</v>
      </c>
      <c r="G201" s="70">
        <v>0.61609450810074784</v>
      </c>
      <c r="H201" s="70">
        <v>0.78254834111236293</v>
      </c>
      <c r="I201" s="70">
        <v>0.65487464685073948</v>
      </c>
      <c r="J201" s="70">
        <f t="shared" si="38"/>
        <v>-0.16315119150356916</v>
      </c>
      <c r="K201" s="46">
        <f t="shared" si="51"/>
        <v>-12.767369426162345</v>
      </c>
      <c r="L201" s="70"/>
    </row>
    <row r="202" spans="2:12" x14ac:dyDescent="0.25">
      <c r="B202" s="284"/>
      <c r="C202" s="293"/>
      <c r="D202" s="19" t="s">
        <v>51</v>
      </c>
      <c r="E202" s="70">
        <v>0.48615455783025679</v>
      </c>
      <c r="F202" s="70">
        <v>0.62422273216206525</v>
      </c>
      <c r="G202" s="70">
        <v>0.73256253105658276</v>
      </c>
      <c r="H202" s="70">
        <v>0.73648588804063642</v>
      </c>
      <c r="I202" s="70">
        <v>0.77515282700025978</v>
      </c>
      <c r="J202" s="70">
        <f t="shared" si="38"/>
        <v>5.2501941432297805E-2</v>
      </c>
      <c r="K202" s="46">
        <f t="shared" si="51"/>
        <v>3.8666938959623365</v>
      </c>
      <c r="L202" s="70"/>
    </row>
    <row r="203" spans="2:12" x14ac:dyDescent="0.25">
      <c r="B203" s="284"/>
      <c r="C203" s="293"/>
      <c r="D203" s="19" t="s">
        <v>52</v>
      </c>
      <c r="E203" s="70">
        <v>0.42945341263098274</v>
      </c>
      <c r="F203" s="70">
        <v>0.57741590694750078</v>
      </c>
      <c r="G203" s="70">
        <v>0.61259601883208059</v>
      </c>
      <c r="H203" s="70">
        <v>0.57002556319498765</v>
      </c>
      <c r="I203" s="70">
        <v>0.62089193755215866</v>
      </c>
      <c r="J203" s="70">
        <f t="shared" si="38"/>
        <v>8.9235251261479354E-2</v>
      </c>
      <c r="K203" s="46">
        <f t="shared" si="51"/>
        <v>5.0866374357171011</v>
      </c>
      <c r="L203" s="70"/>
    </row>
    <row r="204" spans="2:12" x14ac:dyDescent="0.25">
      <c r="B204" s="284"/>
      <c r="C204" s="293"/>
      <c r="D204" s="19" t="s">
        <v>53</v>
      </c>
      <c r="E204" s="70">
        <v>0.70336128458075009</v>
      </c>
      <c r="F204" s="70">
        <v>0.77576111963529215</v>
      </c>
      <c r="G204" s="70">
        <v>0.82779844332469787</v>
      </c>
      <c r="H204" s="70">
        <v>0.77423661488907958</v>
      </c>
      <c r="I204" s="70">
        <v>0.81840355885878524</v>
      </c>
      <c r="J204" s="70">
        <f t="shared" si="38"/>
        <v>5.7045795975475988E-2</v>
      </c>
      <c r="K204" s="46">
        <f t="shared" si="51"/>
        <v>4.4166943969705663</v>
      </c>
      <c r="L204" s="70"/>
    </row>
    <row r="205" spans="2:12" x14ac:dyDescent="0.25">
      <c r="B205" s="284"/>
      <c r="C205" s="293"/>
      <c r="D205" s="19" t="s">
        <v>54</v>
      </c>
      <c r="E205" s="70">
        <v>0.43287194104141685</v>
      </c>
      <c r="F205" s="70">
        <v>0.55540181632567553</v>
      </c>
      <c r="G205" s="70">
        <v>0.57078552018499329</v>
      </c>
      <c r="H205" s="70">
        <v>0.54033403912807498</v>
      </c>
      <c r="I205" s="70">
        <v>0.63035262548776605</v>
      </c>
      <c r="J205" s="70">
        <f t="shared" si="38"/>
        <v>0.16659802981309868</v>
      </c>
      <c r="K205" s="46">
        <f t="shared" si="51"/>
        <v>9.0018586359691071</v>
      </c>
      <c r="L205" s="70"/>
    </row>
    <row r="206" spans="2:12" x14ac:dyDescent="0.25">
      <c r="B206" s="284"/>
      <c r="C206" s="293"/>
      <c r="D206" s="19" t="s">
        <v>55</v>
      </c>
      <c r="E206" s="70">
        <v>0.48201408869433904</v>
      </c>
      <c r="F206" s="70">
        <v>0.71738538865739221</v>
      </c>
      <c r="G206" s="70">
        <v>0.81783519993171871</v>
      </c>
      <c r="H206" s="70">
        <v>0.796368991363826</v>
      </c>
      <c r="I206" s="70">
        <v>0.84894608892196821</v>
      </c>
      <c r="J206" s="70">
        <f t="shared" si="38"/>
        <v>6.6021025590287108E-2</v>
      </c>
      <c r="K206" s="46">
        <f t="shared" si="51"/>
        <v>5.2577097558142221</v>
      </c>
      <c r="L206" s="22"/>
    </row>
    <row r="207" spans="2:12" x14ac:dyDescent="0.25">
      <c r="B207" s="284"/>
      <c r="C207" s="294"/>
      <c r="D207" s="23" t="s">
        <v>56</v>
      </c>
      <c r="E207" s="70">
        <v>0.30640431884692987</v>
      </c>
      <c r="F207" s="70">
        <v>0.52346567968264468</v>
      </c>
      <c r="G207" s="70">
        <v>0.69664796996638179</v>
      </c>
      <c r="H207" s="70">
        <v>0.60474011018006602</v>
      </c>
      <c r="I207" s="70">
        <v>0.6273074747310724</v>
      </c>
      <c r="J207" s="70">
        <f t="shared" si="38"/>
        <v>3.7317459469137448E-2</v>
      </c>
      <c r="K207" s="46">
        <f t="shared" si="51"/>
        <v>2.2567364551006386</v>
      </c>
      <c r="L207" s="48"/>
    </row>
    <row r="208" spans="2:12" x14ac:dyDescent="0.25">
      <c r="B208" s="284"/>
      <c r="C208" s="295" t="s">
        <v>60</v>
      </c>
      <c r="D208" s="65" t="s">
        <v>46</v>
      </c>
      <c r="E208" s="66">
        <v>82456</v>
      </c>
      <c r="F208" s="66">
        <v>129725</v>
      </c>
      <c r="G208" s="66">
        <v>125536.00000000001</v>
      </c>
      <c r="H208" s="66">
        <v>135046</v>
      </c>
      <c r="I208" s="66">
        <v>125647</v>
      </c>
      <c r="J208" s="67">
        <f t="shared" si="38"/>
        <v>-6.9598507175332891E-2</v>
      </c>
      <c r="K208" s="66">
        <f t="shared" ref="K208:K209" si="52">I208-H208</f>
        <v>-9399</v>
      </c>
      <c r="L208" s="67">
        <f t="shared" ref="L208:L218" si="53">I208/$I$208</f>
        <v>1</v>
      </c>
    </row>
    <row r="209" spans="2:12" x14ac:dyDescent="0.25">
      <c r="B209" s="284"/>
      <c r="C209" s="290"/>
      <c r="D209" s="26" t="s">
        <v>47</v>
      </c>
      <c r="E209" s="27">
        <v>29697.000000000004</v>
      </c>
      <c r="F209" s="27">
        <v>46054</v>
      </c>
      <c r="G209" s="27">
        <v>45902</v>
      </c>
      <c r="H209" s="27">
        <v>49468</v>
      </c>
      <c r="I209" s="27">
        <v>45190.999999999993</v>
      </c>
      <c r="J209" s="36">
        <f t="shared" si="38"/>
        <v>-8.6459933694509772E-2</v>
      </c>
      <c r="K209" s="27">
        <f t="shared" si="52"/>
        <v>-4277.0000000000073</v>
      </c>
      <c r="L209" s="38">
        <f t="shared" si="53"/>
        <v>0.35966636688500314</v>
      </c>
    </row>
    <row r="210" spans="2:12" x14ac:dyDescent="0.25">
      <c r="B210" s="284"/>
      <c r="C210" s="290"/>
      <c r="D210" s="4" t="s">
        <v>48</v>
      </c>
      <c r="E210" s="29">
        <v>24064</v>
      </c>
      <c r="F210" s="29">
        <v>41119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84"/>
      <c r="C211" s="290"/>
      <c r="D211" s="4" t="s">
        <v>49</v>
      </c>
      <c r="E211" s="29">
        <v>669</v>
      </c>
      <c r="F211" s="29">
        <v>860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84"/>
      <c r="C212" s="290"/>
      <c r="D212" s="4" t="s">
        <v>50</v>
      </c>
      <c r="E212" s="29">
        <v>4012</v>
      </c>
      <c r="F212" s="29">
        <v>4679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84"/>
      <c r="C213" s="290"/>
      <c r="D213" s="4" t="s">
        <v>51</v>
      </c>
      <c r="E213" s="29">
        <v>11050</v>
      </c>
      <c r="F213" s="29">
        <v>19088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84"/>
      <c r="C214" s="290"/>
      <c r="D214" s="4" t="s">
        <v>52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84"/>
      <c r="C215" s="290"/>
      <c r="D215" s="4" t="s">
        <v>53</v>
      </c>
      <c r="E215" s="29">
        <v>2908</v>
      </c>
      <c r="F215" s="29">
        <v>4643</v>
      </c>
      <c r="G215" s="29">
        <v>4790.0000000000009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84"/>
      <c r="C216" s="290"/>
      <c r="D216" s="4" t="s">
        <v>54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2675.0000000000005</v>
      </c>
      <c r="J216" s="76">
        <f t="shared" si="38"/>
        <v>-9.1989137813984878E-2</v>
      </c>
      <c r="K216" s="29">
        <f t="shared" si="54"/>
        <v>-270.99999999999955</v>
      </c>
      <c r="L216" s="77">
        <f t="shared" si="53"/>
        <v>2.1289803974627333E-2</v>
      </c>
    </row>
    <row r="217" spans="2:12" x14ac:dyDescent="0.25">
      <c r="B217" s="284"/>
      <c r="C217" s="290"/>
      <c r="D217" s="4" t="s">
        <v>55</v>
      </c>
      <c r="E217" s="29">
        <v>4393</v>
      </c>
      <c r="F217" s="29">
        <v>6689.9999999999991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85"/>
      <c r="C218" s="291"/>
      <c r="D218" s="32" t="s">
        <v>56</v>
      </c>
      <c r="E218" s="73">
        <v>2862</v>
      </c>
      <c r="F218" s="73">
        <v>3259.0000000000005</v>
      </c>
      <c r="G218" s="73">
        <v>3072</v>
      </c>
      <c r="H218" s="73">
        <v>3320</v>
      </c>
      <c r="I218" s="73">
        <v>3104.9999999999995</v>
      </c>
      <c r="J218" s="63">
        <f t="shared" si="38"/>
        <v>-6.4759036144578452E-2</v>
      </c>
      <c r="K218" s="73">
        <f t="shared" si="54"/>
        <v>-215.00000000000045</v>
      </c>
      <c r="L218" s="57">
        <f t="shared" si="53"/>
        <v>2.4712090221016017E-2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9"/>
    </row>
    <row r="220" spans="2:12" x14ac:dyDescent="0.25">
      <c r="B220" s="282" t="s">
        <v>58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9C209-34B1-4565-BCE7-F6D1FB0A4006}">
  <sheetPr>
    <tabColor rgb="FFF29140"/>
    <pageSetUpPr fitToPage="1"/>
  </sheetPr>
  <dimension ref="A1:P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71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34492002</v>
      </c>
      <c r="H8" s="178">
        <v>36085760</v>
      </c>
      <c r="I8" s="179">
        <f>IFERROR(H8/G8-1,"-")</f>
        <v>4.6206595952302143E-2</v>
      </c>
      <c r="J8" s="179">
        <f>IFERROR(H8/E8-1,"-")</f>
        <v>1.5954667138494378</v>
      </c>
      <c r="K8" s="178">
        <f>H8-G8</f>
        <v>1593758</v>
      </c>
      <c r="L8" s="178">
        <f>H8-E8</f>
        <v>22182380</v>
      </c>
      <c r="M8" s="179">
        <f>H8/H$8</f>
        <v>1</v>
      </c>
      <c r="N8" s="81"/>
    </row>
    <row r="9" spans="1:14" x14ac:dyDescent="0.25">
      <c r="A9" s="1" t="s">
        <v>99</v>
      </c>
      <c r="B9" s="161" t="s">
        <v>100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4262718</v>
      </c>
      <c r="H9" s="162">
        <v>4222283</v>
      </c>
      <c r="I9" s="163">
        <f>IFERROR(H9/G9-1,"-")</f>
        <v>-9.4857318734197227E-3</v>
      </c>
      <c r="J9" s="180">
        <f t="shared" ref="J9:J20" si="0">IFERROR(H9/E9-1,"-")</f>
        <v>0.48073178737808098</v>
      </c>
      <c r="K9" s="162">
        <f t="shared" ref="K9:K19" si="1">H9-G9</f>
        <v>-40435</v>
      </c>
      <c r="L9" s="162">
        <f t="shared" ref="L9:L20" si="2">H9-E9</f>
        <v>1370799</v>
      </c>
      <c r="M9" s="163">
        <f>H9/H$8</f>
        <v>0.11700690244572928</v>
      </c>
      <c r="N9" s="81"/>
    </row>
    <row r="10" spans="1:14" x14ac:dyDescent="0.25">
      <c r="A10" s="164" t="s">
        <v>106</v>
      </c>
      <c r="B10" s="165" t="s">
        <v>106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1323436</v>
      </c>
      <c r="H10" s="166">
        <v>1324542</v>
      </c>
      <c r="I10" s="167">
        <f>IFERROR(H10/G10-1,"-")</f>
        <v>8.357034265351615E-4</v>
      </c>
      <c r="J10" s="181">
        <f t="shared" si="0"/>
        <v>0.18603770307285505</v>
      </c>
      <c r="K10" s="166">
        <f t="shared" si="1"/>
        <v>1106</v>
      </c>
      <c r="L10" s="166">
        <f t="shared" si="2"/>
        <v>207763</v>
      </c>
      <c r="M10" s="167">
        <f>H10/H$8</f>
        <v>3.6705392930618613E-2</v>
      </c>
      <c r="N10" s="81"/>
    </row>
    <row r="11" spans="1:14" x14ac:dyDescent="0.25">
      <c r="A11" s="164" t="s">
        <v>103</v>
      </c>
      <c r="B11" s="165" t="s">
        <v>103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2939282</v>
      </c>
      <c r="H11" s="166">
        <v>2897741</v>
      </c>
      <c r="I11" s="167">
        <f>IFERROR(H11/G11-1,"-")</f>
        <v>-1.4133043375899268E-2</v>
      </c>
      <c r="J11" s="181">
        <f t="shared" si="0"/>
        <v>0.67045174827996701</v>
      </c>
      <c r="K11" s="166">
        <f t="shared" si="1"/>
        <v>-41541</v>
      </c>
      <c r="L11" s="166">
        <f t="shared" si="2"/>
        <v>1163036</v>
      </c>
      <c r="M11" s="167">
        <f>H11/H$8</f>
        <v>8.0301509515110669E-2</v>
      </c>
      <c r="N11" s="81"/>
    </row>
    <row r="12" spans="1:14" x14ac:dyDescent="0.25">
      <c r="A12" s="1"/>
      <c r="B12" s="161" t="s">
        <v>110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30229284</v>
      </c>
      <c r="H12" s="162">
        <v>31863477</v>
      </c>
      <c r="I12" s="163">
        <f>IFERROR(H12/G12-1,"-")</f>
        <v>5.4059930761178432E-2</v>
      </c>
      <c r="J12" s="180">
        <f t="shared" si="0"/>
        <v>1.8830778899837637</v>
      </c>
      <c r="K12" s="162">
        <f t="shared" si="1"/>
        <v>1634193</v>
      </c>
      <c r="L12" s="162">
        <f t="shared" si="2"/>
        <v>20811581</v>
      </c>
      <c r="M12" s="163">
        <f>H12/H$8</f>
        <v>0.88299309755427069</v>
      </c>
      <c r="N12" s="81"/>
    </row>
    <row r="13" spans="1:14" s="58" customFormat="1" x14ac:dyDescent="0.25">
      <c r="B13" s="165" t="s">
        <v>113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13879437</v>
      </c>
      <c r="H13" s="166">
        <v>14676825</v>
      </c>
      <c r="I13" s="167">
        <f t="shared" ref="I13:I20" si="3">IFERROR(H13/G13-1,"-")</f>
        <v>5.7451033496531689E-2</v>
      </c>
      <c r="J13" s="181">
        <f t="shared" si="0"/>
        <v>3.3800984123781861</v>
      </c>
      <c r="K13" s="166">
        <f t="shared" si="1"/>
        <v>797388</v>
      </c>
      <c r="L13" s="166">
        <f t="shared" si="2"/>
        <v>11326027</v>
      </c>
      <c r="M13" s="167">
        <f t="shared" ref="M13:M20" si="4">H13/H$8</f>
        <v>0.40672068428100172</v>
      </c>
      <c r="N13" s="168"/>
    </row>
    <row r="14" spans="1:14" s="58" customFormat="1" x14ac:dyDescent="0.25">
      <c r="B14" s="165" t="s">
        <v>116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3606205</v>
      </c>
      <c r="H14" s="166">
        <v>3758646</v>
      </c>
      <c r="I14" s="167">
        <f t="shared" si="3"/>
        <v>4.227186197124122E-2</v>
      </c>
      <c r="J14" s="181">
        <f t="shared" si="0"/>
        <v>1.080120114868421</v>
      </c>
      <c r="K14" s="166">
        <f t="shared" si="1"/>
        <v>152441</v>
      </c>
      <c r="L14" s="166">
        <f t="shared" si="2"/>
        <v>1951709</v>
      </c>
      <c r="M14" s="167">
        <f t="shared" si="4"/>
        <v>0.10415870415366062</v>
      </c>
      <c r="N14" s="168"/>
    </row>
    <row r="15" spans="1:14" x14ac:dyDescent="0.25">
      <c r="A15" s="1"/>
      <c r="B15" s="165" t="s">
        <v>119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1510103</v>
      </c>
      <c r="H15" s="166">
        <v>1590940</v>
      </c>
      <c r="I15" s="167">
        <f t="shared" si="3"/>
        <v>5.3530785648396195E-2</v>
      </c>
      <c r="J15" s="181">
        <f t="shared" si="0"/>
        <v>0.94991555358364121</v>
      </c>
      <c r="K15" s="166">
        <f t="shared" si="1"/>
        <v>80837</v>
      </c>
      <c r="L15" s="166">
        <f t="shared" si="2"/>
        <v>775038</v>
      </c>
      <c r="M15" s="167">
        <f t="shared" si="4"/>
        <v>4.4087750957718504E-2</v>
      </c>
      <c r="N15" s="81"/>
    </row>
    <row r="16" spans="1:14" x14ac:dyDescent="0.25">
      <c r="A16" s="1"/>
      <c r="B16" s="165" t="s">
        <v>126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1318405</v>
      </c>
      <c r="H16" s="166">
        <v>1376091</v>
      </c>
      <c r="I16" s="167">
        <f t="shared" si="3"/>
        <v>4.3754385033430543E-2</v>
      </c>
      <c r="J16" s="181">
        <f t="shared" si="0"/>
        <v>0.98862541023525208</v>
      </c>
      <c r="K16" s="166">
        <f t="shared" si="1"/>
        <v>57686</v>
      </c>
      <c r="L16" s="166">
        <f t="shared" si="2"/>
        <v>684110</v>
      </c>
      <c r="M16" s="167">
        <f t="shared" si="4"/>
        <v>3.8133906560371737E-2</v>
      </c>
      <c r="N16" s="81"/>
    </row>
    <row r="17" spans="1:14" x14ac:dyDescent="0.25">
      <c r="A17" s="1"/>
      <c r="B17" s="165" t="s">
        <v>122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1170697</v>
      </c>
      <c r="H17" s="166">
        <v>1202943</v>
      </c>
      <c r="I17" s="167">
        <f t="shared" si="3"/>
        <v>2.7544274906316391E-2</v>
      </c>
      <c r="J17" s="181">
        <f t="shared" si="0"/>
        <v>0.6558811343116755</v>
      </c>
      <c r="K17" s="166">
        <f t="shared" si="1"/>
        <v>32246</v>
      </c>
      <c r="L17" s="166">
        <f t="shared" si="2"/>
        <v>476476</v>
      </c>
      <c r="M17" s="167">
        <f t="shared" si="4"/>
        <v>3.3335670358612374E-2</v>
      </c>
      <c r="N17" s="81"/>
    </row>
    <row r="18" spans="1:14" x14ac:dyDescent="0.25">
      <c r="A18" s="1"/>
      <c r="B18" s="165" t="s">
        <v>131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523441</v>
      </c>
      <c r="H18" s="166">
        <v>511222</v>
      </c>
      <c r="I18" s="167">
        <f t="shared" si="3"/>
        <v>-2.3343605105446419E-2</v>
      </c>
      <c r="J18" s="181"/>
      <c r="K18" s="166">
        <f t="shared" si="1"/>
        <v>-12219</v>
      </c>
      <c r="L18" s="166">
        <f t="shared" si="2"/>
        <v>319788</v>
      </c>
      <c r="M18" s="167">
        <f t="shared" si="4"/>
        <v>1.4166862496452895E-2</v>
      </c>
      <c r="N18" s="81"/>
    </row>
    <row r="19" spans="1:14" x14ac:dyDescent="0.25">
      <c r="A19" s="164" t="s">
        <v>147</v>
      </c>
      <c r="B19" s="165" t="s">
        <v>134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543161</v>
      </c>
      <c r="H19" s="166">
        <v>529346</v>
      </c>
      <c r="I19" s="167">
        <f t="shared" si="3"/>
        <v>-2.5434447613138622E-2</v>
      </c>
      <c r="J19" s="181">
        <f t="shared" si="0"/>
        <v>2.0845332230075808</v>
      </c>
      <c r="K19" s="166">
        <f t="shared" si="1"/>
        <v>-13815</v>
      </c>
      <c r="L19" s="166">
        <f t="shared" si="2"/>
        <v>357733</v>
      </c>
      <c r="M19" s="167">
        <f t="shared" si="4"/>
        <v>1.4669110474602724E-2</v>
      </c>
      <c r="N19" s="81"/>
    </row>
    <row r="20" spans="1:14" x14ac:dyDescent="0.25">
      <c r="A20" s="169" t="s">
        <v>148</v>
      </c>
      <c r="B20" s="170" t="s">
        <v>148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7677835</v>
      </c>
      <c r="H20" s="171">
        <f t="shared" si="6"/>
        <v>8217464</v>
      </c>
      <c r="I20" s="172">
        <f t="shared" si="3"/>
        <v>7.0284005842792929E-2</v>
      </c>
      <c r="J20" s="182">
        <f t="shared" si="0"/>
        <v>1.4925848498709642</v>
      </c>
      <c r="K20" s="171">
        <f>H20-G20</f>
        <v>539629</v>
      </c>
      <c r="L20" s="171">
        <f t="shared" si="2"/>
        <v>4920700</v>
      </c>
      <c r="M20" s="172">
        <f t="shared" si="4"/>
        <v>0.22772040827185017</v>
      </c>
      <c r="N20" s="81"/>
    </row>
    <row r="21" spans="1:14" s="148" customFormat="1" x14ac:dyDescent="0.25"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71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13593290</v>
      </c>
      <c r="H22" s="178">
        <v>13840017</v>
      </c>
      <c r="I22" s="179">
        <f>IFERROR(H22/G22-1,"-")</f>
        <v>1.8150646385091562E-2</v>
      </c>
      <c r="J22" s="179">
        <f>IFERROR(H22/E22-1,"-")</f>
        <v>1.4012490990989428</v>
      </c>
      <c r="K22" s="178">
        <f>H22-G22</f>
        <v>246727</v>
      </c>
      <c r="L22" s="178">
        <f>H22-E22</f>
        <v>8076343</v>
      </c>
      <c r="M22" s="179">
        <f>H22/H$8</f>
        <v>0.38353125997623438</v>
      </c>
      <c r="N22" s="81"/>
    </row>
    <row r="23" spans="1:14" x14ac:dyDescent="0.25">
      <c r="A23" s="1" t="s">
        <v>99</v>
      </c>
      <c r="B23" s="161" t="s">
        <v>100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819722</v>
      </c>
      <c r="H23" s="162">
        <v>742797</v>
      </c>
      <c r="I23" s="163">
        <f>IFERROR(H23/G23-1,"-")</f>
        <v>-9.3842790604619641E-2</v>
      </c>
      <c r="J23" s="180">
        <f t="shared" ref="J23:J34" si="7">IFERROR(H23/E23-1,"-")</f>
        <v>-0.19792483268437111</v>
      </c>
      <c r="K23" s="162">
        <f t="shared" ref="K23:K33" si="8">H23-G23</f>
        <v>-76925</v>
      </c>
      <c r="L23" s="162">
        <f t="shared" ref="L23:L34" si="9">H23-E23</f>
        <v>-183297</v>
      </c>
      <c r="M23" s="163">
        <f>H23/H$8</f>
        <v>2.0584213828391033E-2</v>
      </c>
      <c r="N23" s="81"/>
    </row>
    <row r="24" spans="1:14" x14ac:dyDescent="0.25">
      <c r="A24" s="164" t="s">
        <v>106</v>
      </c>
      <c r="B24" s="165" t="s">
        <v>106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258252</v>
      </c>
      <c r="H24" s="166">
        <v>219334</v>
      </c>
      <c r="I24" s="167">
        <f>IFERROR(H24/G24-1,"-")</f>
        <v>-0.15069776807149604</v>
      </c>
      <c r="J24" s="181">
        <f t="shared" si="7"/>
        <v>-0.35847367897652493</v>
      </c>
      <c r="K24" s="166">
        <f t="shared" si="8"/>
        <v>-38918</v>
      </c>
      <c r="L24" s="166">
        <f t="shared" si="9"/>
        <v>-122560</v>
      </c>
      <c r="M24" s="167">
        <f>H24/H$8</f>
        <v>6.0781316508229282E-3</v>
      </c>
      <c r="N24" s="81"/>
    </row>
    <row r="25" spans="1:14" x14ac:dyDescent="0.25">
      <c r="A25" s="164" t="s">
        <v>103</v>
      </c>
      <c r="B25" s="165" t="s">
        <v>12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561470</v>
      </c>
      <c r="H25" s="166">
        <v>523463</v>
      </c>
      <c r="I25" s="167">
        <f>IFERROR(H25/G25-1,"-")</f>
        <v>-6.7691951484496027E-2</v>
      </c>
      <c r="J25" s="181">
        <f t="shared" si="7"/>
        <v>-0.1039661074974324</v>
      </c>
      <c r="K25" s="166">
        <f t="shared" si="8"/>
        <v>-38007</v>
      </c>
      <c r="L25" s="166">
        <f t="shared" si="9"/>
        <v>-60737</v>
      </c>
      <c r="M25" s="167">
        <f>H25/H$8</f>
        <v>1.4506082177568104E-2</v>
      </c>
      <c r="N25" s="81"/>
    </row>
    <row r="26" spans="1:14" x14ac:dyDescent="0.25">
      <c r="A26" s="1"/>
      <c r="B26" s="161" t="s">
        <v>110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12773568</v>
      </c>
      <c r="H26" s="162">
        <v>13097220</v>
      </c>
      <c r="I26" s="163">
        <f>IFERROR(H26/G26-1,"-")</f>
        <v>2.5337634715687951E-2</v>
      </c>
      <c r="J26" s="180">
        <f t="shared" si="7"/>
        <v>1.7073908855254074</v>
      </c>
      <c r="K26" s="162">
        <f t="shared" si="8"/>
        <v>323652</v>
      </c>
      <c r="L26" s="162">
        <f t="shared" si="9"/>
        <v>8259640</v>
      </c>
      <c r="M26" s="163">
        <f>H26/H$8</f>
        <v>0.36294704614784334</v>
      </c>
      <c r="N26" s="81"/>
    </row>
    <row r="27" spans="1:14" s="58" customFormat="1" x14ac:dyDescent="0.25">
      <c r="B27" s="165" t="s">
        <v>113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6457010</v>
      </c>
      <c r="H27" s="166">
        <v>6689570</v>
      </c>
      <c r="I27" s="167">
        <f t="shared" ref="I27:I34" si="10">IFERROR(H27/G27-1,"-")</f>
        <v>3.6016670254498617E-2</v>
      </c>
      <c r="J27" s="181">
        <f t="shared" si="7"/>
        <v>3.2460439116131372</v>
      </c>
      <c r="K27" s="166">
        <f t="shared" si="8"/>
        <v>232560</v>
      </c>
      <c r="L27" s="166">
        <f t="shared" si="9"/>
        <v>5114087</v>
      </c>
      <c r="M27" s="167">
        <f t="shared" ref="M27:M34" si="11">H27/H$8</f>
        <v>0.18537977307392167</v>
      </c>
      <c r="N27" s="168"/>
    </row>
    <row r="28" spans="1:14" s="58" customFormat="1" x14ac:dyDescent="0.25">
      <c r="B28" s="165" t="s">
        <v>116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1496166</v>
      </c>
      <c r="H28" s="166">
        <v>1483358</v>
      </c>
      <c r="I28" s="167">
        <f t="shared" si="10"/>
        <v>-8.5605474258871883E-3</v>
      </c>
      <c r="J28" s="181">
        <f t="shared" si="7"/>
        <v>0.7426811545677654</v>
      </c>
      <c r="K28" s="166">
        <f t="shared" si="8"/>
        <v>-12808</v>
      </c>
      <c r="L28" s="166">
        <f t="shared" si="9"/>
        <v>632165</v>
      </c>
      <c r="M28" s="167">
        <f t="shared" si="11"/>
        <v>4.1106464156498296E-2</v>
      </c>
      <c r="N28" s="168"/>
    </row>
    <row r="29" spans="1:14" x14ac:dyDescent="0.25">
      <c r="A29" s="1"/>
      <c r="B29" s="165" t="s">
        <v>119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535892</v>
      </c>
      <c r="H29" s="166">
        <v>462244</v>
      </c>
      <c r="I29" s="167">
        <f t="shared" si="10"/>
        <v>-0.13743067633030537</v>
      </c>
      <c r="J29" s="181">
        <f t="shared" si="7"/>
        <v>0.43805473545360374</v>
      </c>
      <c r="K29" s="166">
        <f t="shared" si="8"/>
        <v>-73648</v>
      </c>
      <c r="L29" s="166">
        <f t="shared" si="9"/>
        <v>140807</v>
      </c>
      <c r="M29" s="167">
        <f t="shared" si="11"/>
        <v>1.2809595807321226E-2</v>
      </c>
      <c r="N29" s="81"/>
    </row>
    <row r="30" spans="1:14" x14ac:dyDescent="0.25">
      <c r="A30" s="1"/>
      <c r="B30" s="165" t="s">
        <v>126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553144</v>
      </c>
      <c r="H30" s="166">
        <v>562616</v>
      </c>
      <c r="I30" s="167">
        <f t="shared" si="10"/>
        <v>1.7123931562124772E-2</v>
      </c>
      <c r="J30" s="181">
        <f t="shared" si="7"/>
        <v>0.7484818537234208</v>
      </c>
      <c r="K30" s="166">
        <f t="shared" si="8"/>
        <v>9472</v>
      </c>
      <c r="L30" s="166">
        <f t="shared" si="9"/>
        <v>240842</v>
      </c>
      <c r="M30" s="167">
        <f t="shared" si="11"/>
        <v>1.55910808030647E-2</v>
      </c>
      <c r="N30" s="81"/>
    </row>
    <row r="31" spans="1:14" x14ac:dyDescent="0.25">
      <c r="A31" s="1"/>
      <c r="B31" s="165" t="s">
        <v>122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620048</v>
      </c>
      <c r="H31" s="166">
        <v>632422</v>
      </c>
      <c r="I31" s="167">
        <f t="shared" si="10"/>
        <v>1.9956519495264891E-2</v>
      </c>
      <c r="J31" s="181">
        <f t="shared" si="7"/>
        <v>0.52612959584551966</v>
      </c>
      <c r="K31" s="166">
        <f t="shared" si="8"/>
        <v>12374</v>
      </c>
      <c r="L31" s="166">
        <f t="shared" si="9"/>
        <v>218026</v>
      </c>
      <c r="M31" s="167">
        <f t="shared" si="11"/>
        <v>1.7525528075340521E-2</v>
      </c>
      <c r="N31" s="81"/>
    </row>
    <row r="32" spans="1:14" x14ac:dyDescent="0.25">
      <c r="A32" s="1"/>
      <c r="B32" s="165" t="s">
        <v>131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184397</v>
      </c>
      <c r="H32" s="166">
        <v>184792</v>
      </c>
      <c r="I32" s="167">
        <f t="shared" si="10"/>
        <v>2.1421172795652588E-3</v>
      </c>
      <c r="J32" s="181">
        <f t="shared" si="7"/>
        <v>2.1822831459126211</v>
      </c>
      <c r="K32" s="166">
        <f t="shared" si="8"/>
        <v>395</v>
      </c>
      <c r="L32" s="166">
        <f t="shared" si="9"/>
        <v>126723</v>
      </c>
      <c r="M32" s="167">
        <f t="shared" si="11"/>
        <v>5.1209119608399542E-3</v>
      </c>
      <c r="N32" s="81"/>
    </row>
    <row r="33" spans="1:14" x14ac:dyDescent="0.25">
      <c r="A33" s="164" t="s">
        <v>147</v>
      </c>
      <c r="B33" s="165" t="s">
        <v>134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187523</v>
      </c>
      <c r="H33" s="166">
        <v>166807</v>
      </c>
      <c r="I33" s="167">
        <f t="shared" si="10"/>
        <v>-0.11047178212805897</v>
      </c>
      <c r="J33" s="181">
        <f t="shared" si="7"/>
        <v>2.8010892352565855</v>
      </c>
      <c r="K33" s="166">
        <f t="shared" si="8"/>
        <v>-20716</v>
      </c>
      <c r="L33" s="166">
        <f t="shared" si="9"/>
        <v>122923</v>
      </c>
      <c r="M33" s="167">
        <f t="shared" si="11"/>
        <v>4.622515917636209E-3</v>
      </c>
      <c r="N33" s="81"/>
    </row>
    <row r="34" spans="1:14" x14ac:dyDescent="0.25">
      <c r="A34" s="169" t="s">
        <v>148</v>
      </c>
      <c r="B34" s="170" t="s">
        <v>148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2739388</v>
      </c>
      <c r="H34" s="171">
        <f t="shared" si="13"/>
        <v>2915411</v>
      </c>
      <c r="I34" s="172">
        <f t="shared" si="10"/>
        <v>6.4256322945124955E-2</v>
      </c>
      <c r="J34" s="182">
        <f t="shared" si="7"/>
        <v>1.3298237734787555</v>
      </c>
      <c r="K34" s="171">
        <f>H34-G34</f>
        <v>176023</v>
      </c>
      <c r="L34" s="171">
        <f t="shared" si="9"/>
        <v>1664067</v>
      </c>
      <c r="M34" s="172">
        <f t="shared" si="11"/>
        <v>8.0791176353220778E-2</v>
      </c>
      <c r="N34" s="81"/>
    </row>
    <row r="35" spans="1:14" s="148" customFormat="1" x14ac:dyDescent="0.25"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71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9740327</v>
      </c>
      <c r="H36" s="178">
        <v>10013119</v>
      </c>
      <c r="I36" s="179">
        <f>IFERROR(H36/G36-1,"-")</f>
        <v>2.8006451939447174E-2</v>
      </c>
      <c r="J36" s="179">
        <f>IFERROR(H36/E36-1,"-")</f>
        <v>1.973756237448629</v>
      </c>
      <c r="K36" s="178">
        <f>H36-G36</f>
        <v>272792</v>
      </c>
      <c r="L36" s="178">
        <f>H36-E36</f>
        <v>6645957</v>
      </c>
      <c r="M36" s="179">
        <f>H36/H$8</f>
        <v>0.27748117262875993</v>
      </c>
      <c r="N36" s="81"/>
    </row>
    <row r="37" spans="1:14" x14ac:dyDescent="0.25">
      <c r="A37" s="1" t="s">
        <v>99</v>
      </c>
      <c r="B37" s="161" t="s">
        <v>100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578106</v>
      </c>
      <c r="H37" s="162">
        <v>549885</v>
      </c>
      <c r="I37" s="163">
        <f>IFERROR(H37/G37-1,"-")</f>
        <v>-4.8816307044036944E-2</v>
      </c>
      <c r="J37" s="180">
        <f t="shared" ref="J37:J48" si="14">IFERROR(H37/E37-1,"-")</f>
        <v>0.56718651139725362</v>
      </c>
      <c r="K37" s="162">
        <f t="shared" ref="K37:K47" si="15">H37-G37</f>
        <v>-28221</v>
      </c>
      <c r="L37" s="162">
        <f t="shared" ref="L37:L48" si="16">H37-E37</f>
        <v>199011</v>
      </c>
      <c r="M37" s="163">
        <f>H37/H$8</f>
        <v>1.5238282358470488E-2</v>
      </c>
      <c r="N37" s="81"/>
    </row>
    <row r="38" spans="1:14" x14ac:dyDescent="0.25">
      <c r="A38" s="164" t="s">
        <v>106</v>
      </c>
      <c r="B38" s="165" t="s">
        <v>106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219792</v>
      </c>
      <c r="H38" s="166">
        <v>237231</v>
      </c>
      <c r="I38" s="167">
        <f>IFERROR(H38/G38-1,"-")</f>
        <v>7.9343197204629901E-2</v>
      </c>
      <c r="J38" s="181">
        <f t="shared" si="14"/>
        <v>0.81001174980544155</v>
      </c>
      <c r="K38" s="166">
        <f t="shared" si="15"/>
        <v>17439</v>
      </c>
      <c r="L38" s="166">
        <f t="shared" si="16"/>
        <v>106165</v>
      </c>
      <c r="M38" s="167">
        <f>H38/H$8</f>
        <v>6.5740890589528946E-3</v>
      </c>
      <c r="N38" s="81"/>
    </row>
    <row r="39" spans="1:14" x14ac:dyDescent="0.25">
      <c r="A39" s="164" t="s">
        <v>103</v>
      </c>
      <c r="B39" s="165" t="s">
        <v>103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358314</v>
      </c>
      <c r="H39" s="166">
        <v>312654</v>
      </c>
      <c r="I39" s="167">
        <f>IFERROR(H39/G39-1,"-")</f>
        <v>-0.12743013111405077</v>
      </c>
      <c r="J39" s="181">
        <f t="shared" si="14"/>
        <v>0.42239590915708258</v>
      </c>
      <c r="K39" s="166">
        <f t="shared" si="15"/>
        <v>-45660</v>
      </c>
      <c r="L39" s="166">
        <f t="shared" si="16"/>
        <v>92846</v>
      </c>
      <c r="M39" s="167">
        <f>H39/H$8</f>
        <v>8.6641932995175936E-3</v>
      </c>
      <c r="N39" s="81"/>
    </row>
    <row r="40" spans="1:14" x14ac:dyDescent="0.25">
      <c r="A40" s="1"/>
      <c r="B40" s="161" t="s">
        <v>110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9162221</v>
      </c>
      <c r="H40" s="162">
        <v>9463234</v>
      </c>
      <c r="I40" s="163">
        <f>IFERROR(H40/G40-1,"-")</f>
        <v>3.2853715272748829E-2</v>
      </c>
      <c r="J40" s="180">
        <f t="shared" si="14"/>
        <v>2.1373774652818298</v>
      </c>
      <c r="K40" s="162">
        <f t="shared" si="15"/>
        <v>301013</v>
      </c>
      <c r="L40" s="162">
        <f t="shared" si="16"/>
        <v>6446946</v>
      </c>
      <c r="M40" s="163">
        <f>H40/H$8</f>
        <v>0.26224289027028946</v>
      </c>
      <c r="N40" s="81"/>
    </row>
    <row r="41" spans="1:14" s="58" customFormat="1" x14ac:dyDescent="0.25">
      <c r="B41" s="165" t="s">
        <v>113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4628132</v>
      </c>
      <c r="H41" s="166">
        <v>4858902</v>
      </c>
      <c r="I41" s="167">
        <f t="shared" ref="I41:I48" si="17">IFERROR(H41/G41-1,"-")</f>
        <v>4.9862449904194639E-2</v>
      </c>
      <c r="J41" s="181">
        <f t="shared" si="14"/>
        <v>3.5566032693045297</v>
      </c>
      <c r="K41" s="166">
        <f t="shared" si="15"/>
        <v>230770</v>
      </c>
      <c r="L41" s="166">
        <f t="shared" si="16"/>
        <v>3792559</v>
      </c>
      <c r="M41" s="167">
        <f t="shared" ref="M41:M48" si="18">H41/H$8</f>
        <v>0.13464873678703179</v>
      </c>
      <c r="N41" s="168"/>
    </row>
    <row r="42" spans="1:14" s="58" customFormat="1" x14ac:dyDescent="0.25">
      <c r="B42" s="165" t="s">
        <v>116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358364</v>
      </c>
      <c r="H42" s="166">
        <v>358116</v>
      </c>
      <c r="I42" s="167">
        <f t="shared" si="17"/>
        <v>-6.920337980377278E-4</v>
      </c>
      <c r="J42" s="181">
        <f t="shared" si="14"/>
        <v>1.0465993450717508</v>
      </c>
      <c r="K42" s="166">
        <f t="shared" si="15"/>
        <v>-248</v>
      </c>
      <c r="L42" s="166">
        <f t="shared" si="16"/>
        <v>183135</v>
      </c>
      <c r="M42" s="167">
        <f t="shared" si="18"/>
        <v>9.9240254327468778E-3</v>
      </c>
      <c r="N42" s="168"/>
    </row>
    <row r="43" spans="1:14" x14ac:dyDescent="0.25">
      <c r="A43" s="1"/>
      <c r="B43" s="165" t="s">
        <v>119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247768</v>
      </c>
      <c r="H43" s="166">
        <v>245648</v>
      </c>
      <c r="I43" s="167">
        <f t="shared" si="17"/>
        <v>-8.556391462981483E-3</v>
      </c>
      <c r="J43" s="181">
        <f t="shared" si="14"/>
        <v>0.92839031283118101</v>
      </c>
      <c r="K43" s="166">
        <f t="shared" si="15"/>
        <v>-2120</v>
      </c>
      <c r="L43" s="166">
        <f t="shared" si="16"/>
        <v>118263</v>
      </c>
      <c r="M43" s="167">
        <f t="shared" si="18"/>
        <v>6.8073389614074914E-3</v>
      </c>
      <c r="N43" s="81"/>
    </row>
    <row r="44" spans="1:14" x14ac:dyDescent="0.25">
      <c r="A44" s="1"/>
      <c r="B44" s="165" t="s">
        <v>126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501092</v>
      </c>
      <c r="H44" s="166">
        <v>499671</v>
      </c>
      <c r="I44" s="167">
        <f t="shared" si="17"/>
        <v>-2.8358065983891123E-3</v>
      </c>
      <c r="J44" s="181">
        <f t="shared" si="14"/>
        <v>1.0826306773423138</v>
      </c>
      <c r="K44" s="166">
        <f t="shared" si="15"/>
        <v>-1421</v>
      </c>
      <c r="L44" s="166">
        <f t="shared" si="16"/>
        <v>259748</v>
      </c>
      <c r="M44" s="167">
        <f t="shared" si="18"/>
        <v>1.3846763931257094E-2</v>
      </c>
      <c r="N44" s="81"/>
    </row>
    <row r="45" spans="1:14" x14ac:dyDescent="0.25">
      <c r="A45" s="1"/>
      <c r="B45" s="165" t="s">
        <v>122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374926</v>
      </c>
      <c r="H45" s="166">
        <v>372782</v>
      </c>
      <c r="I45" s="167">
        <f t="shared" si="17"/>
        <v>-5.7184617764571843E-3</v>
      </c>
      <c r="J45" s="181">
        <f t="shared" si="14"/>
        <v>1.0237783725386942</v>
      </c>
      <c r="K45" s="166">
        <f t="shared" si="15"/>
        <v>-2144</v>
      </c>
      <c r="L45" s="166">
        <f t="shared" si="16"/>
        <v>188581</v>
      </c>
      <c r="M45" s="167">
        <f t="shared" si="18"/>
        <v>1.0330446137202043E-2</v>
      </c>
      <c r="N45" s="81"/>
    </row>
    <row r="46" spans="1:14" x14ac:dyDescent="0.25">
      <c r="A46" s="1"/>
      <c r="B46" s="165" t="s">
        <v>131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188338</v>
      </c>
      <c r="H46" s="166">
        <v>187108</v>
      </c>
      <c r="I46" s="167">
        <f t="shared" si="17"/>
        <v>-6.5308116259066296E-3</v>
      </c>
      <c r="J46" s="181">
        <f t="shared" si="14"/>
        <v>1.2864614519814745</v>
      </c>
      <c r="K46" s="166">
        <f t="shared" si="15"/>
        <v>-1230</v>
      </c>
      <c r="L46" s="166">
        <f t="shared" si="16"/>
        <v>105275</v>
      </c>
      <c r="M46" s="167">
        <f t="shared" si="18"/>
        <v>5.1850924020998869E-3</v>
      </c>
      <c r="N46" s="81"/>
    </row>
    <row r="47" spans="1:14" x14ac:dyDescent="0.25">
      <c r="A47" s="164" t="s">
        <v>147</v>
      </c>
      <c r="B47" s="165" t="s">
        <v>134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6.0236780380959138E-3</v>
      </c>
      <c r="N47" s="81"/>
    </row>
    <row r="48" spans="1:14" x14ac:dyDescent="0.25">
      <c r="A48" s="169" t="s">
        <v>148</v>
      </c>
      <c r="B48" s="170" t="s">
        <v>148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2639079</v>
      </c>
      <c r="H48" s="171">
        <f t="shared" si="19"/>
        <v>2723638</v>
      </c>
      <c r="I48" s="172">
        <f t="shared" si="17"/>
        <v>3.2041102217857054E-2</v>
      </c>
      <c r="J48" s="182">
        <f t="shared" si="14"/>
        <v>1.5856324534305952</v>
      </c>
      <c r="K48" s="171">
        <f>H48-G48</f>
        <v>84559</v>
      </c>
      <c r="L48" s="171">
        <f t="shared" si="16"/>
        <v>1670264</v>
      </c>
      <c r="M48" s="172">
        <f t="shared" si="18"/>
        <v>7.5476808580448349E-2</v>
      </c>
      <c r="N48" s="81"/>
    </row>
    <row r="49" spans="1:14" s="148" customFormat="1" x14ac:dyDescent="0.25"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71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182130</v>
      </c>
      <c r="H50" s="178">
        <v>192892</v>
      </c>
      <c r="I50" s="179">
        <f>IFERROR(H50/G50-1,"-")</f>
        <v>5.9089661230988799E-2</v>
      </c>
      <c r="J50" s="179">
        <f>IFERROR(H50/E50-1,"-")</f>
        <v>0.95309937020311453</v>
      </c>
      <c r="K50" s="178">
        <f>H50-G50</f>
        <v>10762</v>
      </c>
      <c r="L50" s="178">
        <f>H50-E50</f>
        <v>94130</v>
      </c>
      <c r="M50" s="179">
        <f>H50/H$8</f>
        <v>5.345377234676504E-3</v>
      </c>
      <c r="N50" s="81"/>
    </row>
    <row r="51" spans="1:14" x14ac:dyDescent="0.25">
      <c r="A51" s="1" t="s">
        <v>99</v>
      </c>
      <c r="B51" s="161" t="s">
        <v>100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40330</v>
      </c>
      <c r="H51" s="162">
        <v>27801</v>
      </c>
      <c r="I51" s="163">
        <f>IFERROR(H51/G51-1,"-")</f>
        <v>-0.31066203818497395</v>
      </c>
      <c r="J51" s="180">
        <f t="shared" ref="J51:J62" si="20">IFERROR(H51/E51-1,"-")</f>
        <v>0.60829573064908016</v>
      </c>
      <c r="K51" s="162">
        <f t="shared" ref="K51:K61" si="21">H51-G51</f>
        <v>-12529</v>
      </c>
      <c r="L51" s="162">
        <f t="shared" ref="L51:L62" si="22">H51-E51</f>
        <v>10515</v>
      </c>
      <c r="M51" s="163">
        <f>H51/H$8</f>
        <v>7.7041470097900116E-4</v>
      </c>
      <c r="N51" s="81"/>
    </row>
    <row r="52" spans="1:14" x14ac:dyDescent="0.25">
      <c r="A52" s="164" t="s">
        <v>106</v>
      </c>
      <c r="B52" s="165" t="s">
        <v>106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25259</v>
      </c>
      <c r="H52" s="166">
        <v>15307</v>
      </c>
      <c r="I52" s="167">
        <f>IFERROR(H52/G52-1,"-")</f>
        <v>-0.39399817886693855</v>
      </c>
      <c r="J52" s="181">
        <f t="shared" si="20"/>
        <v>1.1898426323319029</v>
      </c>
      <c r="K52" s="166">
        <f t="shared" si="21"/>
        <v>-9952</v>
      </c>
      <c r="L52" s="166">
        <f t="shared" si="22"/>
        <v>8317</v>
      </c>
      <c r="M52" s="167">
        <f>H52/H$8</f>
        <v>4.2418394402667423E-4</v>
      </c>
      <c r="N52" s="81"/>
    </row>
    <row r="53" spans="1:14" x14ac:dyDescent="0.25">
      <c r="A53" s="164" t="s">
        <v>103</v>
      </c>
      <c r="B53" s="165" t="s">
        <v>103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12494</v>
      </c>
      <c r="I53" s="167">
        <f>IFERROR(H53/G53-1,"-")</f>
        <v>-0.17099064428372368</v>
      </c>
      <c r="J53" s="181">
        <f t="shared" si="20"/>
        <v>0.21348096348096357</v>
      </c>
      <c r="K53" s="166">
        <f t="shared" si="21"/>
        <v>-2577</v>
      </c>
      <c r="L53" s="166">
        <f t="shared" si="22"/>
        <v>2198</v>
      </c>
      <c r="M53" s="167">
        <f>H53/H$8</f>
        <v>3.4623075695232688E-4</v>
      </c>
      <c r="N53" s="81"/>
    </row>
    <row r="54" spans="1:14" x14ac:dyDescent="0.25">
      <c r="A54" s="1"/>
      <c r="B54" s="161" t="s">
        <v>110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165091</v>
      </c>
      <c r="I54" s="163">
        <f>IFERROR(H54/G54-1,"-")</f>
        <v>0.16425246826516227</v>
      </c>
      <c r="J54" s="180">
        <f t="shared" si="20"/>
        <v>1.0262531297560016</v>
      </c>
      <c r="K54" s="162">
        <f t="shared" si="21"/>
        <v>23291</v>
      </c>
      <c r="L54" s="162">
        <f t="shared" si="22"/>
        <v>83615</v>
      </c>
      <c r="M54" s="163">
        <f>H54/H$8</f>
        <v>4.574962533697503E-3</v>
      </c>
      <c r="N54" s="81"/>
    </row>
    <row r="55" spans="1:14" s="58" customFormat="1" x14ac:dyDescent="0.25">
      <c r="B55" s="165" t="s">
        <v>113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69307</v>
      </c>
      <c r="I55" s="167">
        <f t="shared" ref="I55:I62" si="23">IFERROR(H55/G55-1,"-")</f>
        <v>0.24913488573282394</v>
      </c>
      <c r="J55" s="181">
        <f t="shared" si="20"/>
        <v>2.3492968636737062</v>
      </c>
      <c r="K55" s="166">
        <f t="shared" si="21"/>
        <v>13823</v>
      </c>
      <c r="L55" s="166">
        <f t="shared" si="22"/>
        <v>48614</v>
      </c>
      <c r="M55" s="167">
        <f t="shared" ref="M55:M62" si="24">H55/H$8</f>
        <v>1.9206191029370035E-3</v>
      </c>
      <c r="N55" s="168"/>
    </row>
    <row r="56" spans="1:14" s="58" customFormat="1" x14ac:dyDescent="0.25">
      <c r="B56" s="165" t="s">
        <v>116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35877</v>
      </c>
      <c r="I56" s="167">
        <f t="shared" si="23"/>
        <v>4.0969099086029415E-2</v>
      </c>
      <c r="J56" s="181">
        <f t="shared" si="20"/>
        <v>0.14879923150816521</v>
      </c>
      <c r="K56" s="166">
        <f t="shared" si="21"/>
        <v>1412</v>
      </c>
      <c r="L56" s="166">
        <f t="shared" si="22"/>
        <v>4647</v>
      </c>
      <c r="M56" s="167">
        <f t="shared" si="24"/>
        <v>9.9421489252270157E-4</v>
      </c>
      <c r="N56" s="168"/>
    </row>
    <row r="57" spans="1:14" x14ac:dyDescent="0.25">
      <c r="A57" s="1"/>
      <c r="B57" s="165" t="s">
        <v>119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6789</v>
      </c>
      <c r="I57" s="167">
        <f t="shared" si="23"/>
        <v>7.3702830188682178E-4</v>
      </c>
      <c r="J57" s="181">
        <f t="shared" si="20"/>
        <v>0.75290472501936478</v>
      </c>
      <c r="K57" s="166">
        <f t="shared" si="21"/>
        <v>5</v>
      </c>
      <c r="L57" s="166">
        <f t="shared" si="22"/>
        <v>2916</v>
      </c>
      <c r="M57" s="167">
        <f t="shared" si="24"/>
        <v>1.8813515358967082E-4</v>
      </c>
      <c r="N57" s="81"/>
    </row>
    <row r="58" spans="1:14" x14ac:dyDescent="0.25">
      <c r="A58" s="1"/>
      <c r="B58" s="165" t="s">
        <v>126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4663</v>
      </c>
      <c r="I58" s="167">
        <f t="shared" si="23"/>
        <v>0.65884027036641757</v>
      </c>
      <c r="J58" s="181">
        <f t="shared" si="20"/>
        <v>1.1282519397535373</v>
      </c>
      <c r="K58" s="166">
        <f t="shared" si="21"/>
        <v>1852</v>
      </c>
      <c r="L58" s="166">
        <f t="shared" si="22"/>
        <v>2472</v>
      </c>
      <c r="M58" s="167">
        <f t="shared" si="24"/>
        <v>1.2921994714812712E-4</v>
      </c>
      <c r="N58" s="81"/>
    </row>
    <row r="59" spans="1:14" x14ac:dyDescent="0.25">
      <c r="A59" s="1"/>
      <c r="B59" s="165" t="s">
        <v>122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2985</v>
      </c>
      <c r="I59" s="167">
        <f t="shared" si="23"/>
        <v>0.13584474885844755</v>
      </c>
      <c r="J59" s="181">
        <f t="shared" si="20"/>
        <v>1.0459218642906101</v>
      </c>
      <c r="K59" s="166">
        <f t="shared" si="21"/>
        <v>357</v>
      </c>
      <c r="L59" s="166">
        <f t="shared" si="22"/>
        <v>1526</v>
      </c>
      <c r="M59" s="167">
        <f t="shared" si="24"/>
        <v>8.2719610173098753E-5</v>
      </c>
      <c r="N59" s="81"/>
    </row>
    <row r="60" spans="1:14" x14ac:dyDescent="0.25">
      <c r="A60" s="1"/>
      <c r="B60" s="165" t="s">
        <v>131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604</v>
      </c>
      <c r="I60" s="167">
        <f t="shared" si="23"/>
        <v>-0.24875621890547261</v>
      </c>
      <c r="J60" s="181">
        <f t="shared" si="20"/>
        <v>0.35730337078651675</v>
      </c>
      <c r="K60" s="166">
        <f t="shared" si="21"/>
        <v>-200</v>
      </c>
      <c r="L60" s="166">
        <f t="shared" si="22"/>
        <v>159</v>
      </c>
      <c r="M60" s="167">
        <f t="shared" si="24"/>
        <v>1.6737904370034053E-5</v>
      </c>
      <c r="N60" s="81"/>
    </row>
    <row r="61" spans="1:14" x14ac:dyDescent="0.25">
      <c r="A61" s="164" t="s">
        <v>147</v>
      </c>
      <c r="B61" s="165" t="s">
        <v>134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647</v>
      </c>
      <c r="I61" s="167">
        <f t="shared" si="23"/>
        <v>1.8897637795275646E-2</v>
      </c>
      <c r="J61" s="181">
        <f t="shared" si="20"/>
        <v>0.49768518518518512</v>
      </c>
      <c r="K61" s="166">
        <f t="shared" si="21"/>
        <v>12</v>
      </c>
      <c r="L61" s="166">
        <f t="shared" si="22"/>
        <v>215</v>
      </c>
      <c r="M61" s="167">
        <f t="shared" si="24"/>
        <v>1.7929510144721907E-5</v>
      </c>
      <c r="N61" s="81"/>
    </row>
    <row r="62" spans="1:14" x14ac:dyDescent="0.25">
      <c r="A62" s="169" t="s">
        <v>148</v>
      </c>
      <c r="B62" s="170" t="s">
        <v>148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44219</v>
      </c>
      <c r="I62" s="172">
        <f t="shared" si="23"/>
        <v>0.15789887140276004</v>
      </c>
      <c r="J62" s="182">
        <f t="shared" si="20"/>
        <v>1.0904363447265162</v>
      </c>
      <c r="K62" s="171">
        <f>H62-G62</f>
        <v>6030</v>
      </c>
      <c r="L62" s="171">
        <f t="shared" si="22"/>
        <v>23066</v>
      </c>
      <c r="M62" s="172">
        <f t="shared" si="24"/>
        <v>1.2253864128121453E-3</v>
      </c>
      <c r="N62" s="81"/>
    </row>
    <row r="63" spans="1:14" s="148" customFormat="1" x14ac:dyDescent="0.25"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71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988170</v>
      </c>
      <c r="H64" s="178">
        <v>1361415</v>
      </c>
      <c r="I64" s="179">
        <f>IFERROR(H64/G64-1,"-")</f>
        <v>0.37771334891769626</v>
      </c>
      <c r="J64" s="179">
        <f>IFERROR(H64/E64-1,"-")</f>
        <v>2.2463337863938766</v>
      </c>
      <c r="K64" s="178">
        <f>H64-G64</f>
        <v>373245</v>
      </c>
      <c r="L64" s="178">
        <f>H64-E64</f>
        <v>942045</v>
      </c>
      <c r="M64" s="179">
        <f>H64/H$8</f>
        <v>3.7727208738294549E-2</v>
      </c>
      <c r="N64" s="81"/>
    </row>
    <row r="65" spans="1:14" x14ac:dyDescent="0.25">
      <c r="A65" s="1" t="s">
        <v>99</v>
      </c>
      <c r="B65" s="161" t="s">
        <v>100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161549</v>
      </c>
      <c r="H65" s="162">
        <v>256345</v>
      </c>
      <c r="I65" s="163">
        <f>IFERROR(H65/G65-1,"-")</f>
        <v>0.58679409962302453</v>
      </c>
      <c r="J65" s="180">
        <f t="shared" ref="J65:J76" si="26">IFERROR(H65/E65-1,"-")</f>
        <v>2.0607627280542555</v>
      </c>
      <c r="K65" s="162">
        <f t="shared" ref="K65:K75" si="27">H65-G65</f>
        <v>94796</v>
      </c>
      <c r="L65" s="162">
        <f t="shared" ref="L65:L76" si="28">H65-E65</f>
        <v>172593</v>
      </c>
      <c r="M65" s="163">
        <f>H65/H$8</f>
        <v>7.1037716816827468E-3</v>
      </c>
      <c r="N65" s="81"/>
    </row>
    <row r="66" spans="1:14" x14ac:dyDescent="0.25">
      <c r="A66" s="164" t="s">
        <v>106</v>
      </c>
      <c r="B66" s="165" t="s">
        <v>106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83853</v>
      </c>
      <c r="H66" s="166">
        <v>124261</v>
      </c>
      <c r="I66" s="167">
        <f>IFERROR(H66/G66-1,"-")</f>
        <v>0.48189092817191992</v>
      </c>
      <c r="J66" s="181">
        <f t="shared" si="26"/>
        <v>1.094616007012339</v>
      </c>
      <c r="K66" s="166">
        <f t="shared" si="27"/>
        <v>40408</v>
      </c>
      <c r="L66" s="166">
        <f t="shared" si="28"/>
        <v>64937</v>
      </c>
      <c r="M66" s="167">
        <f>H66/H$8</f>
        <v>3.4434912829880817E-3</v>
      </c>
      <c r="N66" s="81"/>
    </row>
    <row r="67" spans="1:14" x14ac:dyDescent="0.25">
      <c r="A67" s="164" t="s">
        <v>103</v>
      </c>
      <c r="B67" s="165" t="s">
        <v>103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77696</v>
      </c>
      <c r="H67" s="166">
        <v>132084</v>
      </c>
      <c r="I67" s="167">
        <f>IFERROR(H67/G67-1,"-")</f>
        <v>0.70001029654036251</v>
      </c>
      <c r="J67" s="181">
        <f t="shared" si="26"/>
        <v>4.4070738496806943</v>
      </c>
      <c r="K67" s="166">
        <f t="shared" si="27"/>
        <v>54388</v>
      </c>
      <c r="L67" s="166">
        <f t="shared" si="28"/>
        <v>107656</v>
      </c>
      <c r="M67" s="167">
        <f>H67/H$8</f>
        <v>3.6602803986946651E-3</v>
      </c>
      <c r="N67" s="81"/>
    </row>
    <row r="68" spans="1:14" x14ac:dyDescent="0.25">
      <c r="A68" s="1"/>
      <c r="B68" s="161" t="s">
        <v>110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826621</v>
      </c>
      <c r="H68" s="162">
        <v>1105070</v>
      </c>
      <c r="I68" s="163">
        <f>IFERROR(H68/G68-1,"-")</f>
        <v>0.33685207610259105</v>
      </c>
      <c r="J68" s="180">
        <f t="shared" si="26"/>
        <v>2.2926422301545211</v>
      </c>
      <c r="K68" s="162">
        <f t="shared" si="27"/>
        <v>278449</v>
      </c>
      <c r="L68" s="162">
        <f t="shared" si="28"/>
        <v>769452</v>
      </c>
      <c r="M68" s="163">
        <f>H68/H$8</f>
        <v>3.0623437056611805E-2</v>
      </c>
      <c r="N68" s="81"/>
    </row>
    <row r="69" spans="1:14" s="58" customFormat="1" x14ac:dyDescent="0.25">
      <c r="B69" s="165" t="s">
        <v>113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314964</v>
      </c>
      <c r="H69" s="166">
        <v>454766</v>
      </c>
      <c r="I69" s="167">
        <f t="shared" ref="I69:I76" si="29">IFERROR(H69/G69-1,"-")</f>
        <v>0.44386660062737326</v>
      </c>
      <c r="J69" s="181">
        <f t="shared" si="26"/>
        <v>4.3242559767719575</v>
      </c>
      <c r="K69" s="166">
        <f t="shared" si="27"/>
        <v>139802</v>
      </c>
      <c r="L69" s="166">
        <f t="shared" si="28"/>
        <v>369352</v>
      </c>
      <c r="M69" s="167">
        <f t="shared" ref="M69:M76" si="30">H69/H$8</f>
        <v>1.2602367249574347E-2</v>
      </c>
      <c r="N69" s="168"/>
    </row>
    <row r="70" spans="1:14" s="58" customFormat="1" x14ac:dyDescent="0.25">
      <c r="B70" s="165" t="s">
        <v>116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89781</v>
      </c>
      <c r="H70" s="166">
        <v>78559</v>
      </c>
      <c r="I70" s="167">
        <f t="shared" si="29"/>
        <v>-0.12499303861618827</v>
      </c>
      <c r="J70" s="181">
        <f t="shared" si="26"/>
        <v>1.1737410071942445</v>
      </c>
      <c r="K70" s="166">
        <f t="shared" si="27"/>
        <v>-11222</v>
      </c>
      <c r="L70" s="166">
        <f t="shared" si="28"/>
        <v>42419</v>
      </c>
      <c r="M70" s="167">
        <f t="shared" si="30"/>
        <v>2.1770083268303065E-3</v>
      </c>
      <c r="N70" s="168"/>
    </row>
    <row r="71" spans="1:14" x14ac:dyDescent="0.25">
      <c r="A71" s="1"/>
      <c r="B71" s="165" t="s">
        <v>119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98989</v>
      </c>
      <c r="H71" s="166">
        <v>131979</v>
      </c>
      <c r="I71" s="167">
        <f t="shared" si="29"/>
        <v>0.33326935316045225</v>
      </c>
      <c r="J71" s="181">
        <f t="shared" si="26"/>
        <v>1.9743757324438835</v>
      </c>
      <c r="K71" s="166">
        <f t="shared" si="27"/>
        <v>32990</v>
      </c>
      <c r="L71" s="166">
        <f t="shared" si="28"/>
        <v>87607</v>
      </c>
      <c r="M71" s="167">
        <f t="shared" si="30"/>
        <v>3.6573706636634506E-3</v>
      </c>
      <c r="N71" s="81"/>
    </row>
    <row r="72" spans="1:14" x14ac:dyDescent="0.25">
      <c r="A72" s="1"/>
      <c r="B72" s="165" t="s">
        <v>126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25283</v>
      </c>
      <c r="H72" s="166">
        <v>47499</v>
      </c>
      <c r="I72" s="167">
        <f t="shared" si="29"/>
        <v>0.87869319305462179</v>
      </c>
      <c r="J72" s="181">
        <f t="shared" si="26"/>
        <v>0.67097023851403637</v>
      </c>
      <c r="K72" s="166">
        <f t="shared" si="27"/>
        <v>22216</v>
      </c>
      <c r="L72" s="166">
        <f t="shared" si="28"/>
        <v>19073</v>
      </c>
      <c r="M72" s="167">
        <f t="shared" si="30"/>
        <v>1.3162809928348469E-3</v>
      </c>
      <c r="N72" s="81"/>
    </row>
    <row r="73" spans="1:14" x14ac:dyDescent="0.25">
      <c r="A73" s="1"/>
      <c r="B73" s="165" t="s">
        <v>122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14330</v>
      </c>
      <c r="H73" s="166">
        <v>27574</v>
      </c>
      <c r="I73" s="167">
        <f t="shared" si="29"/>
        <v>0.924214933705513</v>
      </c>
      <c r="J73" s="181">
        <f t="shared" si="26"/>
        <v>0.63459600450530562</v>
      </c>
      <c r="K73" s="166">
        <f t="shared" si="27"/>
        <v>13244</v>
      </c>
      <c r="L73" s="166">
        <f t="shared" si="28"/>
        <v>10705</v>
      </c>
      <c r="M73" s="167">
        <f t="shared" si="30"/>
        <v>7.6412413095913734E-4</v>
      </c>
      <c r="N73" s="81"/>
    </row>
    <row r="74" spans="1:14" x14ac:dyDescent="0.25">
      <c r="A74" s="1"/>
      <c r="B74" s="165" t="s">
        <v>131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26631</v>
      </c>
      <c r="H74" s="166">
        <v>24320</v>
      </c>
      <c r="I74" s="167">
        <f t="shared" si="29"/>
        <v>-8.677856633246972E-2</v>
      </c>
      <c r="J74" s="181">
        <f t="shared" si="26"/>
        <v>0.68841988336573179</v>
      </c>
      <c r="K74" s="166">
        <f t="shared" si="27"/>
        <v>-2311</v>
      </c>
      <c r="L74" s="166">
        <f t="shared" si="28"/>
        <v>9916</v>
      </c>
      <c r="M74" s="167">
        <f t="shared" si="30"/>
        <v>6.7395005675368897E-4</v>
      </c>
      <c r="N74" s="81"/>
    </row>
    <row r="75" spans="1:14" x14ac:dyDescent="0.25">
      <c r="A75" s="164" t="s">
        <v>147</v>
      </c>
      <c r="B75" s="165" t="s">
        <v>134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7510</v>
      </c>
      <c r="H75" s="166">
        <v>21506</v>
      </c>
      <c r="I75" s="167">
        <f t="shared" si="29"/>
        <v>1.863648468708389</v>
      </c>
      <c r="J75" s="181">
        <f t="shared" si="26"/>
        <v>11.963230861965039</v>
      </c>
      <c r="K75" s="166">
        <f t="shared" si="27"/>
        <v>13996</v>
      </c>
      <c r="L75" s="166">
        <f t="shared" si="28"/>
        <v>19847</v>
      </c>
      <c r="M75" s="167">
        <f t="shared" si="30"/>
        <v>5.9596915791713966E-4</v>
      </c>
      <c r="N75" s="81"/>
    </row>
    <row r="76" spans="1:14" x14ac:dyDescent="0.25">
      <c r="A76" s="169" t="s">
        <v>148</v>
      </c>
      <c r="B76" s="170" t="s">
        <v>148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249133</v>
      </c>
      <c r="H76" s="171">
        <f t="shared" si="31"/>
        <v>318867</v>
      </c>
      <c r="I76" s="172">
        <f t="shared" si="29"/>
        <v>0.27990671649279708</v>
      </c>
      <c r="J76" s="182">
        <f t="shared" si="26"/>
        <v>1.9433695792641275</v>
      </c>
      <c r="K76" s="171">
        <f>H76-G76</f>
        <v>69734</v>
      </c>
      <c r="L76" s="171">
        <f t="shared" si="28"/>
        <v>210533</v>
      </c>
      <c r="M76" s="172">
        <f t="shared" si="30"/>
        <v>8.8363664780788873E-3</v>
      </c>
      <c r="N76" s="81"/>
    </row>
    <row r="77" spans="1:14" s="148" customFormat="1" x14ac:dyDescent="0.25"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71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5136286</v>
      </c>
      <c r="H78" s="178">
        <v>5762502</v>
      </c>
      <c r="I78" s="179">
        <f>IFERROR(H78/G78-1,"-")</f>
        <v>0.12192000211826204</v>
      </c>
      <c r="J78" s="179">
        <f>IFERROR(H78/E78-1,"-")</f>
        <v>1.9290501697196549</v>
      </c>
      <c r="K78" s="178">
        <f>H78-G78</f>
        <v>626216</v>
      </c>
      <c r="L78" s="178">
        <f>H78-E78</f>
        <v>3795140</v>
      </c>
      <c r="M78" s="179">
        <f>H78/H$8</f>
        <v>0.15968908511279795</v>
      </c>
      <c r="N78" s="81"/>
    </row>
    <row r="79" spans="1:14" x14ac:dyDescent="0.25">
      <c r="A79" s="1" t="s">
        <v>99</v>
      </c>
      <c r="B79" s="161" t="s">
        <v>100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1646973</v>
      </c>
      <c r="H79" s="162">
        <v>1680920</v>
      </c>
      <c r="I79" s="163">
        <f>IFERROR(H79/G79-1,"-")</f>
        <v>2.061175259096526E-2</v>
      </c>
      <c r="J79" s="180">
        <f t="shared" ref="J79:J90" si="32">IFERROR(H79/E79-1,"-")</f>
        <v>1.1959548612471944</v>
      </c>
      <c r="K79" s="162">
        <f t="shared" ref="K79:K89" si="33">H79-G79</f>
        <v>33947</v>
      </c>
      <c r="L79" s="162">
        <f t="shared" ref="L79:L90" si="34">H79-E79</f>
        <v>915458</v>
      </c>
      <c r="M79" s="163">
        <f>H79/H$8</f>
        <v>4.6581255320658342E-2</v>
      </c>
      <c r="N79" s="81"/>
    </row>
    <row r="80" spans="1:14" x14ac:dyDescent="0.25">
      <c r="A80" s="164" t="s">
        <v>106</v>
      </c>
      <c r="B80" s="165" t="s">
        <v>106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256845</v>
      </c>
      <c r="H80" s="166">
        <v>287499</v>
      </c>
      <c r="I80" s="167">
        <f>IFERROR(H80/G80-1,"-")</f>
        <v>0.11934824505051678</v>
      </c>
      <c r="J80" s="181">
        <f t="shared" si="32"/>
        <v>0.58044637458083659</v>
      </c>
      <c r="K80" s="166">
        <f t="shared" si="33"/>
        <v>30654</v>
      </c>
      <c r="L80" s="166">
        <f t="shared" si="34"/>
        <v>105589</v>
      </c>
      <c r="M80" s="167">
        <f>H80/H$8</f>
        <v>7.9671039213251981E-3</v>
      </c>
      <c r="N80" s="81"/>
    </row>
    <row r="81" spans="1:14" x14ac:dyDescent="0.25">
      <c r="A81" s="164" t="s">
        <v>103</v>
      </c>
      <c r="B81" s="165" t="s">
        <v>103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1390128</v>
      </c>
      <c r="H81" s="166">
        <v>1393421</v>
      </c>
      <c r="I81" s="167">
        <f>IFERROR(H81/G81-1,"-")</f>
        <v>2.368846609808628E-3</v>
      </c>
      <c r="J81" s="181">
        <f t="shared" si="32"/>
        <v>1.3878266204211451</v>
      </c>
      <c r="K81" s="166">
        <f t="shared" si="33"/>
        <v>3293</v>
      </c>
      <c r="L81" s="166">
        <f t="shared" si="34"/>
        <v>809869</v>
      </c>
      <c r="M81" s="167">
        <f>H81/H$8</f>
        <v>3.8614151399333142E-2</v>
      </c>
      <c r="N81" s="81"/>
    </row>
    <row r="82" spans="1:14" x14ac:dyDescent="0.25">
      <c r="A82" s="1"/>
      <c r="B82" s="161" t="s">
        <v>110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3489313</v>
      </c>
      <c r="H82" s="162">
        <v>4081582</v>
      </c>
      <c r="I82" s="163">
        <f>IFERROR(H82/G82-1,"-")</f>
        <v>0.16973799713582594</v>
      </c>
      <c r="J82" s="180">
        <f t="shared" si="32"/>
        <v>2.3959414260753809</v>
      </c>
      <c r="K82" s="162">
        <f t="shared" si="33"/>
        <v>592269</v>
      </c>
      <c r="L82" s="162">
        <f t="shared" si="34"/>
        <v>2879682</v>
      </c>
      <c r="M82" s="163">
        <f>H82/H$8</f>
        <v>0.11310782979213961</v>
      </c>
      <c r="N82" s="81"/>
    </row>
    <row r="83" spans="1:14" s="58" customFormat="1" x14ac:dyDescent="0.25">
      <c r="B83" s="165" t="s">
        <v>113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669954</v>
      </c>
      <c r="H83" s="166">
        <v>788206</v>
      </c>
      <c r="I83" s="167">
        <f t="shared" ref="I83:I90" si="35">IFERROR(H83/G83-1,"-")</f>
        <v>0.17650764082310122</v>
      </c>
      <c r="J83" s="181">
        <f t="shared" si="32"/>
        <v>5.8958801760264565</v>
      </c>
      <c r="K83" s="166">
        <f t="shared" si="33"/>
        <v>118252</v>
      </c>
      <c r="L83" s="166">
        <f t="shared" si="34"/>
        <v>673905</v>
      </c>
      <c r="M83" s="167">
        <f t="shared" ref="M83:M90" si="36">H83/H$8</f>
        <v>2.1842577238223609E-2</v>
      </c>
      <c r="N83" s="168"/>
    </row>
    <row r="84" spans="1:14" s="58" customFormat="1" x14ac:dyDescent="0.25">
      <c r="B84" s="165" t="s">
        <v>116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1213964</v>
      </c>
      <c r="H84" s="166">
        <v>1379633</v>
      </c>
      <c r="I84" s="167">
        <f t="shared" si="35"/>
        <v>0.13646945049441328</v>
      </c>
      <c r="J84" s="181">
        <f t="shared" si="32"/>
        <v>1.8848311611188593</v>
      </c>
      <c r="K84" s="166">
        <f t="shared" si="33"/>
        <v>165669</v>
      </c>
      <c r="L84" s="166">
        <f t="shared" si="34"/>
        <v>901396</v>
      </c>
      <c r="M84" s="167">
        <f t="shared" si="36"/>
        <v>3.8232061622091376E-2</v>
      </c>
      <c r="N84" s="168"/>
    </row>
    <row r="85" spans="1:14" x14ac:dyDescent="0.25">
      <c r="A85" s="1"/>
      <c r="B85" s="165" t="s">
        <v>119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274030</v>
      </c>
      <c r="H85" s="166">
        <v>384632</v>
      </c>
      <c r="I85" s="167">
        <f t="shared" si="35"/>
        <v>0.40361274313031426</v>
      </c>
      <c r="J85" s="181">
        <f t="shared" si="32"/>
        <v>2.6337801963173955</v>
      </c>
      <c r="K85" s="166">
        <f t="shared" si="33"/>
        <v>110602</v>
      </c>
      <c r="L85" s="166">
        <f t="shared" si="34"/>
        <v>278783</v>
      </c>
      <c r="M85" s="167">
        <f t="shared" si="36"/>
        <v>1.0658830519296255E-2</v>
      </c>
      <c r="N85" s="81"/>
    </row>
    <row r="86" spans="1:14" x14ac:dyDescent="0.25">
      <c r="A86" s="1"/>
      <c r="B86" s="165" t="s">
        <v>126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91057</v>
      </c>
      <c r="H86" s="166">
        <v>134723</v>
      </c>
      <c r="I86" s="167">
        <f t="shared" si="35"/>
        <v>0.47954577901753836</v>
      </c>
      <c r="J86" s="181">
        <f t="shared" si="32"/>
        <v>2.5245657178735872</v>
      </c>
      <c r="K86" s="166">
        <f t="shared" si="33"/>
        <v>43666</v>
      </c>
      <c r="L86" s="166">
        <f t="shared" si="34"/>
        <v>96499</v>
      </c>
      <c r="M86" s="167">
        <f t="shared" si="36"/>
        <v>3.7334117391458568E-3</v>
      </c>
      <c r="N86" s="81"/>
    </row>
    <row r="87" spans="1:14" x14ac:dyDescent="0.25">
      <c r="A87" s="1"/>
      <c r="B87" s="165" t="s">
        <v>122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46238</v>
      </c>
      <c r="H87" s="166">
        <v>58968</v>
      </c>
      <c r="I87" s="167">
        <f t="shared" si="35"/>
        <v>0.2753146762403218</v>
      </c>
      <c r="J87" s="181">
        <f t="shared" si="32"/>
        <v>0.77081081081081071</v>
      </c>
      <c r="K87" s="166">
        <f t="shared" si="33"/>
        <v>12730</v>
      </c>
      <c r="L87" s="166">
        <f t="shared" si="34"/>
        <v>25668</v>
      </c>
      <c r="M87" s="167">
        <f t="shared" si="36"/>
        <v>1.6341071935300794E-3</v>
      </c>
      <c r="N87" s="81"/>
    </row>
    <row r="88" spans="1:14" x14ac:dyDescent="0.25">
      <c r="A88" s="1"/>
      <c r="B88" s="165" t="s">
        <v>131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74920</v>
      </c>
      <c r="H88" s="166">
        <v>68668</v>
      </c>
      <c r="I88" s="167">
        <f t="shared" si="35"/>
        <v>-8.3449012279765089E-2</v>
      </c>
      <c r="J88" s="181">
        <f t="shared" si="32"/>
        <v>2.2901154712280198</v>
      </c>
      <c r="K88" s="166">
        <f t="shared" si="33"/>
        <v>-6252</v>
      </c>
      <c r="L88" s="166">
        <f t="shared" si="34"/>
        <v>47797</v>
      </c>
      <c r="M88" s="167">
        <f t="shared" si="36"/>
        <v>1.9029112868898979E-3</v>
      </c>
      <c r="N88" s="81"/>
    </row>
    <row r="89" spans="1:14" x14ac:dyDescent="0.25">
      <c r="A89" s="164" t="s">
        <v>147</v>
      </c>
      <c r="B89" s="165" t="s">
        <v>134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81787</v>
      </c>
      <c r="H89" s="166">
        <v>80097</v>
      </c>
      <c r="I89" s="167">
        <f t="shared" si="35"/>
        <v>-2.066343061855791E-2</v>
      </c>
      <c r="J89" s="181">
        <f t="shared" si="32"/>
        <v>2.569225970322178</v>
      </c>
      <c r="K89" s="166">
        <f t="shared" si="33"/>
        <v>-1690</v>
      </c>
      <c r="L89" s="166">
        <f t="shared" si="34"/>
        <v>57656</v>
      </c>
      <c r="M89" s="167">
        <f t="shared" si="36"/>
        <v>2.2196290170970489E-3</v>
      </c>
      <c r="N89" s="81"/>
    </row>
    <row r="90" spans="1:14" x14ac:dyDescent="0.25">
      <c r="A90" s="169" t="s">
        <v>148</v>
      </c>
      <c r="B90" s="170" t="s">
        <v>148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1037363</v>
      </c>
      <c r="H90" s="171">
        <f t="shared" si="37"/>
        <v>1186655</v>
      </c>
      <c r="I90" s="172">
        <f t="shared" si="35"/>
        <v>0.14391490731788203</v>
      </c>
      <c r="J90" s="182">
        <f t="shared" si="32"/>
        <v>2.053062054096332</v>
      </c>
      <c r="K90" s="171">
        <f>H90-G90</f>
        <v>149292</v>
      </c>
      <c r="L90" s="171">
        <f t="shared" si="34"/>
        <v>797978</v>
      </c>
      <c r="M90" s="172">
        <f t="shared" si="36"/>
        <v>3.2884301175865494E-2</v>
      </c>
      <c r="N90" s="81"/>
    </row>
    <row r="91" spans="1:14" s="148" customFormat="1" x14ac:dyDescent="0.25"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71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4.2205013833711688E-3</v>
      </c>
      <c r="N92" s="81"/>
    </row>
    <row r="93" spans="1:14" x14ac:dyDescent="0.25">
      <c r="A93" s="1" t="s">
        <v>99</v>
      </c>
      <c r="B93" s="161" t="s">
        <v>100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1.969225533839387E-3</v>
      </c>
      <c r="N93" s="81"/>
    </row>
    <row r="94" spans="1:14" x14ac:dyDescent="0.25">
      <c r="A94" s="164" t="s">
        <v>106</v>
      </c>
      <c r="B94" s="165" t="s">
        <v>106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5.9984880462542569E-4</v>
      </c>
      <c r="N94" s="81"/>
    </row>
    <row r="95" spans="1:14" x14ac:dyDescent="0.25">
      <c r="A95" s="164" t="s">
        <v>103</v>
      </c>
      <c r="B95" s="165" t="s">
        <v>103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1.3693767292139614E-3</v>
      </c>
      <c r="N95" s="81"/>
    </row>
    <row r="96" spans="1:14" x14ac:dyDescent="0.25">
      <c r="A96" s="1"/>
      <c r="B96" s="161" t="s">
        <v>110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2.2512758495317822E-3</v>
      </c>
      <c r="N96" s="81"/>
    </row>
    <row r="97" spans="1:14" s="58" customFormat="1" x14ac:dyDescent="0.25">
      <c r="B97" s="165" t="s">
        <v>113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3.4074382803632236E-4</v>
      </c>
      <c r="N97" s="168"/>
    </row>
    <row r="98" spans="1:14" s="58" customFormat="1" x14ac:dyDescent="0.25">
      <c r="B98" s="165" t="s">
        <v>116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6.9431820197219068E-4</v>
      </c>
      <c r="N98" s="168"/>
    </row>
    <row r="99" spans="1:14" x14ac:dyDescent="0.25">
      <c r="A99" s="1"/>
      <c r="B99" s="165" t="s">
        <v>119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2.7018968146992053E-4</v>
      </c>
      <c r="N99" s="81"/>
    </row>
    <row r="100" spans="1:14" x14ac:dyDescent="0.25">
      <c r="A100" s="1"/>
      <c r="B100" s="165" t="s">
        <v>126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1.053046963677639E-4</v>
      </c>
      <c r="N100" s="81"/>
    </row>
    <row r="101" spans="1:14" x14ac:dyDescent="0.25">
      <c r="A101" s="1"/>
      <c r="B101" s="165" t="s">
        <v>122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6.5344335272417701E-5</v>
      </c>
      <c r="N101" s="81"/>
    </row>
    <row r="102" spans="1:14" x14ac:dyDescent="0.25">
      <c r="A102" s="1"/>
      <c r="B102" s="165" t="s">
        <v>131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2.167059804199773E-5</v>
      </c>
      <c r="N102" s="81"/>
    </row>
    <row r="103" spans="1:14" x14ac:dyDescent="0.25">
      <c r="A103" s="164" t="s">
        <v>147</v>
      </c>
      <c r="B103" s="165" t="s">
        <v>134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3.4473432179341658E-5</v>
      </c>
      <c r="N103" s="81"/>
    </row>
    <row r="104" spans="1:14" x14ac:dyDescent="0.25">
      <c r="A104" s="169" t="s">
        <v>148</v>
      </c>
      <c r="B104" s="170" t="s">
        <v>148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7.1923107619182745E-4</v>
      </c>
      <c r="N104" s="81"/>
    </row>
    <row r="105" spans="1:14" s="148" customFormat="1" x14ac:dyDescent="0.25"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71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4.0273337737656074E-2</v>
      </c>
      <c r="N106" s="81"/>
    </row>
    <row r="107" spans="1:14" x14ac:dyDescent="0.25">
      <c r="A107" s="1" t="s">
        <v>99</v>
      </c>
      <c r="B107" s="161" t="s">
        <v>100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5.759030709066402E-3</v>
      </c>
      <c r="N107" s="81"/>
    </row>
    <row r="108" spans="1:14" x14ac:dyDescent="0.25">
      <c r="A108" s="164" t="s">
        <v>106</v>
      </c>
      <c r="B108" s="165" t="s">
        <v>106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1.6371831991345061E-3</v>
      </c>
      <c r="N108" s="81"/>
    </row>
    <row r="109" spans="1:14" x14ac:dyDescent="0.25">
      <c r="A109" s="164" t="s">
        <v>103</v>
      </c>
      <c r="B109" s="165" t="s">
        <v>103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4.1218475099318959E-3</v>
      </c>
      <c r="N109" s="81"/>
    </row>
    <row r="110" spans="1:14" x14ac:dyDescent="0.25">
      <c r="A110" s="1"/>
      <c r="B110" s="161" t="s">
        <v>110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3.4514307028589673E-2</v>
      </c>
      <c r="N110" s="81"/>
    </row>
    <row r="111" spans="1:14" s="58" customFormat="1" x14ac:dyDescent="0.25">
      <c r="B111" s="165" t="s">
        <v>113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2.1108631216302496E-2</v>
      </c>
      <c r="N111" s="168"/>
    </row>
    <row r="112" spans="1:14" s="58" customFormat="1" x14ac:dyDescent="0.25">
      <c r="B112" s="165" t="s">
        <v>116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1.6836558243473326E-3</v>
      </c>
      <c r="N112" s="168"/>
    </row>
    <row r="113" spans="1:14" x14ac:dyDescent="0.25">
      <c r="A113" s="1"/>
      <c r="B113" s="165" t="s">
        <v>119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2.3618457807179343E-3</v>
      </c>
      <c r="N113" s="81"/>
    </row>
    <row r="114" spans="1:14" x14ac:dyDescent="0.25">
      <c r="A114" s="1"/>
      <c r="B114" s="165" t="s">
        <v>126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1.1466295846339386E-3</v>
      </c>
      <c r="N114" s="81"/>
    </row>
    <row r="115" spans="1:14" x14ac:dyDescent="0.25">
      <c r="A115" s="1"/>
      <c r="B115" s="165" t="s">
        <v>122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9.199473698212259E-4</v>
      </c>
      <c r="N115" s="81"/>
    </row>
    <row r="116" spans="1:14" x14ac:dyDescent="0.25">
      <c r="A116" s="1"/>
      <c r="B116" s="165" t="s">
        <v>131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3.2237092969636779E-4</v>
      </c>
      <c r="N116" s="81"/>
    </row>
    <row r="117" spans="1:14" x14ac:dyDescent="0.25">
      <c r="A117" s="164" t="s">
        <v>147</v>
      </c>
      <c r="B117" s="165" t="s">
        <v>134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3.0438599602724176E-4</v>
      </c>
      <c r="N117" s="81"/>
    </row>
    <row r="118" spans="1:14" x14ac:dyDescent="0.25">
      <c r="A118" s="169" t="s">
        <v>148</v>
      </c>
      <c r="B118" s="170" t="s">
        <v>148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6.6668403270431324E-3</v>
      </c>
      <c r="N118" s="81"/>
    </row>
    <row r="119" spans="1:14" s="148" customFormat="1" x14ac:dyDescent="0.25"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71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577841</v>
      </c>
      <c r="H120" s="178">
        <v>583363</v>
      </c>
      <c r="I120" s="179">
        <f>IFERROR(H120/G120-1,"-")</f>
        <v>9.5562620167140011E-3</v>
      </c>
      <c r="J120" s="179">
        <f>IFERROR(H120/E120-1,"-")</f>
        <v>0.62420197734214256</v>
      </c>
      <c r="K120" s="178">
        <f>H120-G120</f>
        <v>5522</v>
      </c>
      <c r="L120" s="178">
        <f>H120-E120</f>
        <v>224194</v>
      </c>
      <c r="M120" s="179">
        <f>H120/H$8</f>
        <v>1.6166016733470488E-2</v>
      </c>
      <c r="N120" s="81"/>
    </row>
    <row r="121" spans="1:14" x14ac:dyDescent="0.25">
      <c r="A121" s="1" t="s">
        <v>99</v>
      </c>
      <c r="B121" s="161" t="s">
        <v>100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303323</v>
      </c>
      <c r="H121" s="162">
        <v>307279</v>
      </c>
      <c r="I121" s="163">
        <f>IFERROR(H121/G121-1,"-")</f>
        <v>1.3042202536569958E-2</v>
      </c>
      <c r="J121" s="180">
        <f t="shared" ref="J121:J132" si="50">IFERROR(H121/E121-1,"-")</f>
        <v>0.48709051400806258</v>
      </c>
      <c r="K121" s="162">
        <f t="shared" ref="K121:K131" si="51">H121-G121</f>
        <v>3956</v>
      </c>
      <c r="L121" s="162">
        <f t="shared" ref="L121:L132" si="52">H121-E121</f>
        <v>100648</v>
      </c>
      <c r="M121" s="163">
        <f>H121/H$8</f>
        <v>8.5152425776816119E-3</v>
      </c>
      <c r="N121" s="81"/>
    </row>
    <row r="122" spans="1:14" x14ac:dyDescent="0.25">
      <c r="A122" s="164" t="s">
        <v>106</v>
      </c>
      <c r="B122" s="165" t="s">
        <v>106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122170</v>
      </c>
      <c r="H122" s="166">
        <v>132724</v>
      </c>
      <c r="I122" s="167">
        <f>IFERROR(H122/G122-1,"-")</f>
        <v>8.6387820250470648E-2</v>
      </c>
      <c r="J122" s="181">
        <f t="shared" si="50"/>
        <v>0.37582021167421664</v>
      </c>
      <c r="K122" s="166">
        <f t="shared" si="51"/>
        <v>10554</v>
      </c>
      <c r="L122" s="166">
        <f t="shared" si="52"/>
        <v>36255</v>
      </c>
      <c r="M122" s="167">
        <f>H122/H$8</f>
        <v>3.6780159265039727E-3</v>
      </c>
      <c r="N122" s="81"/>
    </row>
    <row r="123" spans="1:14" x14ac:dyDescent="0.25">
      <c r="A123" s="164" t="s">
        <v>103</v>
      </c>
      <c r="B123" s="165" t="s">
        <v>103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181153</v>
      </c>
      <c r="H123" s="166">
        <v>174555</v>
      </c>
      <c r="I123" s="167">
        <f>IFERROR(H123/G123-1,"-")</f>
        <v>-3.6422250804568512E-2</v>
      </c>
      <c r="J123" s="181">
        <f t="shared" si="50"/>
        <v>0.58453005573609773</v>
      </c>
      <c r="K123" s="166">
        <f t="shared" si="51"/>
        <v>-6598</v>
      </c>
      <c r="L123" s="166">
        <f t="shared" si="52"/>
        <v>64393</v>
      </c>
      <c r="M123" s="167">
        <f>H123/H$8</f>
        <v>4.8372266511776387E-3</v>
      </c>
      <c r="N123" s="81"/>
    </row>
    <row r="124" spans="1:14" x14ac:dyDescent="0.25">
      <c r="A124" s="1"/>
      <c r="B124" s="161" t="s">
        <v>110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274518</v>
      </c>
      <c r="H124" s="162">
        <v>276084</v>
      </c>
      <c r="I124" s="163">
        <f>IFERROR(H124/G124-1,"-")</f>
        <v>5.7045439643301776E-3</v>
      </c>
      <c r="J124" s="180">
        <f t="shared" si="50"/>
        <v>0.80993588482869838</v>
      </c>
      <c r="K124" s="162">
        <f t="shared" si="51"/>
        <v>1566</v>
      </c>
      <c r="L124" s="162">
        <f t="shared" si="52"/>
        <v>123546</v>
      </c>
      <c r="M124" s="163">
        <f>H124/H$8</f>
        <v>7.6507741557888765E-3</v>
      </c>
      <c r="N124" s="81"/>
    </row>
    <row r="125" spans="1:14" s="58" customFormat="1" x14ac:dyDescent="0.25">
      <c r="B125" s="165" t="s">
        <v>113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40285</v>
      </c>
      <c r="H125" s="166">
        <v>36563</v>
      </c>
      <c r="I125" s="167">
        <f t="shared" ref="I125:I132" si="53">IFERROR(H125/G125-1,"-")</f>
        <v>-9.2391709072855877E-2</v>
      </c>
      <c r="J125" s="181">
        <f t="shared" si="50"/>
        <v>2.2889268687595576</v>
      </c>
      <c r="K125" s="166">
        <f t="shared" si="51"/>
        <v>-3722</v>
      </c>
      <c r="L125" s="166">
        <f t="shared" si="52"/>
        <v>25446</v>
      </c>
      <c r="M125" s="167">
        <f t="shared" ref="M125:M132" si="54">H125/H$8</f>
        <v>1.013225161393303E-3</v>
      </c>
      <c r="N125" s="168"/>
    </row>
    <row r="126" spans="1:14" s="58" customFormat="1" x14ac:dyDescent="0.25">
      <c r="B126" s="165" t="s">
        <v>116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43431</v>
      </c>
      <c r="H126" s="166">
        <v>42207</v>
      </c>
      <c r="I126" s="167">
        <f t="shared" si="53"/>
        <v>-2.8182634523727268E-2</v>
      </c>
      <c r="J126" s="181">
        <f t="shared" si="50"/>
        <v>0.80156223322520059</v>
      </c>
      <c r="K126" s="166">
        <f t="shared" si="51"/>
        <v>-1224</v>
      </c>
      <c r="L126" s="166">
        <f t="shared" si="52"/>
        <v>18779</v>
      </c>
      <c r="M126" s="167">
        <f t="shared" si="54"/>
        <v>1.1696303472616344E-3</v>
      </c>
      <c r="N126" s="168"/>
    </row>
    <row r="127" spans="1:14" x14ac:dyDescent="0.25">
      <c r="A127" s="1"/>
      <c r="B127" s="165" t="s">
        <v>119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26766</v>
      </c>
      <c r="H127" s="166">
        <v>26411</v>
      </c>
      <c r="I127" s="167">
        <f t="shared" si="53"/>
        <v>-1.3263094971232126E-2</v>
      </c>
      <c r="J127" s="181">
        <f t="shared" si="50"/>
        <v>0.44717808219178079</v>
      </c>
      <c r="K127" s="166">
        <f t="shared" si="51"/>
        <v>-355</v>
      </c>
      <c r="L127" s="166">
        <f t="shared" si="52"/>
        <v>8161</v>
      </c>
      <c r="M127" s="167">
        <f t="shared" si="54"/>
        <v>7.3189535151816114E-4</v>
      </c>
      <c r="N127" s="81"/>
    </row>
    <row r="128" spans="1:14" x14ac:dyDescent="0.25">
      <c r="A128" s="1"/>
      <c r="B128" s="165" t="s">
        <v>126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7409</v>
      </c>
      <c r="H128" s="166">
        <v>7428</v>
      </c>
      <c r="I128" s="167">
        <f t="shared" si="53"/>
        <v>2.5644486435416614E-3</v>
      </c>
      <c r="J128" s="181">
        <f t="shared" si="50"/>
        <v>1.0195758564437196</v>
      </c>
      <c r="K128" s="166">
        <f t="shared" si="51"/>
        <v>19</v>
      </c>
      <c r="L128" s="166">
        <f t="shared" si="52"/>
        <v>3750</v>
      </c>
      <c r="M128" s="167">
        <f t="shared" si="54"/>
        <v>2.0584296963677639E-4</v>
      </c>
      <c r="N128" s="81"/>
    </row>
    <row r="129" spans="1:14" x14ac:dyDescent="0.25">
      <c r="A129" s="1"/>
      <c r="B129" s="165" t="s">
        <v>122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6010</v>
      </c>
      <c r="H129" s="166">
        <v>5932</v>
      </c>
      <c r="I129" s="167">
        <f t="shared" si="53"/>
        <v>-1.2978369384359367E-2</v>
      </c>
      <c r="J129" s="181">
        <f t="shared" si="50"/>
        <v>0.71942028985507256</v>
      </c>
      <c r="K129" s="166">
        <f t="shared" si="51"/>
        <v>-78</v>
      </c>
      <c r="L129" s="166">
        <f t="shared" si="52"/>
        <v>2482</v>
      </c>
      <c r="M129" s="167">
        <f t="shared" si="54"/>
        <v>1.6438617338251986E-4</v>
      </c>
      <c r="N129" s="81"/>
    </row>
    <row r="130" spans="1:14" x14ac:dyDescent="0.25">
      <c r="A130" s="1"/>
      <c r="B130" s="165" t="s">
        <v>131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3507</v>
      </c>
      <c r="H130" s="166">
        <v>3870</v>
      </c>
      <c r="I130" s="167">
        <f t="shared" si="53"/>
        <v>0.10350727117194181</v>
      </c>
      <c r="J130" s="181">
        <f t="shared" si="50"/>
        <v>1.6837725381414703</v>
      </c>
      <c r="K130" s="166">
        <f t="shared" si="51"/>
        <v>363</v>
      </c>
      <c r="L130" s="166">
        <f t="shared" si="52"/>
        <v>2428</v>
      </c>
      <c r="M130" s="167">
        <f t="shared" si="54"/>
        <v>1.0724451972190693E-4</v>
      </c>
      <c r="N130" s="81"/>
    </row>
    <row r="131" spans="1:14" x14ac:dyDescent="0.25">
      <c r="A131" s="164" t="s">
        <v>147</v>
      </c>
      <c r="B131" s="165" t="s">
        <v>134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5426</v>
      </c>
      <c r="I131" s="167">
        <f t="shared" si="53"/>
        <v>0.10464169381107502</v>
      </c>
      <c r="J131" s="181">
        <f t="shared" si="50"/>
        <v>1.6995024875621891</v>
      </c>
      <c r="K131" s="166">
        <f t="shared" si="51"/>
        <v>514</v>
      </c>
      <c r="L131" s="166">
        <f t="shared" si="52"/>
        <v>3416</v>
      </c>
      <c r="M131" s="167">
        <f t="shared" si="54"/>
        <v>1.5036402170828605E-4</v>
      </c>
      <c r="N131" s="81"/>
    </row>
    <row r="132" spans="1:14" x14ac:dyDescent="0.25">
      <c r="A132" s="169" t="s">
        <v>148</v>
      </c>
      <c r="B132" s="170" t="s">
        <v>148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142198</v>
      </c>
      <c r="H132" s="171">
        <f t="shared" si="55"/>
        <v>148247</v>
      </c>
      <c r="I132" s="172">
        <f t="shared" si="53"/>
        <v>4.2539276220481259E-2</v>
      </c>
      <c r="J132" s="182">
        <f t="shared" si="50"/>
        <v>0.66265154828796691</v>
      </c>
      <c r="K132" s="171">
        <f>H132-G132</f>
        <v>6049</v>
      </c>
      <c r="L132" s="171">
        <f t="shared" si="52"/>
        <v>59084</v>
      </c>
      <c r="M132" s="172">
        <f t="shared" si="54"/>
        <v>4.108185611166288E-3</v>
      </c>
      <c r="N132" s="81"/>
    </row>
    <row r="133" spans="1:14" s="148" customFormat="1" x14ac:dyDescent="0.25"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71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1897228</v>
      </c>
      <c r="H134" s="178">
        <v>1991159</v>
      </c>
      <c r="I134" s="179">
        <f>IFERROR(H134/G134-1,"-")</f>
        <v>4.9509600322154235E-2</v>
      </c>
      <c r="J134" s="179">
        <f>IFERROR(H134/E134-1,"-")</f>
        <v>1.569273886468066</v>
      </c>
      <c r="K134" s="178">
        <f>H134-G134</f>
        <v>93931</v>
      </c>
      <c r="L134" s="178">
        <f>H134-E134</f>
        <v>1216170</v>
      </c>
      <c r="M134" s="179">
        <f>H134/H$8</f>
        <v>5.5178524714457999E-2</v>
      </c>
      <c r="N134" s="81"/>
    </row>
    <row r="135" spans="1:14" x14ac:dyDescent="0.25">
      <c r="A135" s="1" t="s">
        <v>99</v>
      </c>
      <c r="B135" s="161" t="s">
        <v>100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121724</v>
      </c>
      <c r="H135" s="162">
        <v>103793</v>
      </c>
      <c r="I135" s="163">
        <f>IFERROR(H135/G135-1,"-")</f>
        <v>-0.14730866550556998</v>
      </c>
      <c r="J135" s="180">
        <f t="shared" ref="J135:J146" si="56">IFERROR(H135/E135-1,"-")</f>
        <v>-0.26902734641848547</v>
      </c>
      <c r="K135" s="162">
        <f t="shared" ref="K135:K145" si="57">H135-G135</f>
        <v>-17931</v>
      </c>
      <c r="L135" s="162">
        <f t="shared" ref="L135:L146" si="58">H135-E135</f>
        <v>-38200</v>
      </c>
      <c r="M135" s="163">
        <f>H135/H$8</f>
        <v>2.8762869342366629E-3</v>
      </c>
      <c r="N135" s="81"/>
    </row>
    <row r="136" spans="1:14" x14ac:dyDescent="0.25">
      <c r="A136" s="164" t="s">
        <v>106</v>
      </c>
      <c r="B136" s="165" t="s">
        <v>106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67596</v>
      </c>
      <c r="H136" s="166">
        <v>47888</v>
      </c>
      <c r="I136" s="167">
        <f>IFERROR(H136/G136-1,"-")</f>
        <v>-0.29155571335581987</v>
      </c>
      <c r="J136" s="181">
        <f t="shared" si="56"/>
        <v>-0.44597799553431983</v>
      </c>
      <c r="K136" s="166">
        <f t="shared" si="57"/>
        <v>-19708</v>
      </c>
      <c r="L136" s="166">
        <f t="shared" si="58"/>
        <v>-38549</v>
      </c>
      <c r="M136" s="167">
        <f>H136/H$8</f>
        <v>1.3270608683314416E-3</v>
      </c>
      <c r="N136" s="81"/>
    </row>
    <row r="137" spans="1:14" x14ac:dyDescent="0.25">
      <c r="A137" s="164" t="s">
        <v>103</v>
      </c>
      <c r="B137" s="165" t="s">
        <v>103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54128</v>
      </c>
      <c r="H137" s="166">
        <v>55905</v>
      </c>
      <c r="I137" s="167">
        <f>IFERROR(H137/G137-1,"-")</f>
        <v>3.2829589122080893E-2</v>
      </c>
      <c r="J137" s="181">
        <f t="shared" si="56"/>
        <v>6.2819497444019934E-3</v>
      </c>
      <c r="K137" s="166">
        <f t="shared" si="57"/>
        <v>1777</v>
      </c>
      <c r="L137" s="166">
        <f t="shared" si="58"/>
        <v>349</v>
      </c>
      <c r="M137" s="167">
        <f>H137/H$8</f>
        <v>1.5492260659052213E-3</v>
      </c>
      <c r="N137" s="81"/>
    </row>
    <row r="138" spans="1:14" x14ac:dyDescent="0.25">
      <c r="A138" s="1"/>
      <c r="B138" s="161" t="s">
        <v>110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1775504</v>
      </c>
      <c r="H138" s="162">
        <v>1887366</v>
      </c>
      <c r="I138" s="163">
        <f>IFERROR(H138/G138-1,"-")</f>
        <v>6.3002955780443237E-2</v>
      </c>
      <c r="J138" s="180">
        <f t="shared" si="56"/>
        <v>1.981639694405652</v>
      </c>
      <c r="K138" s="162">
        <f t="shared" si="57"/>
        <v>111862</v>
      </c>
      <c r="L138" s="162">
        <f t="shared" si="58"/>
        <v>1254370</v>
      </c>
      <c r="M138" s="163">
        <f>H138/H$8</f>
        <v>5.230223778022134E-2</v>
      </c>
      <c r="N138" s="81"/>
    </row>
    <row r="139" spans="1:14" s="58" customFormat="1" x14ac:dyDescent="0.25">
      <c r="B139" s="165" t="s">
        <v>113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747598</v>
      </c>
      <c r="H139" s="166">
        <v>859363</v>
      </c>
      <c r="I139" s="167">
        <f t="shared" ref="I139:I146" si="59">IFERROR(H139/G139-1,"-")</f>
        <v>0.1494987948068347</v>
      </c>
      <c r="J139" s="181">
        <f t="shared" si="56"/>
        <v>3.6963832903423253</v>
      </c>
      <c r="K139" s="166">
        <f t="shared" si="57"/>
        <v>111765</v>
      </c>
      <c r="L139" s="166">
        <f t="shared" si="58"/>
        <v>676379</v>
      </c>
      <c r="M139" s="167">
        <f t="shared" ref="M139:M146" si="60">H139/H$8</f>
        <v>2.3814463101234393E-2</v>
      </c>
      <c r="N139" s="168"/>
    </row>
    <row r="140" spans="1:14" s="58" customFormat="1" x14ac:dyDescent="0.25">
      <c r="B140" s="165" t="s">
        <v>116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181835</v>
      </c>
      <c r="H140" s="166">
        <v>190230</v>
      </c>
      <c r="I140" s="167">
        <f t="shared" si="59"/>
        <v>4.6168229438776853E-2</v>
      </c>
      <c r="J140" s="181">
        <f t="shared" si="56"/>
        <v>1.7440317345834835</v>
      </c>
      <c r="K140" s="166">
        <f t="shared" si="57"/>
        <v>8395</v>
      </c>
      <c r="L140" s="166">
        <f t="shared" si="58"/>
        <v>120905</v>
      </c>
      <c r="M140" s="167">
        <f t="shared" si="60"/>
        <v>5.2716085236946654E-3</v>
      </c>
      <c r="N140" s="168"/>
    </row>
    <row r="141" spans="1:14" x14ac:dyDescent="0.25">
      <c r="A141" s="1"/>
      <c r="B141" s="165" t="s">
        <v>119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162480</v>
      </c>
      <c r="H141" s="166">
        <v>166493</v>
      </c>
      <c r="I141" s="167">
        <f t="shared" si="59"/>
        <v>2.4698424421467191E-2</v>
      </c>
      <c r="J141" s="181">
        <f t="shared" si="56"/>
        <v>0.77090069775357395</v>
      </c>
      <c r="K141" s="166">
        <f t="shared" si="57"/>
        <v>4013</v>
      </c>
      <c r="L141" s="166">
        <f t="shared" si="58"/>
        <v>72477</v>
      </c>
      <c r="M141" s="167">
        <f t="shared" si="60"/>
        <v>4.6138144243047675E-3</v>
      </c>
      <c r="N141" s="81"/>
    </row>
    <row r="142" spans="1:14" x14ac:dyDescent="0.25">
      <c r="A142" s="1"/>
      <c r="B142" s="165" t="s">
        <v>126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79292</v>
      </c>
      <c r="H142" s="166">
        <v>59046</v>
      </c>
      <c r="I142" s="167">
        <f t="shared" si="59"/>
        <v>-0.25533471220299653</v>
      </c>
      <c r="J142" s="181">
        <f t="shared" si="56"/>
        <v>1.6410520195017222</v>
      </c>
      <c r="K142" s="166">
        <f t="shared" si="57"/>
        <v>-20246</v>
      </c>
      <c r="L142" s="166">
        <f t="shared" si="58"/>
        <v>36689</v>
      </c>
      <c r="M142" s="167">
        <f t="shared" si="60"/>
        <v>1.6362687109818389E-3</v>
      </c>
      <c r="N142" s="81"/>
    </row>
    <row r="143" spans="1:14" x14ac:dyDescent="0.25">
      <c r="A143" s="1"/>
      <c r="B143" s="165" t="s">
        <v>122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41049</v>
      </c>
      <c r="H143" s="166">
        <v>42057</v>
      </c>
      <c r="I143" s="167">
        <f t="shared" si="59"/>
        <v>2.4556018417013714E-2</v>
      </c>
      <c r="J143" s="181">
        <f t="shared" si="56"/>
        <v>1.0211937716262978</v>
      </c>
      <c r="K143" s="166">
        <f t="shared" si="57"/>
        <v>1008</v>
      </c>
      <c r="L143" s="166">
        <f t="shared" si="58"/>
        <v>21249</v>
      </c>
      <c r="M143" s="167">
        <f t="shared" si="60"/>
        <v>1.165473582931328E-3</v>
      </c>
      <c r="N143" s="81"/>
    </row>
    <row r="144" spans="1:14" x14ac:dyDescent="0.25">
      <c r="A144" s="1"/>
      <c r="B144" s="165" t="s">
        <v>131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28175</v>
      </c>
      <c r="H144" s="166">
        <v>26046</v>
      </c>
      <c r="I144" s="167">
        <f t="shared" si="59"/>
        <v>-7.5563442768411759E-2</v>
      </c>
      <c r="J144" s="181">
        <f t="shared" si="56"/>
        <v>1.6155854589274954</v>
      </c>
      <c r="K144" s="166">
        <f t="shared" si="57"/>
        <v>-2129</v>
      </c>
      <c r="L144" s="166">
        <f t="shared" si="58"/>
        <v>16088</v>
      </c>
      <c r="M144" s="167">
        <f t="shared" si="60"/>
        <v>7.2178055831441542E-4</v>
      </c>
      <c r="N144" s="81"/>
    </row>
    <row r="145" spans="1:14" x14ac:dyDescent="0.25">
      <c r="A145" s="164" t="s">
        <v>147</v>
      </c>
      <c r="B145" s="165" t="s">
        <v>134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21389</v>
      </c>
      <c r="H145" s="166">
        <v>19939</v>
      </c>
      <c r="I145" s="167">
        <f t="shared" si="59"/>
        <v>-6.7791855626723962E-2</v>
      </c>
      <c r="J145" s="181">
        <f t="shared" si="56"/>
        <v>2.1360490720352314</v>
      </c>
      <c r="K145" s="166">
        <f t="shared" si="57"/>
        <v>-1450</v>
      </c>
      <c r="L145" s="166">
        <f t="shared" si="58"/>
        <v>13581</v>
      </c>
      <c r="M145" s="167">
        <f t="shared" si="60"/>
        <v>5.52544826546538E-4</v>
      </c>
      <c r="N145" s="81"/>
    </row>
    <row r="146" spans="1:14" x14ac:dyDescent="0.25">
      <c r="A146" s="169" t="s">
        <v>148</v>
      </c>
      <c r="B146" s="170" t="s">
        <v>148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513686</v>
      </c>
      <c r="H146" s="171">
        <f t="shared" si="61"/>
        <v>524192</v>
      </c>
      <c r="I146" s="172">
        <f t="shared" si="59"/>
        <v>2.0452182851002254E-2</v>
      </c>
      <c r="J146" s="182">
        <f t="shared" si="56"/>
        <v>1.3072846516131871</v>
      </c>
      <c r="K146" s="171">
        <f>H146-G146</f>
        <v>10506</v>
      </c>
      <c r="L146" s="171">
        <f t="shared" si="58"/>
        <v>297002</v>
      </c>
      <c r="M146" s="172">
        <f t="shared" si="60"/>
        <v>1.4526284052213394E-2</v>
      </c>
      <c r="N146" s="81"/>
    </row>
    <row r="147" spans="1:14" s="148" customFormat="1" x14ac:dyDescent="0.25"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71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781228</v>
      </c>
      <c r="H148" s="178">
        <v>735699</v>
      </c>
      <c r="I148" s="179">
        <f>IFERROR(H148/G148-1,"-")</f>
        <v>-5.827876112991337E-2</v>
      </c>
      <c r="J148" s="179">
        <f>IFERROR(H148/E148-1,"-")</f>
        <v>1.2970638008230351</v>
      </c>
      <c r="K148" s="178">
        <f>H148-G148</f>
        <v>-45529</v>
      </c>
      <c r="L148" s="178">
        <f>H148-E148</f>
        <v>415421</v>
      </c>
      <c r="M148" s="179">
        <f>H148/H$8</f>
        <v>2.0387515740280932E-2</v>
      </c>
      <c r="N148" s="81"/>
    </row>
    <row r="149" spans="1:14" x14ac:dyDescent="0.25">
      <c r="A149" s="1" t="s">
        <v>99</v>
      </c>
      <c r="B149" s="161" t="s">
        <v>100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299463</v>
      </c>
      <c r="H149" s="162">
        <v>274583</v>
      </c>
      <c r="I149" s="163">
        <f>IFERROR(H149/G149-1,"-")</f>
        <v>-8.3082050203197033E-2</v>
      </c>
      <c r="J149" s="180">
        <f t="shared" ref="J149:J160" si="62">IFERROR(H149/E149-1,"-")</f>
        <v>1.3205635278806009</v>
      </c>
      <c r="K149" s="162">
        <f t="shared" ref="K149:K159" si="63">H149-G149</f>
        <v>-24880</v>
      </c>
      <c r="L149" s="162">
        <f t="shared" ref="L149:L160" si="64">H149-E149</f>
        <v>156257</v>
      </c>
      <c r="M149" s="163">
        <f>H149/H$8</f>
        <v>7.6091788007236092E-3</v>
      </c>
      <c r="N149" s="81"/>
    </row>
    <row r="150" spans="1:14" x14ac:dyDescent="0.25">
      <c r="A150" s="164" t="s">
        <v>106</v>
      </c>
      <c r="B150" s="165" t="s">
        <v>106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212644</v>
      </c>
      <c r="H150" s="166">
        <v>179573</v>
      </c>
      <c r="I150" s="167">
        <f>IFERROR(H150/G150-1,"-")</f>
        <v>-0.15552284569515251</v>
      </c>
      <c r="J150" s="181">
        <f t="shared" si="62"/>
        <v>1.0730885120236433</v>
      </c>
      <c r="K150" s="166">
        <f t="shared" si="63"/>
        <v>-33071</v>
      </c>
      <c r="L150" s="166">
        <f t="shared" si="64"/>
        <v>92952</v>
      </c>
      <c r="M150" s="167">
        <f>H150/H$8</f>
        <v>4.9762842739074914E-3</v>
      </c>
      <c r="N150" s="81"/>
    </row>
    <row r="151" spans="1:14" x14ac:dyDescent="0.25">
      <c r="A151" s="164" t="s">
        <v>103</v>
      </c>
      <c r="B151" s="165" t="s">
        <v>103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2.6328945268161178E-3</v>
      </c>
      <c r="N151" s="81"/>
    </row>
    <row r="152" spans="1:14" x14ac:dyDescent="0.25">
      <c r="A152" s="1"/>
      <c r="B152" s="161" t="s">
        <v>110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1.2778336939557322E-2</v>
      </c>
      <c r="N152" s="81"/>
    </row>
    <row r="153" spans="1:14" s="58" customFormat="1" x14ac:dyDescent="0.25">
      <c r="B153" s="165" t="s">
        <v>113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4.0495475223467654E-3</v>
      </c>
      <c r="N153" s="168"/>
    </row>
    <row r="154" spans="1:14" s="58" customFormat="1" x14ac:dyDescent="0.25">
      <c r="B154" s="165" t="s">
        <v>116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2.9057168256952327E-3</v>
      </c>
      <c r="N154" s="168"/>
    </row>
    <row r="155" spans="1:14" x14ac:dyDescent="0.25">
      <c r="A155" s="1"/>
      <c r="B155" s="165" t="s">
        <v>119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1.9887346144296255E-3</v>
      </c>
      <c r="N155" s="81"/>
    </row>
    <row r="156" spans="1:14" x14ac:dyDescent="0.25">
      <c r="A156" s="1"/>
      <c r="B156" s="165" t="s">
        <v>126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4.2310318530079454E-4</v>
      </c>
      <c r="N156" s="81"/>
    </row>
    <row r="157" spans="1:14" x14ac:dyDescent="0.25">
      <c r="A157" s="1"/>
      <c r="B157" s="165" t="s">
        <v>122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6.8359374999999996E-4</v>
      </c>
      <c r="N157" s="81"/>
    </row>
    <row r="158" spans="1:14" x14ac:dyDescent="0.25">
      <c r="A158" s="1"/>
      <c r="B158" s="165" t="s">
        <v>131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9.4192279724744611E-5</v>
      </c>
      <c r="N158" s="81"/>
    </row>
    <row r="159" spans="1:14" x14ac:dyDescent="0.25">
      <c r="A159" s="164" t="s">
        <v>147</v>
      </c>
      <c r="B159" s="165" t="s">
        <v>134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1.4762055725028376E-4</v>
      </c>
      <c r="N159" s="81"/>
    </row>
    <row r="160" spans="1:14" x14ac:dyDescent="0.25">
      <c r="A160" s="169" t="s">
        <v>148</v>
      </c>
      <c r="B160" s="170" t="s">
        <v>148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2.485828204809875E-3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1A4EA-7BAC-48B0-B0B5-C86330849CCD}">
  <sheetPr>
    <tabColor theme="3" tint="0.39997558519241921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B1DA-F41A-4FFB-AFDB-CF1CA64A9743}">
  <sheetPr>
    <tabColor theme="4" tint="0.79998168889431442"/>
  </sheetPr>
  <dimension ref="A1:O290"/>
  <sheetViews>
    <sheetView showGridLines="0" topLeftCell="F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258</v>
      </c>
      <c r="E1" t="s">
        <v>258</v>
      </c>
      <c r="G1" t="s">
        <v>258</v>
      </c>
    </row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CONCATENATE("dif ",RIGHT(M7,2),"/",RIGHT(K7,2))</f>
        <v>dif 25/24</v>
      </c>
    </row>
    <row r="9" spans="1:15" x14ac:dyDescent="0.25">
      <c r="A9" s="1" t="s">
        <v>73</v>
      </c>
      <c r="B9" s="119" t="s">
        <v>74</v>
      </c>
      <c r="C9" s="189">
        <v>7.1146653880402768</v>
      </c>
      <c r="D9" s="190">
        <v>-1.0833703413645148</v>
      </c>
      <c r="E9" s="189">
        <v>7.4604200323101777</v>
      </c>
      <c r="F9" s="190">
        <f t="shared" ref="F9:J21" si="0">IFERROR(E9-C9,"-")</f>
        <v>0.34575464426990088</v>
      </c>
      <c r="G9" s="189">
        <v>8.2772790055248624</v>
      </c>
      <c r="H9" s="190">
        <f t="shared" si="0"/>
        <v>0.8168589732146847</v>
      </c>
      <c r="I9" s="189">
        <v>6.3244211334271458</v>
      </c>
      <c r="J9" s="190">
        <f t="shared" si="0"/>
        <v>-1.9528578720977166</v>
      </c>
      <c r="K9" s="189">
        <v>6.6747736243324818</v>
      </c>
      <c r="L9" s="190">
        <f t="shared" ref="L9:L21" si="1">IFERROR(K9-I9,"-")</f>
        <v>0.35035249090533593</v>
      </c>
      <c r="M9" s="189">
        <v>5.639520078354554</v>
      </c>
      <c r="N9" s="190">
        <f t="shared" ref="N9:N20" si="2">IFERROR(M9-K9,"-")</f>
        <v>-1.0352535459779277</v>
      </c>
    </row>
    <row r="10" spans="1:15" x14ac:dyDescent="0.25">
      <c r="A10" s="1" t="s">
        <v>75</v>
      </c>
      <c r="B10" s="119" t="s">
        <v>76</v>
      </c>
      <c r="C10" s="189">
        <v>6.3956718346253227</v>
      </c>
      <c r="D10" s="190">
        <v>-1.1267534145441127</v>
      </c>
      <c r="E10" s="189">
        <v>5.006753246753247</v>
      </c>
      <c r="F10" s="190">
        <f t="shared" si="0"/>
        <v>-1.3889185878720758</v>
      </c>
      <c r="G10" s="189">
        <v>6.8945538818076475</v>
      </c>
      <c r="H10" s="190">
        <f t="shared" si="0"/>
        <v>1.8878006350544005</v>
      </c>
      <c r="I10" s="189">
        <v>5.2671606864274567</v>
      </c>
      <c r="J10" s="190">
        <f t="shared" si="0"/>
        <v>-1.6273931953801908</v>
      </c>
      <c r="K10" s="189">
        <v>6.3012135381874863</v>
      </c>
      <c r="L10" s="190">
        <f t="shared" si="1"/>
        <v>1.0340528517600296</v>
      </c>
      <c r="M10" s="189">
        <v>5.9382620774810926</v>
      </c>
      <c r="N10" s="190">
        <f t="shared" si="2"/>
        <v>-0.36295146070639372</v>
      </c>
    </row>
    <row r="11" spans="1:15" x14ac:dyDescent="0.25">
      <c r="A11" s="1" t="s">
        <v>77</v>
      </c>
      <c r="B11" s="119" t="s">
        <v>78</v>
      </c>
      <c r="C11" s="189">
        <v>7.718549747048904</v>
      </c>
      <c r="D11" s="190">
        <v>0.13274474745080056</v>
      </c>
      <c r="E11" s="189">
        <v>8.4855660071359065</v>
      </c>
      <c r="F11" s="190">
        <f t="shared" si="0"/>
        <v>0.76701626008700252</v>
      </c>
      <c r="G11" s="189">
        <v>5.4817210771776743</v>
      </c>
      <c r="H11" s="190">
        <f t="shared" si="0"/>
        <v>-3.0038449299582322</v>
      </c>
      <c r="I11" s="189">
        <v>5.0417615088028986</v>
      </c>
      <c r="J11" s="190">
        <f t="shared" si="0"/>
        <v>-0.43995956837477568</v>
      </c>
      <c r="K11" s="189">
        <v>5.7840758920143474</v>
      </c>
      <c r="L11" s="190">
        <f t="shared" si="1"/>
        <v>0.74231438321144871</v>
      </c>
      <c r="M11" s="189">
        <v>5.4982687149475735</v>
      </c>
      <c r="N11" s="190">
        <f t="shared" si="2"/>
        <v>-0.28580717706677383</v>
      </c>
    </row>
    <row r="12" spans="1:15" x14ac:dyDescent="0.25">
      <c r="A12" s="1" t="s">
        <v>79</v>
      </c>
      <c r="B12" s="119" t="s">
        <v>80</v>
      </c>
      <c r="C12" s="189" t="s">
        <v>258</v>
      </c>
      <c r="D12" s="190" t="s">
        <v>258</v>
      </c>
      <c r="E12" s="189">
        <v>5.9472250595846106</v>
      </c>
      <c r="F12" s="190" t="str">
        <f t="shared" si="0"/>
        <v>-</v>
      </c>
      <c r="G12" s="189">
        <v>6.9211831710453797</v>
      </c>
      <c r="H12" s="190">
        <f t="shared" si="0"/>
        <v>0.97395811146076916</v>
      </c>
      <c r="I12" s="189">
        <v>4.6508063289213446</v>
      </c>
      <c r="J12" s="190">
        <f t="shared" si="0"/>
        <v>-2.2703768421240351</v>
      </c>
      <c r="K12" s="189">
        <v>5.5245845552297164</v>
      </c>
      <c r="L12" s="190">
        <f t="shared" si="1"/>
        <v>0.87377822630837176</v>
      </c>
      <c r="M12" s="189">
        <v>5.218935628561038</v>
      </c>
      <c r="N12" s="190">
        <f t="shared" si="2"/>
        <v>-0.30564892666867838</v>
      </c>
    </row>
    <row r="13" spans="1:15" x14ac:dyDescent="0.25">
      <c r="A13" s="1" t="s">
        <v>81</v>
      </c>
      <c r="B13" s="119" t="s">
        <v>82</v>
      </c>
      <c r="C13" s="189" t="s">
        <v>258</v>
      </c>
      <c r="D13" s="190" t="s">
        <v>258</v>
      </c>
      <c r="E13" s="189">
        <v>6.53139286802804</v>
      </c>
      <c r="F13" s="190" t="str">
        <f t="shared" si="0"/>
        <v>-</v>
      </c>
      <c r="G13" s="189">
        <v>6.5240453946955919</v>
      </c>
      <c r="H13" s="190">
        <f t="shared" si="0"/>
        <v>-7.3474733324481178E-3</v>
      </c>
      <c r="I13" s="189">
        <v>5.3784671885570701</v>
      </c>
      <c r="J13" s="190">
        <f t="shared" si="0"/>
        <v>-1.1455782061385218</v>
      </c>
      <c r="K13" s="189">
        <v>5.433939673037071</v>
      </c>
      <c r="L13" s="190">
        <f t="shared" si="1"/>
        <v>5.5472484480000972E-2</v>
      </c>
      <c r="M13" s="189">
        <v>5.0135848403564935</v>
      </c>
      <c r="N13" s="190">
        <f t="shared" si="2"/>
        <v>-0.42035483268057749</v>
      </c>
    </row>
    <row r="14" spans="1:15" x14ac:dyDescent="0.25">
      <c r="A14" s="1" t="s">
        <v>83</v>
      </c>
      <c r="B14" s="119" t="s">
        <v>84</v>
      </c>
      <c r="C14" s="189" t="s">
        <v>258</v>
      </c>
      <c r="D14" s="190" t="s">
        <v>258</v>
      </c>
      <c r="E14" s="189">
        <v>5.0942153942624238</v>
      </c>
      <c r="F14" s="190" t="str">
        <f t="shared" si="0"/>
        <v>-</v>
      </c>
      <c r="G14" s="189">
        <v>6.8413200058797585</v>
      </c>
      <c r="H14" s="190">
        <f t="shared" si="0"/>
        <v>1.7471046116173348</v>
      </c>
      <c r="I14" s="189">
        <v>5.8025523826763816</v>
      </c>
      <c r="J14" s="190">
        <f t="shared" si="0"/>
        <v>-1.0387676232033769</v>
      </c>
      <c r="K14" s="189">
        <v>6.334820749454896</v>
      </c>
      <c r="L14" s="190">
        <f t="shared" si="1"/>
        <v>0.53226836677851441</v>
      </c>
      <c r="M14" s="189">
        <v>5.9502309128426845</v>
      </c>
      <c r="N14" s="190">
        <f t="shared" si="2"/>
        <v>-0.38458983661221158</v>
      </c>
    </row>
    <row r="15" spans="1:15" x14ac:dyDescent="0.25">
      <c r="A15" s="1" t="s">
        <v>85</v>
      </c>
      <c r="B15" s="119" t="s">
        <v>86</v>
      </c>
      <c r="C15" s="189" t="s">
        <v>258</v>
      </c>
      <c r="D15" s="190" t="s">
        <v>258</v>
      </c>
      <c r="E15" s="189">
        <v>7.1026458997935826</v>
      </c>
      <c r="F15" s="190" t="str">
        <f t="shared" si="0"/>
        <v>-</v>
      </c>
      <c r="G15" s="189">
        <v>6.4427972929423136</v>
      </c>
      <c r="H15" s="190">
        <f t="shared" si="0"/>
        <v>-0.659848606851269</v>
      </c>
      <c r="I15" s="189">
        <v>5.7923947029611922</v>
      </c>
      <c r="J15" s="190">
        <f t="shared" si="0"/>
        <v>-0.65040258998112144</v>
      </c>
      <c r="K15" s="189">
        <v>6.7274272669872266</v>
      </c>
      <c r="L15" s="190">
        <f t="shared" si="1"/>
        <v>0.93503256402603441</v>
      </c>
      <c r="M15" s="189">
        <v>5.9141351518908865</v>
      </c>
      <c r="N15" s="190">
        <f t="shared" si="2"/>
        <v>-0.81329211509634014</v>
      </c>
    </row>
    <row r="16" spans="1:15" x14ac:dyDescent="0.25">
      <c r="A16" s="1" t="s">
        <v>87</v>
      </c>
      <c r="B16" s="119" t="s">
        <v>88</v>
      </c>
      <c r="C16" s="189">
        <v>4.2597067155474084</v>
      </c>
      <c r="D16" s="190">
        <v>-3.4663156974929059</v>
      </c>
      <c r="E16" s="189">
        <v>6.9331798945727225</v>
      </c>
      <c r="F16" s="190">
        <f t="shared" si="0"/>
        <v>2.6734731790253141</v>
      </c>
      <c r="G16" s="189">
        <v>6.491933187814368</v>
      </c>
      <c r="H16" s="190">
        <f t="shared" si="0"/>
        <v>-0.44124670675835453</v>
      </c>
      <c r="I16" s="189">
        <v>6.6659301811754306</v>
      </c>
      <c r="J16" s="190">
        <f t="shared" si="0"/>
        <v>0.17399699336106256</v>
      </c>
      <c r="K16" s="189">
        <v>6.823486671813269</v>
      </c>
      <c r="L16" s="190">
        <f t="shared" si="1"/>
        <v>0.15755649063783839</v>
      </c>
      <c r="M16" s="189">
        <v>6.1420068777003793</v>
      </c>
      <c r="N16" s="190">
        <f t="shared" si="2"/>
        <v>-0.68147979411288961</v>
      </c>
    </row>
    <row r="17" spans="1:15" x14ac:dyDescent="0.25">
      <c r="A17" s="1" t="s">
        <v>89</v>
      </c>
      <c r="B17" s="119" t="s">
        <v>90</v>
      </c>
      <c r="C17" s="189">
        <v>4.2954739538855682</v>
      </c>
      <c r="D17" s="190">
        <v>-3.4634024310049494</v>
      </c>
      <c r="E17" s="189">
        <v>6.8566063764561616</v>
      </c>
      <c r="F17" s="190">
        <f t="shared" si="0"/>
        <v>2.5611324225705934</v>
      </c>
      <c r="G17" s="189">
        <v>6.1649928263988523</v>
      </c>
      <c r="H17" s="190">
        <f t="shared" si="0"/>
        <v>-0.69161355005730929</v>
      </c>
      <c r="I17" s="189">
        <v>6.6392938556963363</v>
      </c>
      <c r="J17" s="190">
        <f t="shared" si="0"/>
        <v>0.47430102929748408</v>
      </c>
      <c r="K17" s="189">
        <v>6.0692266353998727</v>
      </c>
      <c r="L17" s="190">
        <f t="shared" si="1"/>
        <v>-0.57006722029646362</v>
      </c>
      <c r="M17" s="189">
        <v>5.9023491225174674</v>
      </c>
      <c r="N17" s="190">
        <f t="shared" si="2"/>
        <v>-0.16687751288240538</v>
      </c>
    </row>
    <row r="18" spans="1:15" x14ac:dyDescent="0.25">
      <c r="A18" s="1" t="s">
        <v>91</v>
      </c>
      <c r="B18" s="119" t="s">
        <v>92</v>
      </c>
      <c r="C18" s="189">
        <v>4.5568584070796456</v>
      </c>
      <c r="D18" s="190">
        <v>-2.5540848624738954</v>
      </c>
      <c r="E18" s="189">
        <v>7.8932002401681176</v>
      </c>
      <c r="F18" s="190">
        <f t="shared" si="0"/>
        <v>3.336341833088472</v>
      </c>
      <c r="G18" s="189">
        <v>6.6140648379052367</v>
      </c>
      <c r="H18" s="190">
        <f t="shared" si="0"/>
        <v>-1.2791354022628809</v>
      </c>
      <c r="I18" s="189">
        <v>5.6104617742862617</v>
      </c>
      <c r="J18" s="190"/>
      <c r="K18" s="189">
        <v>5.9437582500471429</v>
      </c>
      <c r="L18" s="190">
        <f t="shared" si="1"/>
        <v>0.33329647576088117</v>
      </c>
      <c r="M18" s="189">
        <v>5.8542147947898746</v>
      </c>
      <c r="N18" s="190">
        <f t="shared" si="2"/>
        <v>-8.9543455257268256E-2</v>
      </c>
    </row>
    <row r="19" spans="1:15" x14ac:dyDescent="0.25">
      <c r="A19" s="1" t="s">
        <v>93</v>
      </c>
      <c r="B19" s="119" t="s">
        <v>94</v>
      </c>
      <c r="C19" s="189">
        <v>4.0001802776275461</v>
      </c>
      <c r="D19" s="190">
        <v>-3.1866795774811223</v>
      </c>
      <c r="E19" s="189">
        <v>8.3718019005847957</v>
      </c>
      <c r="F19" s="190">
        <f t="shared" si="0"/>
        <v>4.3716216229572495</v>
      </c>
      <c r="G19" s="189">
        <v>7.6749190501888833</v>
      </c>
      <c r="H19" s="190">
        <f t="shared" si="0"/>
        <v>-0.69688285039591236</v>
      </c>
      <c r="I19" s="189">
        <v>6.3411483772929556</v>
      </c>
      <c r="J19" s="190">
        <f t="shared" si="0"/>
        <v>-1.3337706728959278</v>
      </c>
      <c r="K19" s="189">
        <v>6.0049824791940427</v>
      </c>
      <c r="L19" s="190">
        <f t="shared" si="1"/>
        <v>-0.33616589809891284</v>
      </c>
      <c r="M19" s="189">
        <v>5.4506944444444443</v>
      </c>
      <c r="N19" s="190">
        <f t="shared" si="2"/>
        <v>-0.55428803474959842</v>
      </c>
    </row>
    <row r="20" spans="1:15" x14ac:dyDescent="0.25">
      <c r="A20" s="1" t="s">
        <v>95</v>
      </c>
      <c r="B20" s="119" t="s">
        <v>96</v>
      </c>
      <c r="C20" s="189">
        <v>6.6437311298267918</v>
      </c>
      <c r="D20" s="190">
        <v>-0.97926169559172571</v>
      </c>
      <c r="E20" s="189">
        <v>7.2588094167041533</v>
      </c>
      <c r="F20" s="190">
        <f t="shared" si="0"/>
        <v>0.61507828687736144</v>
      </c>
      <c r="G20" s="189">
        <v>6.0869589500139627</v>
      </c>
      <c r="H20" s="190">
        <f t="shared" si="0"/>
        <v>-1.1718504666901906</v>
      </c>
      <c r="I20" s="189">
        <v>5.886785029262775</v>
      </c>
      <c r="J20" s="190">
        <f t="shared" si="0"/>
        <v>-0.20017392075118767</v>
      </c>
      <c r="K20" s="189">
        <v>5.3419055419055423</v>
      </c>
      <c r="L20" s="190">
        <f t="shared" si="1"/>
        <v>-0.54487948735723268</v>
      </c>
      <c r="M20" s="189">
        <v>5.1518192627824018</v>
      </c>
      <c r="N20" s="190">
        <f t="shared" si="2"/>
        <v>-0.19008627912314058</v>
      </c>
    </row>
    <row r="21" spans="1:15" ht="15.75" x14ac:dyDescent="0.25">
      <c r="A21" s="1" t="s">
        <v>0</v>
      </c>
      <c r="B21" s="122" t="s">
        <v>33</v>
      </c>
      <c r="C21" s="191">
        <v>5.7058231246853497</v>
      </c>
      <c r="D21" s="192">
        <v>-1.6826136252324257</v>
      </c>
      <c r="E21" s="191">
        <v>6.9720730697289195</v>
      </c>
      <c r="F21" s="192">
        <f t="shared" si="0"/>
        <v>1.2662499450435698</v>
      </c>
      <c r="G21" s="191">
        <v>6.6176102336667117</v>
      </c>
      <c r="H21" s="192">
        <f t="shared" si="0"/>
        <v>-0.35446283606220774</v>
      </c>
      <c r="I21" s="191">
        <v>5.729361648217651</v>
      </c>
      <c r="J21" s="192">
        <f t="shared" si="0"/>
        <v>-0.88824858544906071</v>
      </c>
      <c r="K21" s="191">
        <v>6.0770157142498729</v>
      </c>
      <c r="L21" s="192">
        <f t="shared" si="1"/>
        <v>0.34765406603222182</v>
      </c>
      <c r="M21" s="191">
        <v>5.6298889367609748</v>
      </c>
      <c r="N21" s="192">
        <v>-0.44712677748889806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59.25" customHeight="1" thickBot="1" x14ac:dyDescent="0.3">
      <c r="B26" s="283" t="s">
        <v>300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CONCATENATE("dif ",RIGHT(M29,2),"/",RIGHT(K29,2))</f>
        <v>dif 25/24</v>
      </c>
    </row>
    <row r="31" spans="1:15" x14ac:dyDescent="0.25">
      <c r="B31" s="119" t="s">
        <v>74</v>
      </c>
      <c r="C31" s="189">
        <v>6.7361963190184051</v>
      </c>
      <c r="D31" s="190">
        <v>0.14987710077736249</v>
      </c>
      <c r="E31" s="189">
        <v>1.8320775026910656</v>
      </c>
      <c r="F31" s="190">
        <f t="shared" ref="F31:J43" si="3">IFERROR(E31-C31,"-")</f>
        <v>-4.9041188163273395</v>
      </c>
      <c r="G31" s="189">
        <v>6.0051948051948054</v>
      </c>
      <c r="H31" s="190">
        <f t="shared" si="3"/>
        <v>4.1731173025037398</v>
      </c>
      <c r="I31" s="189">
        <v>5.2637703646237393</v>
      </c>
      <c r="J31" s="190">
        <f t="shared" si="3"/>
        <v>-0.74142444057106616</v>
      </c>
      <c r="K31" s="189">
        <v>5.8763700131521261</v>
      </c>
      <c r="L31" s="190">
        <f t="shared" ref="L31:N43" si="4">IFERROR(K31-I31,"-")</f>
        <v>0.61259964852838689</v>
      </c>
      <c r="M31" s="189">
        <v>5.2023855328972681</v>
      </c>
      <c r="N31" s="190">
        <f t="shared" si="4"/>
        <v>-0.67398448025485802</v>
      </c>
    </row>
    <row r="32" spans="1:15" x14ac:dyDescent="0.25">
      <c r="B32" s="119" t="s">
        <v>76</v>
      </c>
      <c r="C32" s="189">
        <v>5.3280898876404494</v>
      </c>
      <c r="D32" s="190">
        <v>1.0677826928142569</v>
      </c>
      <c r="E32" s="189">
        <v>3.617943548387097</v>
      </c>
      <c r="F32" s="190">
        <f t="shared" si="3"/>
        <v>-1.7101463392533525</v>
      </c>
      <c r="G32" s="189">
        <v>3.9639963996399641</v>
      </c>
      <c r="H32" s="190">
        <f t="shared" si="3"/>
        <v>0.34605285125286711</v>
      </c>
      <c r="I32" s="189">
        <v>4.4189353921170254</v>
      </c>
      <c r="J32" s="190">
        <f t="shared" si="3"/>
        <v>0.45493899247706127</v>
      </c>
      <c r="K32" s="189">
        <v>4.4685176003966287</v>
      </c>
      <c r="L32" s="190">
        <f t="shared" si="4"/>
        <v>4.9582208279603357E-2</v>
      </c>
      <c r="M32" s="189">
        <v>4.9221044045677003</v>
      </c>
      <c r="N32" s="190">
        <f t="shared" si="4"/>
        <v>0.45358680417107156</v>
      </c>
    </row>
    <row r="33" spans="2:15" x14ac:dyDescent="0.25">
      <c r="B33" s="119" t="s">
        <v>78</v>
      </c>
      <c r="C33" s="189">
        <v>5.3383534136546187</v>
      </c>
      <c r="D33" s="190">
        <v>-0.6645251125399696</v>
      </c>
      <c r="E33" s="189">
        <v>5.0300632911392409</v>
      </c>
      <c r="F33" s="190">
        <f t="shared" si="3"/>
        <v>-0.3082901225153778</v>
      </c>
      <c r="G33" s="189">
        <v>3.1939457937346005</v>
      </c>
      <c r="H33" s="190">
        <f t="shared" si="3"/>
        <v>-1.8361174974046404</v>
      </c>
      <c r="I33" s="189">
        <v>4.1052774755168659</v>
      </c>
      <c r="J33" s="190">
        <f t="shared" si="3"/>
        <v>0.91133168178226542</v>
      </c>
      <c r="K33" s="189">
        <v>3.9461856889414548</v>
      </c>
      <c r="L33" s="190">
        <f t="shared" si="4"/>
        <v>-0.15909178657541112</v>
      </c>
      <c r="M33" s="189">
        <v>4.094777562862669</v>
      </c>
      <c r="N33" s="190">
        <f t="shared" si="4"/>
        <v>0.1485918739212142</v>
      </c>
    </row>
    <row r="34" spans="2:15" x14ac:dyDescent="0.25">
      <c r="B34" s="119" t="s">
        <v>80</v>
      </c>
      <c r="C34" s="189" t="s">
        <v>258</v>
      </c>
      <c r="D34" s="190" t="s">
        <v>258</v>
      </c>
      <c r="E34" s="189">
        <v>3.2565046637211585</v>
      </c>
      <c r="F34" s="190" t="str">
        <f>IFERROR(E34-C34,"-")</f>
        <v>-</v>
      </c>
      <c r="G34" s="189">
        <v>3.5400782013685239</v>
      </c>
      <c r="H34" s="190">
        <f>IFERROR(G34-E34,"-")</f>
        <v>0.28357353764736537</v>
      </c>
      <c r="I34" s="189">
        <v>3.2875132756789562</v>
      </c>
      <c r="J34" s="190">
        <f>IFERROR(I34-G34,"-")</f>
        <v>-0.25256492568956768</v>
      </c>
      <c r="K34" s="189">
        <v>3.9336407891365615</v>
      </c>
      <c r="L34" s="190">
        <f>IFERROR(K34-I34,"-")</f>
        <v>0.64612751345760522</v>
      </c>
      <c r="M34" s="189">
        <v>3.4381875815774752</v>
      </c>
      <c r="N34" s="190">
        <f t="shared" si="4"/>
        <v>-0.49545320755908628</v>
      </c>
    </row>
    <row r="35" spans="2:15" x14ac:dyDescent="0.25">
      <c r="B35" s="119" t="s">
        <v>82</v>
      </c>
      <c r="C35" s="189" t="s">
        <v>258</v>
      </c>
      <c r="D35" s="190" t="s">
        <v>258</v>
      </c>
      <c r="E35" s="189">
        <v>4.3661803396316667</v>
      </c>
      <c r="F35" s="190" t="str">
        <f t="shared" si="3"/>
        <v>-</v>
      </c>
      <c r="G35" s="189">
        <v>3.4948630136986303</v>
      </c>
      <c r="H35" s="190">
        <f t="shared" si="3"/>
        <v>-0.87131732593303646</v>
      </c>
      <c r="I35" s="189">
        <v>3.4105774144098109</v>
      </c>
      <c r="J35" s="190">
        <f t="shared" si="3"/>
        <v>-8.4285599288819402E-2</v>
      </c>
      <c r="K35" s="189">
        <v>3.541118975396023</v>
      </c>
      <c r="L35" s="190">
        <f t="shared" si="4"/>
        <v>0.13054156098621217</v>
      </c>
      <c r="M35" s="189">
        <v>2.8805302667305543</v>
      </c>
      <c r="N35" s="190">
        <f t="shared" si="4"/>
        <v>-0.6605887086654687</v>
      </c>
    </row>
    <row r="36" spans="2:15" x14ac:dyDescent="0.25">
      <c r="B36" s="119" t="s">
        <v>84</v>
      </c>
      <c r="C36" s="189" t="s">
        <v>258</v>
      </c>
      <c r="D36" s="190" t="s">
        <v>258</v>
      </c>
      <c r="E36" s="189">
        <v>2.9974976952456212</v>
      </c>
      <c r="F36" s="190" t="str">
        <f t="shared" si="3"/>
        <v>-</v>
      </c>
      <c r="G36" s="189">
        <v>3.548218290555694</v>
      </c>
      <c r="H36" s="190">
        <f t="shared" si="3"/>
        <v>0.55072059531007289</v>
      </c>
      <c r="I36" s="189">
        <v>3.4106478034251677</v>
      </c>
      <c r="J36" s="190">
        <f t="shared" si="3"/>
        <v>-0.13757048713052633</v>
      </c>
      <c r="K36" s="189">
        <v>3.7602405110860579</v>
      </c>
      <c r="L36" s="190">
        <f t="shared" si="4"/>
        <v>0.34959270766089023</v>
      </c>
      <c r="M36" s="189">
        <v>4.3386262924667651</v>
      </c>
      <c r="N36" s="190">
        <f t="shared" si="4"/>
        <v>0.57838578138070718</v>
      </c>
    </row>
    <row r="37" spans="2:15" x14ac:dyDescent="0.25">
      <c r="B37" s="119" t="s">
        <v>86</v>
      </c>
      <c r="C37" s="189" t="s">
        <v>258</v>
      </c>
      <c r="D37" s="190" t="s">
        <v>258</v>
      </c>
      <c r="E37" s="189">
        <v>4.8759993196121787</v>
      </c>
      <c r="F37" s="190" t="str">
        <f t="shared" si="3"/>
        <v>-</v>
      </c>
      <c r="G37" s="189">
        <v>3.6482850104225886</v>
      </c>
      <c r="H37" s="190">
        <f t="shared" si="3"/>
        <v>-1.2277143091895901</v>
      </c>
      <c r="I37" s="189">
        <v>3.9499131441806603</v>
      </c>
      <c r="J37" s="190">
        <f t="shared" si="3"/>
        <v>0.30162813375807174</v>
      </c>
      <c r="K37" s="189">
        <v>4.7870076535374277</v>
      </c>
      <c r="L37" s="190">
        <f t="shared" si="4"/>
        <v>0.83709450935676744</v>
      </c>
      <c r="M37" s="189">
        <v>4.099283208784505</v>
      </c>
      <c r="N37" s="190">
        <f t="shared" si="4"/>
        <v>-0.68772444475292271</v>
      </c>
    </row>
    <row r="38" spans="2:15" x14ac:dyDescent="0.25">
      <c r="B38" s="119" t="s">
        <v>88</v>
      </c>
      <c r="C38" s="189">
        <v>3.5408600904138172</v>
      </c>
      <c r="D38" s="190">
        <v>-2.1238784007888825</v>
      </c>
      <c r="E38" s="189">
        <v>4.5561505748936844</v>
      </c>
      <c r="F38" s="190">
        <f t="shared" si="3"/>
        <v>1.0152904844798671</v>
      </c>
      <c r="G38" s="189">
        <v>4.1874088800530149</v>
      </c>
      <c r="H38" s="190">
        <f t="shared" si="3"/>
        <v>-0.36874169484066943</v>
      </c>
      <c r="I38" s="189">
        <v>3.967970479704797</v>
      </c>
      <c r="J38" s="190">
        <f t="shared" si="3"/>
        <v>-0.21943840034821793</v>
      </c>
      <c r="K38" s="189">
        <v>4.5175011076650424</v>
      </c>
      <c r="L38" s="190">
        <f t="shared" si="4"/>
        <v>0.54953062796024543</v>
      </c>
      <c r="M38" s="189">
        <v>4.3943283582089556</v>
      </c>
      <c r="N38" s="190">
        <f t="shared" si="4"/>
        <v>-0.12317274945608681</v>
      </c>
    </row>
    <row r="39" spans="2:15" x14ac:dyDescent="0.25">
      <c r="B39" s="119" t="s">
        <v>90</v>
      </c>
      <c r="C39" s="189">
        <v>3.5137034434293746</v>
      </c>
      <c r="D39" s="190">
        <v>-2.7536743955245138</v>
      </c>
      <c r="E39" s="189">
        <v>4.4516183129297335</v>
      </c>
      <c r="F39" s="190">
        <f t="shared" si="3"/>
        <v>0.93791486950035896</v>
      </c>
      <c r="G39" s="189">
        <v>3.9209310285812085</v>
      </c>
      <c r="H39" s="190">
        <f t="shared" si="3"/>
        <v>-0.53068728434852508</v>
      </c>
      <c r="I39" s="189">
        <v>4.7043410246382482</v>
      </c>
      <c r="J39" s="190">
        <f t="shared" si="3"/>
        <v>0.78340999605703976</v>
      </c>
      <c r="K39" s="189">
        <v>3.9471493212669682</v>
      </c>
      <c r="L39" s="190">
        <f t="shared" si="4"/>
        <v>-0.75719170337128006</v>
      </c>
      <c r="M39" s="189">
        <v>4.7102579484103178</v>
      </c>
      <c r="N39" s="190">
        <f t="shared" si="4"/>
        <v>0.76310862714334959</v>
      </c>
    </row>
    <row r="40" spans="2:15" x14ac:dyDescent="0.25">
      <c r="B40" s="119" t="s">
        <v>92</v>
      </c>
      <c r="C40" s="189">
        <v>3.9724849527085127</v>
      </c>
      <c r="D40" s="190">
        <v>-1.8706377238714129</v>
      </c>
      <c r="E40" s="189">
        <v>10.14689880304679</v>
      </c>
      <c r="F40" s="190">
        <f t="shared" si="3"/>
        <v>6.1744138503382775</v>
      </c>
      <c r="G40" s="189">
        <v>5.8182459440395018</v>
      </c>
      <c r="H40" s="190">
        <f t="shared" si="3"/>
        <v>-4.3286528590072884</v>
      </c>
      <c r="I40" s="189">
        <v>3.5737260876925681</v>
      </c>
      <c r="J40" s="190">
        <f t="shared" si="3"/>
        <v>-2.2445198563469337</v>
      </c>
      <c r="K40" s="189">
        <v>3.8102577730534146</v>
      </c>
      <c r="L40" s="190">
        <f t="shared" si="4"/>
        <v>0.23653168536084657</v>
      </c>
      <c r="M40" s="189">
        <v>4.4106239460370995</v>
      </c>
      <c r="N40" s="190">
        <f t="shared" si="4"/>
        <v>0.60036617298368489</v>
      </c>
    </row>
    <row r="41" spans="2:15" x14ac:dyDescent="0.25">
      <c r="B41" s="119" t="s">
        <v>94</v>
      </c>
      <c r="C41" s="189">
        <v>2.9117849758787044</v>
      </c>
      <c r="D41" s="190">
        <v>-3.5501040050657857</v>
      </c>
      <c r="E41" s="189">
        <v>7.1856763925729439</v>
      </c>
      <c r="F41" s="190">
        <f t="shared" si="3"/>
        <v>4.273891416694239</v>
      </c>
      <c r="G41" s="189">
        <v>7.9188503803888421</v>
      </c>
      <c r="H41" s="190">
        <f t="shared" si="3"/>
        <v>0.73317398781589826</v>
      </c>
      <c r="I41" s="189">
        <v>4.2942056074766359</v>
      </c>
      <c r="J41" s="190">
        <f t="shared" si="3"/>
        <v>-3.6246447729122062</v>
      </c>
      <c r="K41" s="189">
        <v>3.8013937282229966</v>
      </c>
      <c r="L41" s="190">
        <f t="shared" si="4"/>
        <v>-0.49281187925363934</v>
      </c>
      <c r="M41" s="189">
        <v>4.2302335108562064</v>
      </c>
      <c r="N41" s="190">
        <f t="shared" si="4"/>
        <v>0.42883978263320977</v>
      </c>
    </row>
    <row r="42" spans="2:15" x14ac:dyDescent="0.25">
      <c r="B42" s="119" t="s">
        <v>96</v>
      </c>
      <c r="C42" s="189">
        <v>3.5903284671532845</v>
      </c>
      <c r="D42" s="190">
        <v>-3.3869547966390199</v>
      </c>
      <c r="E42" s="189">
        <v>5.0904255319148932</v>
      </c>
      <c r="F42" s="190">
        <f t="shared" si="3"/>
        <v>1.5000970647616088</v>
      </c>
      <c r="G42" s="189">
        <v>7.2166331321260895</v>
      </c>
      <c r="H42" s="190">
        <f t="shared" si="3"/>
        <v>2.1262076002111963</v>
      </c>
      <c r="I42" s="189">
        <v>4.1467815782386213</v>
      </c>
      <c r="J42" s="190">
        <f t="shared" si="3"/>
        <v>-3.0698515538874682</v>
      </c>
      <c r="K42" s="189">
        <v>4.5405860559110813</v>
      </c>
      <c r="L42" s="190">
        <f t="shared" si="4"/>
        <v>0.39380447767246007</v>
      </c>
      <c r="M42" s="189">
        <v>4.5</v>
      </c>
      <c r="N42" s="190">
        <f t="shared" si="4"/>
        <v>-4.0586055911081331E-2</v>
      </c>
    </row>
    <row r="43" spans="2:15" ht="15.75" x14ac:dyDescent="0.25">
      <c r="B43" s="122" t="s">
        <v>33</v>
      </c>
      <c r="C43" s="191">
        <v>4.0957363327229928</v>
      </c>
      <c r="D43" s="192">
        <v>-1.149095812783151</v>
      </c>
      <c r="E43" s="191">
        <v>4.4822514527681427</v>
      </c>
      <c r="F43" s="192">
        <f t="shared" si="3"/>
        <v>0.38651512004514998</v>
      </c>
      <c r="G43" s="191">
        <v>4.5358626362327783</v>
      </c>
      <c r="H43" s="192">
        <f t="shared" si="3"/>
        <v>5.3611183464635559E-2</v>
      </c>
      <c r="I43" s="191">
        <v>3.9346311328209183</v>
      </c>
      <c r="J43" s="192">
        <f t="shared" si="3"/>
        <v>-0.60123150341186005</v>
      </c>
      <c r="K43" s="191">
        <v>4.1724857951693535</v>
      </c>
      <c r="L43" s="192">
        <f t="shared" si="4"/>
        <v>0.23785466234843522</v>
      </c>
      <c r="M43" s="191">
        <v>4.1476535819807374</v>
      </c>
      <c r="N43" s="192">
        <v>-2.4832213188616059E-2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301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74</v>
      </c>
      <c r="C53" s="189">
        <v>7.3134218289085542</v>
      </c>
      <c r="D53" s="190">
        <v>0.22547002167963814</v>
      </c>
      <c r="E53" s="189">
        <v>4.0804597701149428</v>
      </c>
      <c r="F53" s="190">
        <f t="shared" ref="F53:J65" si="5">IFERROR(E53-C53,"-")</f>
        <v>-3.2329620587936114</v>
      </c>
      <c r="G53" s="189">
        <v>5.8543689320388346</v>
      </c>
      <c r="H53" s="190">
        <f t="shared" si="5"/>
        <v>1.7739091619238918</v>
      </c>
      <c r="I53" s="189">
        <v>4.9227144203581528</v>
      </c>
      <c r="J53" s="190">
        <f t="shared" si="5"/>
        <v>-0.93165451168068181</v>
      </c>
      <c r="K53" s="189">
        <v>6.3604584527220629</v>
      </c>
      <c r="L53" s="190">
        <f t="shared" ref="L53:N65" si="6">IFERROR(K53-I53,"-")</f>
        <v>1.4377440323639101</v>
      </c>
      <c r="M53" s="189">
        <v>4.8804071246819341</v>
      </c>
      <c r="N53" s="190">
        <f t="shared" si="6"/>
        <v>-1.4800513280401288</v>
      </c>
    </row>
    <row r="54" spans="1:15" x14ac:dyDescent="0.25">
      <c r="A54" s="1">
        <v>2</v>
      </c>
      <c r="B54" s="119" t="s">
        <v>76</v>
      </c>
      <c r="C54" s="189">
        <v>6.2183424484644512</v>
      </c>
      <c r="D54" s="190">
        <v>1.4523168074388098</v>
      </c>
      <c r="E54" s="189" t="s">
        <v>258</v>
      </c>
      <c r="F54" s="190" t="str">
        <f t="shared" si="5"/>
        <v>-</v>
      </c>
      <c r="G54" s="189">
        <v>3.1932515337423313</v>
      </c>
      <c r="H54" s="190" t="str">
        <f t="shared" si="5"/>
        <v>-</v>
      </c>
      <c r="I54" s="189">
        <v>4.8845897264843225</v>
      </c>
      <c r="J54" s="190">
        <f t="shared" si="5"/>
        <v>1.6913381927419913</v>
      </c>
      <c r="K54" s="189">
        <v>4.6428038777032068</v>
      </c>
      <c r="L54" s="190">
        <f t="shared" si="6"/>
        <v>-0.24178584878111575</v>
      </c>
      <c r="M54" s="189">
        <v>4.6215621562156217</v>
      </c>
      <c r="N54" s="190">
        <f t="shared" si="6"/>
        <v>-2.1241721487585075E-2</v>
      </c>
    </row>
    <row r="55" spans="1:15" x14ac:dyDescent="0.25">
      <c r="A55" s="1">
        <v>3</v>
      </c>
      <c r="B55" s="119" t="s">
        <v>78</v>
      </c>
      <c r="C55" s="189">
        <v>6.7754491017964069</v>
      </c>
      <c r="D55" s="190">
        <v>-1.5977836974495867</v>
      </c>
      <c r="E55" s="189" t="s">
        <v>258</v>
      </c>
      <c r="F55" s="190" t="str">
        <f t="shared" si="5"/>
        <v>-</v>
      </c>
      <c r="G55" s="189">
        <v>4.1188260558339298</v>
      </c>
      <c r="H55" s="190" t="str">
        <f t="shared" si="5"/>
        <v>-</v>
      </c>
      <c r="I55" s="189">
        <v>5.5826369545032497</v>
      </c>
      <c r="J55" s="190">
        <f t="shared" si="5"/>
        <v>1.4638108986693199</v>
      </c>
      <c r="K55" s="189">
        <v>4.1687797147385099</v>
      </c>
      <c r="L55" s="190">
        <f t="shared" si="6"/>
        <v>-1.4138572397647398</v>
      </c>
      <c r="M55" s="189">
        <v>4.1008280565026789</v>
      </c>
      <c r="N55" s="190">
        <f t="shared" si="6"/>
        <v>-6.7951658235831047E-2</v>
      </c>
    </row>
    <row r="56" spans="1:15" x14ac:dyDescent="0.25">
      <c r="A56" s="1">
        <v>4</v>
      </c>
      <c r="B56" s="119" t="s">
        <v>80</v>
      </c>
      <c r="C56" s="189" t="s">
        <v>258</v>
      </c>
      <c r="D56" s="190" t="s">
        <v>258</v>
      </c>
      <c r="E56" s="189">
        <v>3.9379844961240309</v>
      </c>
      <c r="F56" s="190" t="str">
        <f>IFERROR(E56-C56,"-")</f>
        <v>-</v>
      </c>
      <c r="G56" s="189">
        <v>3.5085178875638841</v>
      </c>
      <c r="H56" s="190">
        <f>IFERROR(G56-E56,"-")</f>
        <v>-0.42946660856014685</v>
      </c>
      <c r="I56" s="189">
        <v>4.1606083086053411</v>
      </c>
      <c r="J56" s="190">
        <f>IFERROR(I56-G56,"-")</f>
        <v>0.65209042104145709</v>
      </c>
      <c r="K56" s="189">
        <v>4.3753591954022992</v>
      </c>
      <c r="L56" s="190">
        <f>IFERROR(K56-I56,"-")</f>
        <v>0.21475088679695808</v>
      </c>
      <c r="M56" s="189">
        <v>3.5511833475905332</v>
      </c>
      <c r="N56" s="190">
        <f t="shared" si="6"/>
        <v>-0.824175847811766</v>
      </c>
    </row>
    <row r="57" spans="1:15" x14ac:dyDescent="0.25">
      <c r="A57" s="1">
        <v>5</v>
      </c>
      <c r="B57" s="119" t="s">
        <v>82</v>
      </c>
      <c r="C57" s="189" t="s">
        <v>258</v>
      </c>
      <c r="D57" s="190" t="s">
        <v>258</v>
      </c>
      <c r="E57" s="189">
        <v>4.282097649186257</v>
      </c>
      <c r="F57" s="190" t="str">
        <f t="shared" si="5"/>
        <v>-</v>
      </c>
      <c r="G57" s="189">
        <v>3.2697655939610648</v>
      </c>
      <c r="H57" s="190">
        <f t="shared" si="5"/>
        <v>-1.0123320552251922</v>
      </c>
      <c r="I57" s="189">
        <v>3.7866996816413159</v>
      </c>
      <c r="J57" s="190">
        <f t="shared" si="5"/>
        <v>0.51693408768025106</v>
      </c>
      <c r="K57" s="189">
        <v>3.8603225073813308</v>
      </c>
      <c r="L57" s="190">
        <f t="shared" si="6"/>
        <v>7.3622825740014886E-2</v>
      </c>
      <c r="M57" s="189">
        <v>2.9176039759351293</v>
      </c>
      <c r="N57" s="190">
        <f t="shared" si="6"/>
        <v>-0.94271853144620144</v>
      </c>
    </row>
    <row r="58" spans="1:15" x14ac:dyDescent="0.25">
      <c r="A58" s="1">
        <v>6</v>
      </c>
      <c r="B58" s="119" t="s">
        <v>84</v>
      </c>
      <c r="C58" s="189" t="s">
        <v>258</v>
      </c>
      <c r="D58" s="190" t="s">
        <v>258</v>
      </c>
      <c r="E58" s="189">
        <v>3.3180413596386975</v>
      </c>
      <c r="F58" s="190" t="str">
        <f t="shared" si="5"/>
        <v>-</v>
      </c>
      <c r="G58" s="189">
        <v>3.8176451295506721</v>
      </c>
      <c r="H58" s="190">
        <f t="shared" si="5"/>
        <v>0.49960376991197464</v>
      </c>
      <c r="I58" s="189">
        <v>4.0425724637681162</v>
      </c>
      <c r="J58" s="190">
        <f t="shared" si="5"/>
        <v>0.22492733421744404</v>
      </c>
      <c r="K58" s="189">
        <v>4.5333741579914264</v>
      </c>
      <c r="L58" s="190">
        <f t="shared" si="6"/>
        <v>0.49080169422331021</v>
      </c>
      <c r="M58" s="189">
        <v>4.2093297903749631</v>
      </c>
      <c r="N58" s="190">
        <f t="shared" si="6"/>
        <v>-0.32404436761646327</v>
      </c>
    </row>
    <row r="59" spans="1:15" x14ac:dyDescent="0.25">
      <c r="A59" s="1">
        <v>7</v>
      </c>
      <c r="B59" s="119" t="s">
        <v>86</v>
      </c>
      <c r="C59" s="189" t="s">
        <v>258</v>
      </c>
      <c r="D59" s="190" t="s">
        <v>258</v>
      </c>
      <c r="E59" s="189">
        <v>4.5715691096901132</v>
      </c>
      <c r="F59" s="190" t="str">
        <f t="shared" si="5"/>
        <v>-</v>
      </c>
      <c r="G59" s="189">
        <v>4.0505914925748803</v>
      </c>
      <c r="H59" s="190">
        <f t="shared" si="5"/>
        <v>-0.52097761711523294</v>
      </c>
      <c r="I59" s="189">
        <v>4.9391634980988597</v>
      </c>
      <c r="J59" s="190">
        <f t="shared" si="5"/>
        <v>0.88857200552397941</v>
      </c>
      <c r="K59" s="189">
        <v>4.9378465129851179</v>
      </c>
      <c r="L59" s="190">
        <f t="shared" si="6"/>
        <v>-1.3169851137417865E-3</v>
      </c>
      <c r="M59" s="189">
        <v>4.4232161323681485</v>
      </c>
      <c r="N59" s="190">
        <f t="shared" si="6"/>
        <v>-0.51463038061696942</v>
      </c>
    </row>
    <row r="60" spans="1:15" x14ac:dyDescent="0.25">
      <c r="A60" s="1">
        <v>8</v>
      </c>
      <c r="B60" s="119" t="s">
        <v>88</v>
      </c>
      <c r="C60" s="189">
        <v>3.5583072854051454</v>
      </c>
      <c r="D60" s="190">
        <v>-2.62459940328189</v>
      </c>
      <c r="E60" s="189">
        <v>4.8749685534591194</v>
      </c>
      <c r="F60" s="190">
        <f t="shared" si="5"/>
        <v>1.316661268053974</v>
      </c>
      <c r="G60" s="189">
        <v>4.2587159863945576</v>
      </c>
      <c r="H60" s="190">
        <f t="shared" si="5"/>
        <v>-0.61625256706456177</v>
      </c>
      <c r="I60" s="189">
        <v>4.4822949350067232</v>
      </c>
      <c r="J60" s="190">
        <f t="shared" si="5"/>
        <v>0.22357894861216554</v>
      </c>
      <c r="K60" s="189">
        <v>4.490038872691934</v>
      </c>
      <c r="L60" s="190">
        <f t="shared" si="6"/>
        <v>7.7439376852108666E-3</v>
      </c>
      <c r="M60" s="189">
        <v>5.0544290288153686</v>
      </c>
      <c r="N60" s="190">
        <f t="shared" si="6"/>
        <v>0.56439015612343457</v>
      </c>
    </row>
    <row r="61" spans="1:15" x14ac:dyDescent="0.25">
      <c r="A61" s="1">
        <v>9</v>
      </c>
      <c r="B61" s="119" t="s">
        <v>90</v>
      </c>
      <c r="C61" s="189">
        <v>3.5566747572815536</v>
      </c>
      <c r="D61" s="190">
        <v>-3.264650891133432</v>
      </c>
      <c r="E61" s="189">
        <v>4.8099891422366996</v>
      </c>
      <c r="F61" s="190">
        <f t="shared" si="5"/>
        <v>1.253314384955146</v>
      </c>
      <c r="G61" s="189">
        <v>4.5078840284842316</v>
      </c>
      <c r="H61" s="190">
        <f t="shared" si="5"/>
        <v>-0.30210511375246796</v>
      </c>
      <c r="I61" s="189">
        <v>4.8293562708102105</v>
      </c>
      <c r="J61" s="190">
        <f t="shared" si="5"/>
        <v>0.32147224232597882</v>
      </c>
      <c r="K61" s="189">
        <v>4.1515237020316027</v>
      </c>
      <c r="L61" s="190">
        <f t="shared" si="6"/>
        <v>-0.67783256877860776</v>
      </c>
      <c r="M61" s="189">
        <v>5.2701959436232384</v>
      </c>
      <c r="N61" s="190">
        <f t="shared" si="6"/>
        <v>1.1186722415916357</v>
      </c>
    </row>
    <row r="62" spans="1:15" x14ac:dyDescent="0.25">
      <c r="A62" s="1">
        <v>10</v>
      </c>
      <c r="B62" s="119" t="s">
        <v>92</v>
      </c>
      <c r="C62" s="189">
        <v>3.4369747899159662</v>
      </c>
      <c r="D62" s="190">
        <v>-4.9506540760634152</v>
      </c>
      <c r="E62" s="189">
        <v>5.3833333333333337</v>
      </c>
      <c r="F62" s="190">
        <f t="shared" si="5"/>
        <v>1.9463585434173676</v>
      </c>
      <c r="G62" s="189">
        <v>4.7737603305785123</v>
      </c>
      <c r="H62" s="190">
        <f t="shared" si="5"/>
        <v>-0.6095730027548214</v>
      </c>
      <c r="I62" s="189">
        <v>3.8658951667801227</v>
      </c>
      <c r="J62" s="190">
        <f t="shared" si="5"/>
        <v>-0.90786516379838966</v>
      </c>
      <c r="K62" s="189">
        <v>4.0380479735318442</v>
      </c>
      <c r="L62" s="190">
        <f t="shared" si="6"/>
        <v>0.17215280675172151</v>
      </c>
      <c r="M62" s="189">
        <v>4.8074375955170661</v>
      </c>
      <c r="N62" s="190">
        <f t="shared" si="6"/>
        <v>0.76938962198522187</v>
      </c>
    </row>
    <row r="63" spans="1:15" x14ac:dyDescent="0.25">
      <c r="A63" s="1">
        <v>11</v>
      </c>
      <c r="B63" s="119" t="s">
        <v>94</v>
      </c>
      <c r="C63" s="189">
        <v>2.5751879699248121</v>
      </c>
      <c r="D63" s="190">
        <v>-5.6575280794579044</v>
      </c>
      <c r="E63" s="189">
        <v>6.4427645788336934</v>
      </c>
      <c r="F63" s="190">
        <f t="shared" si="5"/>
        <v>3.8675766089088812</v>
      </c>
      <c r="G63" s="189">
        <v>6.0600706713780923</v>
      </c>
      <c r="H63" s="190">
        <f t="shared" si="5"/>
        <v>-0.38269390745560106</v>
      </c>
      <c r="I63" s="189">
        <v>4.5069344811095169</v>
      </c>
      <c r="J63" s="190">
        <f t="shared" si="5"/>
        <v>-1.5531361902685754</v>
      </c>
      <c r="K63" s="189">
        <v>3.7836822329575952</v>
      </c>
      <c r="L63" s="190">
        <f t="shared" si="6"/>
        <v>-0.72325224815192168</v>
      </c>
      <c r="M63" s="189">
        <v>5.6777358490566039</v>
      </c>
      <c r="N63" s="190">
        <f t="shared" si="6"/>
        <v>1.8940536160990087</v>
      </c>
    </row>
    <row r="64" spans="1:15" x14ac:dyDescent="0.25">
      <c r="A64" s="1">
        <v>12</v>
      </c>
      <c r="B64" s="119" t="s">
        <v>96</v>
      </c>
      <c r="C64" s="189">
        <v>2.9646924829157175</v>
      </c>
      <c r="D64" s="190">
        <v>-5.6529736989148223</v>
      </c>
      <c r="E64" s="189">
        <v>5.126925119490175</v>
      </c>
      <c r="F64" s="190">
        <f t="shared" si="5"/>
        <v>2.1622326365744575</v>
      </c>
      <c r="G64" s="189">
        <v>7.0762155059132716</v>
      </c>
      <c r="H64" s="190">
        <f t="shared" si="5"/>
        <v>1.9492903864230966</v>
      </c>
      <c r="I64" s="189">
        <v>4.342200328407225</v>
      </c>
      <c r="J64" s="190">
        <f t="shared" si="5"/>
        <v>-2.7340151775060466</v>
      </c>
      <c r="K64" s="189">
        <v>4.3829600351339479</v>
      </c>
      <c r="L64" s="190">
        <f t="shared" si="6"/>
        <v>4.0759706726722911E-2</v>
      </c>
      <c r="M64" s="189">
        <v>5.77007874015748</v>
      </c>
      <c r="N64" s="190">
        <f t="shared" si="6"/>
        <v>1.3871187050235321</v>
      </c>
    </row>
    <row r="65" spans="1:15" ht="15.75" x14ac:dyDescent="0.25">
      <c r="B65" s="122" t="s">
        <v>33</v>
      </c>
      <c r="C65" s="191">
        <v>4.2372272745013859</v>
      </c>
      <c r="D65" s="192">
        <v>-2.0493386408884584</v>
      </c>
      <c r="E65" s="191">
        <v>4.5848703027912023</v>
      </c>
      <c r="F65" s="192">
        <f t="shared" si="5"/>
        <v>0.34764302828981641</v>
      </c>
      <c r="G65" s="191">
        <v>4.4955222955594802</v>
      </c>
      <c r="H65" s="192">
        <f t="shared" si="5"/>
        <v>-8.9348007231722093E-2</v>
      </c>
      <c r="I65" s="191">
        <v>4.4706614312576045</v>
      </c>
      <c r="J65" s="192">
        <f t="shared" si="5"/>
        <v>-2.4860864301875729E-2</v>
      </c>
      <c r="K65" s="191">
        <v>4.4126023495906015</v>
      </c>
      <c r="L65" s="192">
        <f t="shared" si="6"/>
        <v>-5.8059081667003021E-2</v>
      </c>
      <c r="M65" s="191">
        <v>4.4236945252244277</v>
      </c>
      <c r="N65" s="192">
        <v>1.1092175633826251E-2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302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74</v>
      </c>
      <c r="C75" s="189">
        <v>2.6701298701298701</v>
      </c>
      <c r="D75" s="190">
        <v>-2.8700711348952557</v>
      </c>
      <c r="E75" s="189">
        <v>1.5997624703087887</v>
      </c>
      <c r="F75" s="190">
        <f t="shared" ref="F75:J77" si="7">IFERROR(E75-C75,"-")</f>
        <v>-1.0703673998210814</v>
      </c>
      <c r="G75" s="189">
        <v>6.1787709497206702</v>
      </c>
      <c r="H75" s="190">
        <f t="shared" si="7"/>
        <v>4.5790084794118817</v>
      </c>
      <c r="I75" s="189">
        <v>6.8508771929824563</v>
      </c>
      <c r="J75" s="190">
        <f t="shared" si="7"/>
        <v>0.67210624326178614</v>
      </c>
      <c r="K75" s="189">
        <v>4.3003731343283578</v>
      </c>
      <c r="L75" s="190">
        <f t="shared" ref="L75:L77" si="8">IFERROR(K75-I75,"-")</f>
        <v>-2.5505040586540986</v>
      </c>
      <c r="M75" s="189">
        <v>6.2003154574132493</v>
      </c>
      <c r="N75" s="190">
        <f t="shared" ref="N75:N86" si="9">IFERROR(M75-K75,"-")</f>
        <v>1.8999423230848915</v>
      </c>
    </row>
    <row r="76" spans="1:15" x14ac:dyDescent="0.25">
      <c r="A76" s="1">
        <v>2</v>
      </c>
      <c r="B76" s="119" t="s">
        <v>76</v>
      </c>
      <c r="C76" s="189">
        <v>2.4607046070460705</v>
      </c>
      <c r="D76" s="190">
        <v>-0.22700303414994272</v>
      </c>
      <c r="E76" s="189">
        <v>3.617943548387097</v>
      </c>
      <c r="F76" s="190">
        <f t="shared" si="7"/>
        <v>1.1572389413410265</v>
      </c>
      <c r="G76" s="189">
        <v>5.0588235294117645</v>
      </c>
      <c r="H76" s="190">
        <f t="shared" si="7"/>
        <v>1.4408799810246675</v>
      </c>
      <c r="I76" s="189">
        <v>3.6933471933471935</v>
      </c>
      <c r="J76" s="190">
        <f t="shared" si="7"/>
        <v>-1.365476336064571</v>
      </c>
      <c r="K76" s="189">
        <v>4.1227810650887573</v>
      </c>
      <c r="L76" s="190">
        <f t="shared" si="8"/>
        <v>0.42943387174156378</v>
      </c>
      <c r="M76" s="189">
        <v>5.7839116719242902</v>
      </c>
      <c r="N76" s="190">
        <f t="shared" si="9"/>
        <v>1.6611306068355329</v>
      </c>
    </row>
    <row r="77" spans="1:15" x14ac:dyDescent="0.25">
      <c r="A77" s="1">
        <v>3</v>
      </c>
      <c r="B77" s="119" t="s">
        <v>78</v>
      </c>
      <c r="C77" s="189">
        <v>2.4115853658536586</v>
      </c>
      <c r="D77" s="190">
        <v>0.12904098715543366</v>
      </c>
      <c r="E77" s="189">
        <v>5.0300632911392409</v>
      </c>
      <c r="F77" s="190">
        <f t="shared" si="7"/>
        <v>2.6184779252855823</v>
      </c>
      <c r="G77" s="189">
        <v>2.2991689750692519</v>
      </c>
      <c r="H77" s="190">
        <f t="shared" si="7"/>
        <v>-2.730894316069989</v>
      </c>
      <c r="I77" s="189">
        <v>2.0144546649145862</v>
      </c>
      <c r="J77" s="190">
        <f t="shared" si="7"/>
        <v>-0.28471431015466564</v>
      </c>
      <c r="K77" s="189">
        <v>3.2913752913752914</v>
      </c>
      <c r="L77" s="190">
        <f t="shared" si="8"/>
        <v>1.2769206264607051</v>
      </c>
      <c r="M77" s="189">
        <v>4.0829361296472833</v>
      </c>
      <c r="N77" s="190">
        <f t="shared" si="9"/>
        <v>0.79156083827199186</v>
      </c>
    </row>
    <row r="78" spans="1:15" x14ac:dyDescent="0.25">
      <c r="A78" s="1">
        <v>4</v>
      </c>
      <c r="B78" s="119" t="s">
        <v>80</v>
      </c>
      <c r="C78" s="189" t="s">
        <v>258</v>
      </c>
      <c r="D78" s="190" t="s">
        <v>258</v>
      </c>
      <c r="E78" s="189">
        <v>3.2104297693920336</v>
      </c>
      <c r="F78" s="190" t="str">
        <f>IFERROR(E78-C78,"-")</f>
        <v>-</v>
      </c>
      <c r="G78" s="189">
        <v>3.5825688073394497</v>
      </c>
      <c r="H78" s="190">
        <f>IFERROR(G78-E78,"-")</f>
        <v>0.3721390379474161</v>
      </c>
      <c r="I78" s="189">
        <v>2.6831835686777921</v>
      </c>
      <c r="J78" s="190">
        <f>IFERROR(I78-G78,"-")</f>
        <v>-0.89938523866165765</v>
      </c>
      <c r="K78" s="189">
        <v>2.8346738159070597</v>
      </c>
      <c r="L78" s="190">
        <f>IFERROR(K78-I78,"-")</f>
        <v>0.15149024722926763</v>
      </c>
      <c r="M78" s="189">
        <v>3.224676724137931</v>
      </c>
      <c r="N78" s="190">
        <f t="shared" si="9"/>
        <v>0.39000290823087136</v>
      </c>
    </row>
    <row r="79" spans="1:15" x14ac:dyDescent="0.25">
      <c r="A79" s="1">
        <v>5</v>
      </c>
      <c r="B79" s="119" t="s">
        <v>82</v>
      </c>
      <c r="C79" s="189" t="s">
        <v>258</v>
      </c>
      <c r="D79" s="190" t="s">
        <v>258</v>
      </c>
      <c r="E79" s="189">
        <v>4.3789966923925023</v>
      </c>
      <c r="F79" s="190" t="str">
        <f t="shared" ref="F79:J87" si="10">IFERROR(E79-C79,"-")</f>
        <v>-</v>
      </c>
      <c r="G79" s="189">
        <v>3.8555060471037557</v>
      </c>
      <c r="H79" s="190">
        <f t="shared" si="10"/>
        <v>-0.52349064528874667</v>
      </c>
      <c r="I79" s="189">
        <v>2.4323827046918125</v>
      </c>
      <c r="J79" s="190">
        <f t="shared" si="10"/>
        <v>-1.4231233424119432</v>
      </c>
      <c r="K79" s="189">
        <v>2.6231221423905944</v>
      </c>
      <c r="L79" s="190">
        <f t="shared" ref="L79:L87" si="11">IFERROR(K79-I79,"-")</f>
        <v>0.19073943769878188</v>
      </c>
      <c r="M79" s="189">
        <v>2.8223954060705498</v>
      </c>
      <c r="N79" s="190">
        <f t="shared" si="9"/>
        <v>0.19927326367995546</v>
      </c>
    </row>
    <row r="80" spans="1:15" x14ac:dyDescent="0.25">
      <c r="A80" s="1">
        <v>6</v>
      </c>
      <c r="B80" s="119" t="s">
        <v>84</v>
      </c>
      <c r="C80" s="189" t="s">
        <v>258</v>
      </c>
      <c r="D80" s="190" t="s">
        <v>258</v>
      </c>
      <c r="E80" s="189">
        <v>2.5992321323095098</v>
      </c>
      <c r="F80" s="190" t="str">
        <f t="shared" si="10"/>
        <v>-</v>
      </c>
      <c r="G80" s="189">
        <v>2.6960580912863072</v>
      </c>
      <c r="H80" s="190">
        <f t="shared" si="10"/>
        <v>9.6825958976797466E-2</v>
      </c>
      <c r="I80" s="189">
        <v>2.3946601941747572</v>
      </c>
      <c r="J80" s="190">
        <f t="shared" si="10"/>
        <v>-0.30139789711155007</v>
      </c>
      <c r="K80" s="189">
        <v>2.532101167315175</v>
      </c>
      <c r="L80" s="190">
        <f t="shared" si="11"/>
        <v>0.13744097314041781</v>
      </c>
      <c r="M80" s="189">
        <v>4.5544603252833911</v>
      </c>
      <c r="N80" s="190">
        <f t="shared" si="9"/>
        <v>2.0223591579682161</v>
      </c>
    </row>
    <row r="81" spans="1:15" x14ac:dyDescent="0.25">
      <c r="A81" s="1">
        <v>7</v>
      </c>
      <c r="B81" s="119" t="s">
        <v>86</v>
      </c>
      <c r="C81" s="189" t="s">
        <v>258</v>
      </c>
      <c r="D81" s="190" t="s">
        <v>258</v>
      </c>
      <c r="E81" s="189">
        <v>5.5587424158852734</v>
      </c>
      <c r="F81" s="190" t="str">
        <f t="shared" si="10"/>
        <v>-</v>
      </c>
      <c r="G81" s="189">
        <v>2.4225460122699385</v>
      </c>
      <c r="H81" s="190">
        <f t="shared" si="10"/>
        <v>-3.1361964036153349</v>
      </c>
      <c r="I81" s="189">
        <v>2.6328045899426256</v>
      </c>
      <c r="J81" s="190">
        <f t="shared" si="10"/>
        <v>0.21025857767268707</v>
      </c>
      <c r="K81" s="189">
        <v>4.5191709844559584</v>
      </c>
      <c r="L81" s="190">
        <f t="shared" si="11"/>
        <v>1.8863663945133329</v>
      </c>
      <c r="M81" s="189">
        <v>3.6333209371513573</v>
      </c>
      <c r="N81" s="190">
        <f t="shared" si="9"/>
        <v>-0.88585004730460115</v>
      </c>
    </row>
    <row r="82" spans="1:15" x14ac:dyDescent="0.25">
      <c r="A82" s="1">
        <v>8</v>
      </c>
      <c r="B82" s="119" t="s">
        <v>88</v>
      </c>
      <c r="C82" s="189">
        <v>3.0711974110032361</v>
      </c>
      <c r="D82" s="190">
        <v>-1.8668454378676382</v>
      </c>
      <c r="E82" s="189">
        <v>4.0223251895534959</v>
      </c>
      <c r="F82" s="190">
        <f t="shared" si="10"/>
        <v>0.95112777855025987</v>
      </c>
      <c r="G82" s="189">
        <v>4.0693417810630059</v>
      </c>
      <c r="H82" s="190">
        <f t="shared" si="10"/>
        <v>4.7016591509509986E-2</v>
      </c>
      <c r="I82" s="189">
        <v>2.9757890185905751</v>
      </c>
      <c r="J82" s="190">
        <f t="shared" si="10"/>
        <v>-1.0935527624724308</v>
      </c>
      <c r="K82" s="189">
        <v>4.560075329566855</v>
      </c>
      <c r="L82" s="190">
        <f t="shared" si="11"/>
        <v>1.5842863109762799</v>
      </c>
      <c r="M82" s="189">
        <v>3.5562330623306231</v>
      </c>
      <c r="N82" s="190">
        <f t="shared" si="9"/>
        <v>-1.0038422672362319</v>
      </c>
    </row>
    <row r="83" spans="1:15" x14ac:dyDescent="0.25">
      <c r="A83" s="1">
        <v>9</v>
      </c>
      <c r="B83" s="119" t="s">
        <v>90</v>
      </c>
      <c r="C83" s="189">
        <v>2.325503355704698</v>
      </c>
      <c r="D83" s="190">
        <v>-3.121123458983603</v>
      </c>
      <c r="E83" s="189">
        <v>4.1421875000000004</v>
      </c>
      <c r="F83" s="190">
        <f t="shared" si="10"/>
        <v>1.8166841442953023</v>
      </c>
      <c r="G83" s="189">
        <v>2.7132391418105706</v>
      </c>
      <c r="H83" s="190">
        <f t="shared" si="10"/>
        <v>-1.4289483581894298</v>
      </c>
      <c r="I83" s="189">
        <v>4.4059602649006626</v>
      </c>
      <c r="J83" s="190">
        <f t="shared" si="10"/>
        <v>1.692721123090092</v>
      </c>
      <c r="K83" s="189">
        <v>3.5815244825845531</v>
      </c>
      <c r="L83" s="190">
        <f t="shared" si="11"/>
        <v>-0.82443578231610948</v>
      </c>
      <c r="M83" s="189">
        <v>3.9316443594646273</v>
      </c>
      <c r="N83" s="190">
        <f t="shared" si="9"/>
        <v>0.35011987688007418</v>
      </c>
    </row>
    <row r="84" spans="1:15" x14ac:dyDescent="0.25">
      <c r="A84" s="1">
        <v>10</v>
      </c>
      <c r="B84" s="119" t="s">
        <v>92</v>
      </c>
      <c r="C84" s="189">
        <v>5.739371534195933</v>
      </c>
      <c r="D84" s="190">
        <v>2.8940274046412773</v>
      </c>
      <c r="E84" s="189">
        <v>36.877697841726622</v>
      </c>
      <c r="F84" s="190">
        <f t="shared" si="10"/>
        <v>31.13832630753069</v>
      </c>
      <c r="G84" s="189">
        <v>8.0667160859896221</v>
      </c>
      <c r="H84" s="190">
        <f t="shared" si="10"/>
        <v>-28.810981755737</v>
      </c>
      <c r="I84" s="189">
        <v>2.7153333333333332</v>
      </c>
      <c r="J84" s="190">
        <f t="shared" si="10"/>
        <v>-5.3513827526562885</v>
      </c>
      <c r="K84" s="189">
        <v>3.400743494423792</v>
      </c>
      <c r="L84" s="190">
        <f t="shared" si="11"/>
        <v>0.68541016109045882</v>
      </c>
      <c r="M84" s="189">
        <v>3.9222570532915362</v>
      </c>
      <c r="N84" s="190">
        <f t="shared" si="9"/>
        <v>0.5215135588677442</v>
      </c>
    </row>
    <row r="85" spans="1:15" x14ac:dyDescent="0.25">
      <c r="A85" s="1">
        <v>11</v>
      </c>
      <c r="B85" s="119" t="s">
        <v>94</v>
      </c>
      <c r="C85" s="189">
        <v>3.1066376496191515</v>
      </c>
      <c r="D85" s="190">
        <v>0.25777115087859714</v>
      </c>
      <c r="E85" s="189">
        <v>8.3676975945017187</v>
      </c>
      <c r="F85" s="190">
        <f t="shared" si="10"/>
        <v>5.2610599448825672</v>
      </c>
      <c r="G85" s="189">
        <v>15.235048678720444</v>
      </c>
      <c r="H85" s="190">
        <f t="shared" si="10"/>
        <v>6.8673510842187255</v>
      </c>
      <c r="I85" s="189">
        <v>3.5325342465753424</v>
      </c>
      <c r="J85" s="190">
        <f t="shared" si="10"/>
        <v>-11.702514432145101</v>
      </c>
      <c r="K85" s="189">
        <v>3.8472222222222223</v>
      </c>
      <c r="L85" s="190">
        <f t="shared" si="11"/>
        <v>0.31468797564687989</v>
      </c>
      <c r="M85" s="189">
        <v>2.5116487455197132</v>
      </c>
      <c r="N85" s="190">
        <f t="shared" si="9"/>
        <v>-1.3355734767025091</v>
      </c>
    </row>
    <row r="86" spans="1:15" x14ac:dyDescent="0.25">
      <c r="A86" s="1">
        <v>12</v>
      </c>
      <c r="B86" s="119" t="s">
        <v>96</v>
      </c>
      <c r="C86" s="189">
        <v>4.0083713850837137</v>
      </c>
      <c r="D86" s="190">
        <v>-0.79063361843863333</v>
      </c>
      <c r="E86" s="189">
        <v>5.0380807311500382</v>
      </c>
      <c r="F86" s="190">
        <f t="shared" si="10"/>
        <v>1.0297093460663245</v>
      </c>
      <c r="G86" s="189">
        <v>7.6752503576537912</v>
      </c>
      <c r="H86" s="190">
        <f t="shared" si="10"/>
        <v>2.637169626503753</v>
      </c>
      <c r="I86" s="189">
        <v>3.2559880239520957</v>
      </c>
      <c r="J86" s="190">
        <f t="shared" si="10"/>
        <v>-4.4192623337016954</v>
      </c>
      <c r="K86" s="189">
        <v>5.0592485549132951</v>
      </c>
      <c r="L86" s="190">
        <f t="shared" si="11"/>
        <v>1.8032605309611993</v>
      </c>
      <c r="M86" s="189">
        <v>3.3495007132667616</v>
      </c>
      <c r="N86" s="190">
        <f t="shared" si="9"/>
        <v>-1.7097478416465335</v>
      </c>
    </row>
    <row r="87" spans="1:15" ht="15.75" x14ac:dyDescent="0.25">
      <c r="B87" s="122" t="s">
        <v>33</v>
      </c>
      <c r="C87" s="191">
        <v>3.3653032440056418</v>
      </c>
      <c r="D87" s="192">
        <v>-0.20351721704096759</v>
      </c>
      <c r="E87" s="191">
        <v>4.3959784411276948</v>
      </c>
      <c r="F87" s="192">
        <f t="shared" si="10"/>
        <v>1.0306751971220529</v>
      </c>
      <c r="G87" s="191">
        <v>4.6154410416284612</v>
      </c>
      <c r="H87" s="192">
        <f t="shared" si="10"/>
        <v>0.21946260050076649</v>
      </c>
      <c r="I87" s="191">
        <v>2.9415471311475412</v>
      </c>
      <c r="J87" s="192">
        <f t="shared" si="10"/>
        <v>-1.6738939104809201</v>
      </c>
      <c r="K87" s="191">
        <v>3.6697310391949811</v>
      </c>
      <c r="L87" s="192">
        <f t="shared" si="11"/>
        <v>0.72818390804743993</v>
      </c>
      <c r="M87" s="191">
        <v>3.7213706921800256</v>
      </c>
      <c r="N87" s="192">
        <v>5.1639652985044471E-2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303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CONCATENATE("dif ",RIGHT(M95,2),"/",RIGHT(K95,2))</f>
        <v>dif 25/24</v>
      </c>
    </row>
    <row r="97" spans="2:14" x14ac:dyDescent="0.25">
      <c r="B97" s="119" t="s">
        <v>74</v>
      </c>
      <c r="C97" s="189">
        <v>7.2165710311250217</v>
      </c>
      <c r="D97" s="190">
        <v>-1.1684804665599442</v>
      </c>
      <c r="E97" s="189">
        <v>10.840336134453782</v>
      </c>
      <c r="F97" s="190">
        <f t="shared" ref="F97:J99" si="12">IFERROR(E97-C97,"-")</f>
        <v>3.6237651033287603</v>
      </c>
      <c r="G97" s="189">
        <v>8.7300962832591367</v>
      </c>
      <c r="H97" s="190">
        <f t="shared" si="12"/>
        <v>-2.1102398511946454</v>
      </c>
      <c r="I97" s="189">
        <v>6.533854166666667</v>
      </c>
      <c r="J97" s="190">
        <f t="shared" si="12"/>
        <v>-2.1962421165924697</v>
      </c>
      <c r="K97" s="189">
        <v>6.7966147052920318</v>
      </c>
      <c r="L97" s="190">
        <f t="shared" ref="L97:L99" si="13">IFERROR(K97-I97,"-")</f>
        <v>0.26276053862536486</v>
      </c>
      <c r="M97" s="189">
        <v>5.7032714213568259</v>
      </c>
      <c r="N97" s="190">
        <f t="shared" ref="N97:N108" si="14">IFERROR(M97-K97,"-")</f>
        <v>-1.093343283935206</v>
      </c>
    </row>
    <row r="98" spans="2:14" x14ac:dyDescent="0.25">
      <c r="B98" s="119" t="s">
        <v>76</v>
      </c>
      <c r="C98" s="189">
        <v>6.6646178730287104</v>
      </c>
      <c r="D98" s="190">
        <v>-1.2313369543340595</v>
      </c>
      <c r="E98" s="189">
        <v>6.483386923901393</v>
      </c>
      <c r="F98" s="190">
        <f t="shared" si="12"/>
        <v>-0.18123094912731741</v>
      </c>
      <c r="G98" s="189">
        <v>7.4176239055345814</v>
      </c>
      <c r="H98" s="190">
        <f t="shared" si="12"/>
        <v>0.93423698163318836</v>
      </c>
      <c r="I98" s="189">
        <v>5.3828042767713704</v>
      </c>
      <c r="J98" s="190">
        <f t="shared" si="12"/>
        <v>-2.034819628763211</v>
      </c>
      <c r="K98" s="189">
        <v>6.5330156142221103</v>
      </c>
      <c r="L98" s="190">
        <f t="shared" si="13"/>
        <v>1.1502113374507399</v>
      </c>
      <c r="M98" s="189">
        <v>6.0849573152781868</v>
      </c>
      <c r="N98" s="190">
        <f t="shared" si="14"/>
        <v>-0.44805829894392346</v>
      </c>
    </row>
    <row r="99" spans="2:14" x14ac:dyDescent="0.25">
      <c r="B99" s="119" t="s">
        <v>78</v>
      </c>
      <c r="C99" s="189">
        <v>8.1990271584920951</v>
      </c>
      <c r="D99" s="190">
        <v>0.35635152321556252</v>
      </c>
      <c r="E99" s="189">
        <v>14.005054759898904</v>
      </c>
      <c r="F99" s="190">
        <f t="shared" si="12"/>
        <v>5.8060276014068091</v>
      </c>
      <c r="G99" s="189">
        <v>5.8618128654970763</v>
      </c>
      <c r="H99" s="190">
        <f t="shared" si="12"/>
        <v>-8.1432418944018288</v>
      </c>
      <c r="I99" s="189">
        <v>5.2346087053946562</v>
      </c>
      <c r="J99" s="190">
        <f t="shared" si="12"/>
        <v>-0.62720416010242008</v>
      </c>
      <c r="K99" s="189">
        <v>6.1331573626867346</v>
      </c>
      <c r="L99" s="190">
        <f t="shared" si="13"/>
        <v>0.89854865729207845</v>
      </c>
      <c r="M99" s="189">
        <v>5.7484341780152848</v>
      </c>
      <c r="N99" s="190">
        <f t="shared" si="14"/>
        <v>-0.38472318467144984</v>
      </c>
    </row>
    <row r="100" spans="2:14" x14ac:dyDescent="0.25">
      <c r="B100" s="119" t="s">
        <v>80</v>
      </c>
      <c r="C100" s="189" t="s">
        <v>258</v>
      </c>
      <c r="D100" s="190" t="s">
        <v>258</v>
      </c>
      <c r="E100" s="189">
        <v>12.037222222222223</v>
      </c>
      <c r="F100" s="190" t="str">
        <f>IFERROR(E100-C100,"-")</f>
        <v>-</v>
      </c>
      <c r="G100" s="189">
        <v>8.0518100841709561</v>
      </c>
      <c r="H100" s="190">
        <f>IFERROR(G100-E100,"-")</f>
        <v>-3.9854121380512666</v>
      </c>
      <c r="I100" s="189">
        <v>5.1068981269986296</v>
      </c>
      <c r="J100" s="190">
        <f>IFERROR(I100-G100,"-")</f>
        <v>-2.9449119571723266</v>
      </c>
      <c r="K100" s="189">
        <v>5.8996194962855588</v>
      </c>
      <c r="L100" s="190">
        <f>IFERROR(K100-I100,"-")</f>
        <v>0.79272136928692927</v>
      </c>
      <c r="M100" s="189">
        <v>5.7116178291374329</v>
      </c>
      <c r="N100" s="190">
        <f t="shared" si="14"/>
        <v>-0.18800166714812594</v>
      </c>
    </row>
    <row r="101" spans="2:14" x14ac:dyDescent="0.25">
      <c r="B101" s="119" t="s">
        <v>82</v>
      </c>
      <c r="C101" s="189" t="s">
        <v>258</v>
      </c>
      <c r="D101" s="190" t="s">
        <v>258</v>
      </c>
      <c r="E101" s="189">
        <v>10.333473330533389</v>
      </c>
      <c r="F101" s="190" t="str">
        <f t="shared" ref="F101:J109" si="15">IFERROR(E101-C101,"-")</f>
        <v>-</v>
      </c>
      <c r="G101" s="189">
        <v>7.5680802630469604</v>
      </c>
      <c r="H101" s="190">
        <f t="shared" si="15"/>
        <v>-2.7653930674864284</v>
      </c>
      <c r="I101" s="189">
        <v>5.8374851013110849</v>
      </c>
      <c r="J101" s="190">
        <f t="shared" si="15"/>
        <v>-1.7305951617358755</v>
      </c>
      <c r="K101" s="189">
        <v>6.1456815157467837</v>
      </c>
      <c r="L101" s="190">
        <f t="shared" ref="L101:L109" si="16">IFERROR(K101-I101,"-")</f>
        <v>0.30819641443569878</v>
      </c>
      <c r="M101" s="189">
        <v>5.8060286002492134</v>
      </c>
      <c r="N101" s="190">
        <f t="shared" si="14"/>
        <v>-0.33965291549757026</v>
      </c>
    </row>
    <row r="102" spans="2:14" x14ac:dyDescent="0.25">
      <c r="B102" s="119" t="s">
        <v>84</v>
      </c>
      <c r="C102" s="189" t="s">
        <v>258</v>
      </c>
      <c r="D102" s="190" t="s">
        <v>258</v>
      </c>
      <c r="E102" s="189">
        <v>8.1765730880929333</v>
      </c>
      <c r="F102" s="190" t="str">
        <f t="shared" si="15"/>
        <v>-</v>
      </c>
      <c r="G102" s="189">
        <v>8.2189096215990833</v>
      </c>
      <c r="H102" s="190">
        <f t="shared" si="15"/>
        <v>4.2336533506150076E-2</v>
      </c>
      <c r="I102" s="189">
        <v>6.5708221225710011</v>
      </c>
      <c r="J102" s="190">
        <f t="shared" si="15"/>
        <v>-1.6480874990280823</v>
      </c>
      <c r="K102" s="189">
        <v>7.2864087783873881</v>
      </c>
      <c r="L102" s="190">
        <f t="shared" si="16"/>
        <v>0.71558665581638703</v>
      </c>
      <c r="M102" s="189">
        <v>6.5345427768108184</v>
      </c>
      <c r="N102" s="190">
        <f t="shared" si="14"/>
        <v>-0.75186600157656969</v>
      </c>
    </row>
    <row r="103" spans="2:14" x14ac:dyDescent="0.25">
      <c r="B103" s="119" t="s">
        <v>86</v>
      </c>
      <c r="C103" s="189" t="s">
        <v>258</v>
      </c>
      <c r="D103" s="190" t="s">
        <v>258</v>
      </c>
      <c r="E103" s="189">
        <v>9.841807909604519</v>
      </c>
      <c r="F103" s="190" t="str">
        <f t="shared" si="15"/>
        <v>-</v>
      </c>
      <c r="G103" s="189">
        <v>7.8831803086540342</v>
      </c>
      <c r="H103" s="190">
        <f t="shared" si="15"/>
        <v>-1.9586276009504848</v>
      </c>
      <c r="I103" s="189">
        <v>6.6500673854447436</v>
      </c>
      <c r="J103" s="190">
        <f t="shared" si="15"/>
        <v>-1.2331129232092906</v>
      </c>
      <c r="K103" s="189">
        <v>7.4098608193277311</v>
      </c>
      <c r="L103" s="190">
        <f t="shared" si="16"/>
        <v>0.75979343388298748</v>
      </c>
      <c r="M103" s="189">
        <v>6.6567238689547583</v>
      </c>
      <c r="N103" s="190">
        <f t="shared" si="14"/>
        <v>-0.75313695037297279</v>
      </c>
    </row>
    <row r="104" spans="2:14" x14ac:dyDescent="0.25">
      <c r="B104" s="119" t="s">
        <v>88</v>
      </c>
      <c r="C104" s="189">
        <v>6.097185185185185</v>
      </c>
      <c r="D104" s="190">
        <v>-2.5203484330781327</v>
      </c>
      <c r="E104" s="189">
        <v>9.0528089887640455</v>
      </c>
      <c r="F104" s="190">
        <f t="shared" si="15"/>
        <v>2.9556238035788605</v>
      </c>
      <c r="G104" s="189">
        <v>7.7771453913814765</v>
      </c>
      <c r="H104" s="190">
        <f t="shared" si="15"/>
        <v>-1.275663597382569</v>
      </c>
      <c r="I104" s="189">
        <v>8.0107416127133604</v>
      </c>
      <c r="J104" s="190">
        <f t="shared" si="15"/>
        <v>0.23359622133188385</v>
      </c>
      <c r="K104" s="189">
        <v>7.8473442622950822</v>
      </c>
      <c r="L104" s="190">
        <f t="shared" si="16"/>
        <v>-0.16339735041827819</v>
      </c>
      <c r="M104" s="189">
        <v>6.874671505443624</v>
      </c>
      <c r="N104" s="190">
        <f t="shared" si="14"/>
        <v>-0.97267275685145815</v>
      </c>
    </row>
    <row r="105" spans="2:14" x14ac:dyDescent="0.25">
      <c r="B105" s="119" t="s">
        <v>90</v>
      </c>
      <c r="C105" s="189">
        <v>6.3997477931904161</v>
      </c>
      <c r="D105" s="190">
        <v>-1.8656489580074336</v>
      </c>
      <c r="E105" s="189">
        <v>8.8807339449541285</v>
      </c>
      <c r="F105" s="190">
        <f t="shared" si="15"/>
        <v>2.4809861517637124</v>
      </c>
      <c r="G105" s="189">
        <v>7.2970989466413396</v>
      </c>
      <c r="H105" s="190">
        <f t="shared" si="15"/>
        <v>-1.5836349983127889</v>
      </c>
      <c r="I105" s="189">
        <v>7.3590079278492979</v>
      </c>
      <c r="J105" s="190">
        <f t="shared" si="15"/>
        <v>6.1908981207958291E-2</v>
      </c>
      <c r="K105" s="189">
        <v>6.853787473233405</v>
      </c>
      <c r="L105" s="190">
        <f t="shared" si="16"/>
        <v>-0.50522045461589293</v>
      </c>
      <c r="M105" s="189">
        <v>6.354811778992107</v>
      </c>
      <c r="N105" s="190">
        <f t="shared" si="14"/>
        <v>-0.49897569424129795</v>
      </c>
    </row>
    <row r="106" spans="2:14" x14ac:dyDescent="0.25">
      <c r="B106" s="119" t="s">
        <v>92</v>
      </c>
      <c r="C106" s="189">
        <v>5.1763901549680948</v>
      </c>
      <c r="D106" s="190">
        <v>-2.3042081541582871</v>
      </c>
      <c r="E106" s="189">
        <v>7.532561379070172</v>
      </c>
      <c r="F106" s="190">
        <f t="shared" si="15"/>
        <v>2.3561712241020771</v>
      </c>
      <c r="G106" s="189">
        <v>6.8283218332594799</v>
      </c>
      <c r="H106" s="190">
        <f t="shared" si="15"/>
        <v>-0.70423954581069204</v>
      </c>
      <c r="I106" s="189">
        <v>6.206409748365366</v>
      </c>
      <c r="J106" s="190">
        <f t="shared" si="15"/>
        <v>-0.62191208489411398</v>
      </c>
      <c r="K106" s="189">
        <v>6.4038626855407186</v>
      </c>
      <c r="L106" s="190">
        <f t="shared" si="16"/>
        <v>0.19745293717535262</v>
      </c>
      <c r="M106" s="189">
        <v>6.1601834753082745</v>
      </c>
      <c r="N106" s="190">
        <f t="shared" si="14"/>
        <v>-0.2436792102324441</v>
      </c>
    </row>
    <row r="107" spans="2:14" x14ac:dyDescent="0.25">
      <c r="B107" s="119" t="s">
        <v>94</v>
      </c>
      <c r="C107" s="189">
        <v>4.3857421875</v>
      </c>
      <c r="D107" s="190">
        <v>-2.9835126327188641</v>
      </c>
      <c r="E107" s="189">
        <v>8.5613607460788472</v>
      </c>
      <c r="F107" s="190">
        <f t="shared" si="15"/>
        <v>4.1756185585788472</v>
      </c>
      <c r="G107" s="189">
        <v>7.5981374722838133</v>
      </c>
      <c r="H107" s="190">
        <f t="shared" si="15"/>
        <v>-0.96322327379503392</v>
      </c>
      <c r="I107" s="189">
        <v>6.6887816646562124</v>
      </c>
      <c r="J107" s="190">
        <f t="shared" si="15"/>
        <v>-0.90935580762760093</v>
      </c>
      <c r="K107" s="189">
        <v>6.3679612269625663</v>
      </c>
      <c r="L107" s="190">
        <f t="shared" si="16"/>
        <v>-0.3208204376936461</v>
      </c>
      <c r="M107" s="189">
        <v>5.6514589931936117</v>
      </c>
      <c r="N107" s="190">
        <f t="shared" si="14"/>
        <v>-0.71650223376895461</v>
      </c>
    </row>
    <row r="108" spans="2:14" x14ac:dyDescent="0.25">
      <c r="B108" s="119" t="s">
        <v>96</v>
      </c>
      <c r="C108" s="189">
        <v>8.2757863935625462</v>
      </c>
      <c r="D108" s="190">
        <v>0.50696637471635242</v>
      </c>
      <c r="E108" s="189">
        <v>7.9421218694537563</v>
      </c>
      <c r="F108" s="190">
        <f t="shared" si="15"/>
        <v>-0.33366452410878988</v>
      </c>
      <c r="G108" s="189">
        <v>5.8612209341285268</v>
      </c>
      <c r="H108" s="190">
        <f t="shared" si="15"/>
        <v>-2.0809009353252295</v>
      </c>
      <c r="I108" s="189">
        <v>6.275511432009627</v>
      </c>
      <c r="J108" s="190">
        <f t="shared" si="15"/>
        <v>0.41429049788110017</v>
      </c>
      <c r="K108" s="189">
        <v>5.4969373126547634</v>
      </c>
      <c r="L108" s="190">
        <f t="shared" si="16"/>
        <v>-0.77857411935486365</v>
      </c>
      <c r="M108" s="189">
        <v>5.2467171579578267</v>
      </c>
      <c r="N108" s="190">
        <f t="shared" si="14"/>
        <v>-0.2502201546969367</v>
      </c>
    </row>
    <row r="109" spans="2:14" ht="15.75" x14ac:dyDescent="0.25">
      <c r="B109" s="122" t="s">
        <v>33</v>
      </c>
      <c r="C109" s="191">
        <v>6.7561589488727254</v>
      </c>
      <c r="D109" s="192">
        <v>-1.2263420342181126</v>
      </c>
      <c r="E109" s="191">
        <v>8.7250281473493914</v>
      </c>
      <c r="F109" s="192">
        <f t="shared" si="15"/>
        <v>1.968869198476666</v>
      </c>
      <c r="G109" s="191">
        <v>7.2914212309392115</v>
      </c>
      <c r="H109" s="192">
        <f t="shared" si="15"/>
        <v>-1.4336069164101799</v>
      </c>
      <c r="I109" s="191">
        <v>6.2369073253971479</v>
      </c>
      <c r="J109" s="192">
        <f t="shared" si="15"/>
        <v>-1.0545139055420636</v>
      </c>
      <c r="K109" s="191">
        <v>6.5780161509250608</v>
      </c>
      <c r="L109" s="192">
        <f t="shared" si="16"/>
        <v>0.34110882552791288</v>
      </c>
      <c r="M109" s="191">
        <v>6.0190031529217407</v>
      </c>
      <c r="N109" s="192">
        <v>-0.55901299800332005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304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CONCATENATE("dif ",RIGHT(C117,2),"/",RIGHT(C117-1,2))</f>
        <v>dif 20/19</v>
      </c>
      <c r="E118" s="118" t="s">
        <v>72</v>
      </c>
      <c r="F118" s="117" t="str">
        <f>CONCATENATE("dif ",RIGHT(E117,2),"/",RIGHT(C117,2))</f>
        <v>dif 21/20</v>
      </c>
      <c r="G118" s="118" t="s">
        <v>72</v>
      </c>
      <c r="H118" s="117" t="str">
        <f>CONCATENATE("dif ",RIGHT(G117,2),"/",RIGHT(E117,2))</f>
        <v>dif 22/21</v>
      </c>
      <c r="I118" s="118" t="s">
        <v>72</v>
      </c>
      <c r="J118" s="117" t="str">
        <f>CONCATENATE("dif ",RIGHT(I117,2),"/",RIGHT(G117,2))</f>
        <v>dif 23/22</v>
      </c>
      <c r="K118" s="118" t="s">
        <v>72</v>
      </c>
      <c r="L118" s="117" t="str">
        <f>CONCATENATE("dif ",RIGHT(K117,2),"/",RIGHT(I117,2))</f>
        <v>dif 24/23</v>
      </c>
      <c r="M118" s="118" t="s">
        <v>72</v>
      </c>
      <c r="N118" s="117" t="str">
        <f>CONCATENATE("dif ",RIGHT(M117,2),"/",RIGHT(K117,2))</f>
        <v>dif 25/24</v>
      </c>
    </row>
    <row r="119" spans="1:15" x14ac:dyDescent="0.25">
      <c r="B119" s="119" t="s">
        <v>74</v>
      </c>
      <c r="C119" s="189">
        <v>6.9637502059647387</v>
      </c>
      <c r="D119" s="190">
        <v>-1.2299426108544163</v>
      </c>
      <c r="E119" s="189">
        <v>23.921666666666667</v>
      </c>
      <c r="F119" s="190">
        <f t="shared" ref="F119:J121" si="17">IFERROR(E119-C119,"-")</f>
        <v>16.957916460701927</v>
      </c>
      <c r="G119" s="189">
        <v>11.427258462228201</v>
      </c>
      <c r="H119" s="190">
        <f t="shared" si="17"/>
        <v>-12.494408204438466</v>
      </c>
      <c r="I119" s="189">
        <v>6.5380669546436287</v>
      </c>
      <c r="J119" s="190">
        <f t="shared" si="17"/>
        <v>-4.889191507584572</v>
      </c>
      <c r="K119" s="189">
        <v>7.0759036144578316</v>
      </c>
      <c r="L119" s="190">
        <f t="shared" ref="L119:L121" si="18">IFERROR(K119-I119,"-")</f>
        <v>0.53783665981420281</v>
      </c>
      <c r="M119" s="189">
        <v>5.3075824063679971</v>
      </c>
      <c r="N119" s="190">
        <f t="shared" ref="N119:N130" si="19">IFERROR(M119-K119,"-")</f>
        <v>-1.7683212080898345</v>
      </c>
    </row>
    <row r="120" spans="1:15" x14ac:dyDescent="0.25">
      <c r="B120" s="119" t="s">
        <v>76</v>
      </c>
      <c r="C120" s="189">
        <v>6.9527415509746175</v>
      </c>
      <c r="D120" s="190">
        <v>-0.5340194814983219</v>
      </c>
      <c r="E120" s="189">
        <v>11.833333333333334</v>
      </c>
      <c r="F120" s="190">
        <f t="shared" si="17"/>
        <v>4.8805917823587164</v>
      </c>
      <c r="G120" s="189">
        <v>8.8209509658246663</v>
      </c>
      <c r="H120" s="190">
        <f t="shared" si="17"/>
        <v>-3.0123823675086676</v>
      </c>
      <c r="I120" s="189">
        <v>5.1562280701754384</v>
      </c>
      <c r="J120" s="190">
        <f t="shared" si="17"/>
        <v>-3.6647228956492279</v>
      </c>
      <c r="K120" s="189">
        <v>6.4152956869719873</v>
      </c>
      <c r="L120" s="190">
        <f t="shared" si="18"/>
        <v>1.2590676167965489</v>
      </c>
      <c r="M120" s="189">
        <v>6.0825576241134751</v>
      </c>
      <c r="N120" s="190">
        <f t="shared" si="19"/>
        <v>-0.33273806285851215</v>
      </c>
    </row>
    <row r="121" spans="1:15" x14ac:dyDescent="0.25">
      <c r="B121" s="119" t="s">
        <v>78</v>
      </c>
      <c r="C121" s="189">
        <v>10.226860968885388</v>
      </c>
      <c r="D121" s="190">
        <v>2.9136342246993419</v>
      </c>
      <c r="E121" s="189">
        <v>17.187134502923978</v>
      </c>
      <c r="F121" s="190">
        <f t="shared" si="17"/>
        <v>6.9602735340385902</v>
      </c>
      <c r="G121" s="189">
        <v>6.1370344342937457</v>
      </c>
      <c r="H121" s="190">
        <f t="shared" si="17"/>
        <v>-11.050100068630233</v>
      </c>
      <c r="I121" s="189">
        <v>4.7230411864558208</v>
      </c>
      <c r="J121" s="190">
        <f t="shared" si="17"/>
        <v>-1.4139932478379249</v>
      </c>
      <c r="K121" s="189">
        <v>5.6702086553323028</v>
      </c>
      <c r="L121" s="190">
        <f t="shared" si="18"/>
        <v>0.94716746887648195</v>
      </c>
      <c r="M121" s="189">
        <v>6.0071238702817649</v>
      </c>
      <c r="N121" s="190">
        <f t="shared" si="19"/>
        <v>0.33691521494946208</v>
      </c>
    </row>
    <row r="122" spans="1:15" x14ac:dyDescent="0.25">
      <c r="B122" s="119" t="s">
        <v>80</v>
      </c>
      <c r="C122" s="189" t="s">
        <v>258</v>
      </c>
      <c r="D122" s="190" t="s">
        <v>258</v>
      </c>
      <c r="E122" s="189">
        <v>29.11392405063291</v>
      </c>
      <c r="F122" s="190" t="str">
        <f>IFERROR(E122-C122,"-")</f>
        <v>-</v>
      </c>
      <c r="G122" s="189">
        <v>7.9394441611422746</v>
      </c>
      <c r="H122" s="190">
        <f>IFERROR(G122-E122,"-")</f>
        <v>-21.174479889490634</v>
      </c>
      <c r="I122" s="189">
        <v>4.8056677018633538</v>
      </c>
      <c r="J122" s="190">
        <f>IFERROR(I122-G122,"-")</f>
        <v>-3.1337764592789208</v>
      </c>
      <c r="K122" s="189">
        <v>5.6477987421383649</v>
      </c>
      <c r="L122" s="190">
        <f>IFERROR(K122-I122,"-")</f>
        <v>0.84213104027501107</v>
      </c>
      <c r="M122" s="189">
        <v>5.5141093474426812</v>
      </c>
      <c r="N122" s="190">
        <f t="shared" si="19"/>
        <v>-0.13368939469568364</v>
      </c>
    </row>
    <row r="123" spans="1:15" x14ac:dyDescent="0.25">
      <c r="B123" s="119" t="s">
        <v>82</v>
      </c>
      <c r="C123" s="189" t="s">
        <v>258</v>
      </c>
      <c r="D123" s="190" t="s">
        <v>258</v>
      </c>
      <c r="E123" s="189">
        <v>14.308724832214764</v>
      </c>
      <c r="F123" s="190" t="str">
        <f t="shared" ref="F123:J131" si="20">IFERROR(E123-C123,"-")</f>
        <v>-</v>
      </c>
      <c r="G123" s="189">
        <v>7.2566325190438663</v>
      </c>
      <c r="H123" s="190">
        <f t="shared" si="20"/>
        <v>-7.0520923131708981</v>
      </c>
      <c r="I123" s="189">
        <v>5.3315962007228714</v>
      </c>
      <c r="J123" s="190">
        <f t="shared" si="20"/>
        <v>-1.9250363183209949</v>
      </c>
      <c r="K123" s="189">
        <v>5.6281161403851794</v>
      </c>
      <c r="L123" s="190">
        <f t="shared" ref="L123:L131" si="21">IFERROR(K123-I123,"-")</f>
        <v>0.29651993966230794</v>
      </c>
      <c r="M123" s="189">
        <v>5.1931303244516949</v>
      </c>
      <c r="N123" s="190">
        <f t="shared" si="19"/>
        <v>-0.43498581593348451</v>
      </c>
    </row>
    <row r="124" spans="1:15" x14ac:dyDescent="0.25">
      <c r="B124" s="119" t="s">
        <v>84</v>
      </c>
      <c r="C124" s="189" t="s">
        <v>258</v>
      </c>
      <c r="D124" s="190" t="s">
        <v>258</v>
      </c>
      <c r="E124" s="189">
        <v>12.987714987714988</v>
      </c>
      <c r="F124" s="190" t="str">
        <f t="shared" si="20"/>
        <v>-</v>
      </c>
      <c r="G124" s="189">
        <v>7.4575471698113205</v>
      </c>
      <c r="H124" s="190">
        <f t="shared" si="20"/>
        <v>-5.5301678179036671</v>
      </c>
      <c r="I124" s="189">
        <v>6.3493812663716014</v>
      </c>
      <c r="J124" s="190">
        <f t="shared" si="20"/>
        <v>-1.1081659034397191</v>
      </c>
      <c r="K124" s="189">
        <v>7.3081058726220016</v>
      </c>
      <c r="L124" s="190">
        <f t="shared" si="21"/>
        <v>0.95872460625040024</v>
      </c>
      <c r="M124" s="189">
        <v>6.1108343711083437</v>
      </c>
      <c r="N124" s="190">
        <f t="shared" si="19"/>
        <v>-1.1972715015136579</v>
      </c>
    </row>
    <row r="125" spans="1:15" x14ac:dyDescent="0.25">
      <c r="B125" s="119" t="s">
        <v>86</v>
      </c>
      <c r="C125" s="189" t="s">
        <v>258</v>
      </c>
      <c r="D125" s="190" t="s">
        <v>258</v>
      </c>
      <c r="E125" s="189">
        <v>8.2203659506762126</v>
      </c>
      <c r="F125" s="190" t="str">
        <f t="shared" si="20"/>
        <v>-</v>
      </c>
      <c r="G125" s="189">
        <v>7.105190204835977</v>
      </c>
      <c r="H125" s="190">
        <f t="shared" si="20"/>
        <v>-1.1151757458402356</v>
      </c>
      <c r="I125" s="189">
        <v>5.7398599958822318</v>
      </c>
      <c r="J125" s="190">
        <f t="shared" si="20"/>
        <v>-1.3653302089537451</v>
      </c>
      <c r="K125" s="189">
        <v>7.6511909568025835</v>
      </c>
      <c r="L125" s="190">
        <f t="shared" si="21"/>
        <v>1.9113309609203517</v>
      </c>
      <c r="M125" s="189">
        <v>6.5658185309649548</v>
      </c>
      <c r="N125" s="190">
        <f t="shared" si="19"/>
        <v>-1.0853724258376287</v>
      </c>
    </row>
    <row r="126" spans="1:15" x14ac:dyDescent="0.25">
      <c r="B126" s="119" t="s">
        <v>88</v>
      </c>
      <c r="C126" s="189">
        <v>5.1117370892018776</v>
      </c>
      <c r="D126" s="190">
        <v>-3.3296669492959516</v>
      </c>
      <c r="E126" s="189">
        <v>8.5341272146383975</v>
      </c>
      <c r="F126" s="190">
        <f t="shared" si="20"/>
        <v>3.4223901254365199</v>
      </c>
      <c r="G126" s="189">
        <v>7.0737927292457945</v>
      </c>
      <c r="H126" s="190">
        <f t="shared" si="20"/>
        <v>-1.460334485392603</v>
      </c>
      <c r="I126" s="189">
        <v>8.2577308362369344</v>
      </c>
      <c r="J126" s="190">
        <f t="shared" si="20"/>
        <v>1.1839381069911399</v>
      </c>
      <c r="K126" s="189">
        <v>8.3209278870398382</v>
      </c>
      <c r="L126" s="190">
        <f t="shared" si="21"/>
        <v>6.3197050802903831E-2</v>
      </c>
      <c r="M126" s="189">
        <v>6.6951910112359547</v>
      </c>
      <c r="N126" s="190">
        <f t="shared" si="19"/>
        <v>-1.6257368758038835</v>
      </c>
    </row>
    <row r="127" spans="1:15" x14ac:dyDescent="0.25">
      <c r="B127" s="119" t="s">
        <v>90</v>
      </c>
      <c r="C127" s="189">
        <v>5.2950423216444982</v>
      </c>
      <c r="D127" s="190">
        <v>-2.7656598780170931</v>
      </c>
      <c r="E127" s="189">
        <v>8.8707849249079054</v>
      </c>
      <c r="F127" s="190">
        <f t="shared" si="20"/>
        <v>3.5757426032634072</v>
      </c>
      <c r="G127" s="189">
        <v>7.4258753091240397</v>
      </c>
      <c r="H127" s="190">
        <f t="shared" si="20"/>
        <v>-1.4449096157838657</v>
      </c>
      <c r="I127" s="189">
        <v>7.502688172043011</v>
      </c>
      <c r="J127" s="190">
        <f t="shared" si="20"/>
        <v>7.681286291897127E-2</v>
      </c>
      <c r="K127" s="189">
        <v>7.0556511180815544</v>
      </c>
      <c r="L127" s="190">
        <f t="shared" si="21"/>
        <v>-0.44703705396145654</v>
      </c>
      <c r="M127" s="189">
        <v>6.4777700186219738</v>
      </c>
      <c r="N127" s="190">
        <f t="shared" si="19"/>
        <v>-0.57788109945958066</v>
      </c>
    </row>
    <row r="128" spans="1:15" x14ac:dyDescent="0.25">
      <c r="A128" s="125"/>
      <c r="B128" s="119" t="s">
        <v>92</v>
      </c>
      <c r="C128" s="189">
        <v>4.2314881380301941</v>
      </c>
      <c r="D128" s="190">
        <v>-3.1209390464358258</v>
      </c>
      <c r="E128" s="189">
        <v>7.5337959750173491</v>
      </c>
      <c r="F128" s="190">
        <f t="shared" si="20"/>
        <v>3.302307836987155</v>
      </c>
      <c r="G128" s="189">
        <v>6.6977941890972694</v>
      </c>
      <c r="H128" s="190">
        <f t="shared" si="20"/>
        <v>-0.83600178592007968</v>
      </c>
      <c r="I128" s="189">
        <v>6.1844487109160724</v>
      </c>
      <c r="J128" s="190">
        <f t="shared" si="20"/>
        <v>-0.51334547818119702</v>
      </c>
      <c r="K128" s="189">
        <v>6.4350112697220139</v>
      </c>
      <c r="L128" s="190">
        <f t="shared" si="21"/>
        <v>0.25056255880594147</v>
      </c>
      <c r="M128" s="189">
        <v>6.0587956377430059</v>
      </c>
      <c r="N128" s="190">
        <f t="shared" si="19"/>
        <v>-0.37621563197900798</v>
      </c>
    </row>
    <row r="129" spans="2:15" x14ac:dyDescent="0.25">
      <c r="B129" s="119" t="s">
        <v>94</v>
      </c>
      <c r="C129" s="189">
        <v>4.2414738124238731</v>
      </c>
      <c r="D129" s="190">
        <v>-3.179768672546067</v>
      </c>
      <c r="E129" s="189">
        <v>9.3559194428759653</v>
      </c>
      <c r="F129" s="190">
        <f t="shared" si="20"/>
        <v>5.1144456304520922</v>
      </c>
      <c r="G129" s="189">
        <v>8.585074626865671</v>
      </c>
      <c r="H129" s="190">
        <f t="shared" si="20"/>
        <v>-0.77084481601029431</v>
      </c>
      <c r="I129" s="189">
        <v>6.8399476668120363</v>
      </c>
      <c r="J129" s="190">
        <f t="shared" si="20"/>
        <v>-1.7451269600536348</v>
      </c>
      <c r="K129" s="189">
        <v>6.2889388104407358</v>
      </c>
      <c r="L129" s="190">
        <f t="shared" si="21"/>
        <v>-0.55100885637130048</v>
      </c>
      <c r="M129" s="189">
        <v>5.0955604883462815</v>
      </c>
      <c r="N129" s="190">
        <f t="shared" si="19"/>
        <v>-1.1933783220944543</v>
      </c>
    </row>
    <row r="130" spans="2:15" x14ac:dyDescent="0.25">
      <c r="B130" s="119" t="s">
        <v>96</v>
      </c>
      <c r="C130" s="189">
        <v>8.8838289962825279</v>
      </c>
      <c r="D130" s="190">
        <v>1.5318691972875529</v>
      </c>
      <c r="E130" s="189">
        <v>10.613690865489426</v>
      </c>
      <c r="F130" s="190">
        <f t="shared" si="20"/>
        <v>1.7298618692068981</v>
      </c>
      <c r="G130" s="189">
        <v>5.9148119723714503</v>
      </c>
      <c r="H130" s="190">
        <f t="shared" si="20"/>
        <v>-4.6988788931179757</v>
      </c>
      <c r="I130" s="189">
        <v>6.3220577871740664</v>
      </c>
      <c r="J130" s="190">
        <f t="shared" si="20"/>
        <v>0.40724581480261612</v>
      </c>
      <c r="K130" s="189">
        <v>4.8761477918670746</v>
      </c>
      <c r="L130" s="190">
        <f t="shared" si="21"/>
        <v>-1.4459099953069918</v>
      </c>
      <c r="M130" s="189">
        <v>5.0070480441677434</v>
      </c>
      <c r="N130" s="190">
        <f t="shared" si="19"/>
        <v>0.13090025230066882</v>
      </c>
    </row>
    <row r="131" spans="2:15" ht="15.75" x14ac:dyDescent="0.25">
      <c r="B131" s="122" t="s">
        <v>33</v>
      </c>
      <c r="C131" s="191">
        <v>6.8703282541126525</v>
      </c>
      <c r="D131" s="192">
        <v>-0.88982415413302451</v>
      </c>
      <c r="E131" s="191">
        <v>9.382254214530807</v>
      </c>
      <c r="F131" s="192">
        <f t="shared" si="20"/>
        <v>2.5119259604181545</v>
      </c>
      <c r="G131" s="191">
        <v>7.421225937183384</v>
      </c>
      <c r="H131" s="192">
        <f t="shared" si="20"/>
        <v>-1.961028277347423</v>
      </c>
      <c r="I131" s="191">
        <v>6.0541886533237577</v>
      </c>
      <c r="J131" s="192">
        <f t="shared" si="20"/>
        <v>-1.3670372838596263</v>
      </c>
      <c r="K131" s="191">
        <v>6.5252711292339853</v>
      </c>
      <c r="L131" s="192">
        <f t="shared" si="21"/>
        <v>0.47108247591022767</v>
      </c>
      <c r="M131" s="191">
        <v>5.851669227781624</v>
      </c>
      <c r="N131" s="192">
        <v>-0.67360190145236132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305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CONCATENATE("dif ",RIGHT(C139,2),"/",RIGHT(C139-1,2))</f>
        <v>dif 20/19</v>
      </c>
      <c r="E140" s="118" t="s">
        <v>72</v>
      </c>
      <c r="F140" s="117" t="str">
        <f>CONCATENATE("dif ",RIGHT(E139,2),"/",RIGHT(C139,2))</f>
        <v>dif 21/20</v>
      </c>
      <c r="G140" s="118" t="s">
        <v>72</v>
      </c>
      <c r="H140" s="117" t="str">
        <f>CONCATENATE("dif ",RIGHT(G139,2),"/",RIGHT(E139,2))</f>
        <v>dif 22/21</v>
      </c>
      <c r="I140" s="118" t="s">
        <v>72</v>
      </c>
      <c r="J140" s="117" t="str">
        <f>CONCATENATE("dif ",RIGHT(I139,2),"/",RIGHT(G139,2))</f>
        <v>dif 23/22</v>
      </c>
      <c r="K140" s="118" t="s">
        <v>72</v>
      </c>
      <c r="L140" s="117" t="str">
        <f>CONCATENATE("dif ",RIGHT(K139,2),"/",RIGHT(I139,2))</f>
        <v>dif 24/23</v>
      </c>
      <c r="M140" s="118" t="s">
        <v>72</v>
      </c>
      <c r="N140" s="117" t="str">
        <f>CONCATENATE("dif ",RIGHT(M139,2),"/",RIGHT(K139,2))</f>
        <v>dif 25/24</v>
      </c>
    </row>
    <row r="141" spans="2:15" x14ac:dyDescent="0.25">
      <c r="B141" s="119" t="s">
        <v>74</v>
      </c>
      <c r="C141" s="189">
        <v>10.206690561529271</v>
      </c>
      <c r="D141" s="190">
        <v>2.5739234503685537E-3</v>
      </c>
      <c r="E141" s="189">
        <v>2.5</v>
      </c>
      <c r="F141" s="190">
        <f t="shared" ref="F141:J143" si="22">IFERROR(E141-C141,"-")</f>
        <v>-7.7066905615292711</v>
      </c>
      <c r="G141" s="189">
        <v>7.3069016152716593</v>
      </c>
      <c r="H141" s="190">
        <f t="shared" si="22"/>
        <v>4.8069016152716593</v>
      </c>
      <c r="I141" s="189">
        <v>6.2490613266583228</v>
      </c>
      <c r="J141" s="190">
        <f t="shared" si="22"/>
        <v>-1.0578402886133365</v>
      </c>
      <c r="K141" s="189">
        <v>5.2128966223132034</v>
      </c>
      <c r="L141" s="190">
        <f t="shared" ref="L141:L143" si="23">IFERROR(K141-I141,"-")</f>
        <v>-1.0361647043451194</v>
      </c>
      <c r="M141" s="189">
        <v>8.7137850467289724</v>
      </c>
      <c r="N141" s="190">
        <f t="shared" ref="N141:N152" si="24">IFERROR(M141-K141,"-")</f>
        <v>3.500888424415769</v>
      </c>
    </row>
    <row r="142" spans="2:15" x14ac:dyDescent="0.25">
      <c r="B142" s="119" t="s">
        <v>76</v>
      </c>
      <c r="C142" s="189">
        <v>7.9724409448818898</v>
      </c>
      <c r="D142" s="190">
        <v>-2.2163837179312127</v>
      </c>
      <c r="E142" s="189">
        <v>9.4146341463414629</v>
      </c>
      <c r="F142" s="190">
        <f t="shared" si="22"/>
        <v>1.4421932014595731</v>
      </c>
      <c r="G142" s="189">
        <v>7.6997971602434081</v>
      </c>
      <c r="H142" s="190">
        <f t="shared" si="22"/>
        <v>-1.7148369860980548</v>
      </c>
      <c r="I142" s="189">
        <v>5.5432989690721648</v>
      </c>
      <c r="J142" s="190">
        <f t="shared" si="22"/>
        <v>-2.1564981911712433</v>
      </c>
      <c r="K142" s="189">
        <v>6.93213296398892</v>
      </c>
      <c r="L142" s="190">
        <f t="shared" si="23"/>
        <v>1.3888339949167552</v>
      </c>
      <c r="M142" s="189">
        <v>7.9866488651535379</v>
      </c>
      <c r="N142" s="190">
        <f t="shared" si="24"/>
        <v>1.0545159011646179</v>
      </c>
    </row>
    <row r="143" spans="2:15" x14ac:dyDescent="0.25">
      <c r="B143" s="119" t="s">
        <v>78</v>
      </c>
      <c r="C143" s="189">
        <v>4.5850622406639001</v>
      </c>
      <c r="D143" s="190">
        <v>-6.706719846132037</v>
      </c>
      <c r="E143" s="189">
        <v>12.169139465875372</v>
      </c>
      <c r="F143" s="190">
        <f t="shared" si="22"/>
        <v>7.5840772252114714</v>
      </c>
      <c r="G143" s="189">
        <v>4.5830090791180282</v>
      </c>
      <c r="H143" s="190">
        <f t="shared" si="22"/>
        <v>-7.5861303867573433</v>
      </c>
      <c r="I143" s="189">
        <v>6.3925327951564075</v>
      </c>
      <c r="J143" s="190">
        <f t="shared" si="22"/>
        <v>1.8095237160383792</v>
      </c>
      <c r="K143" s="189">
        <v>6.4939759036144578</v>
      </c>
      <c r="L143" s="190">
        <f t="shared" si="23"/>
        <v>0.10144310845805027</v>
      </c>
      <c r="M143" s="189">
        <v>4.7348798674399335</v>
      </c>
      <c r="N143" s="190">
        <f t="shared" si="24"/>
        <v>-1.7590960361745243</v>
      </c>
    </row>
    <row r="144" spans="2:15" x14ac:dyDescent="0.25">
      <c r="B144" s="119" t="s">
        <v>80</v>
      </c>
      <c r="C144" s="189" t="s">
        <v>258</v>
      </c>
      <c r="D144" s="190" t="s">
        <v>258</v>
      </c>
      <c r="E144" s="189">
        <v>16.604166666666668</v>
      </c>
      <c r="F144" s="190" t="str">
        <f>IFERROR(E144-C144,"-")</f>
        <v>-</v>
      </c>
      <c r="G144" s="189">
        <v>8.2644444444444449</v>
      </c>
      <c r="H144" s="190">
        <f>IFERROR(G144-E144,"-")</f>
        <v>-8.3397222222222229</v>
      </c>
      <c r="I144" s="189">
        <v>6.2307692307692308</v>
      </c>
      <c r="J144" s="190">
        <f>IFERROR(I144-G144,"-")</f>
        <v>-2.0336752136752141</v>
      </c>
      <c r="K144" s="189">
        <v>7.5632377740303545</v>
      </c>
      <c r="L144" s="190">
        <f>IFERROR(K144-I144,"-")</f>
        <v>1.3324685432611236</v>
      </c>
      <c r="M144" s="189">
        <v>6.1542699724517904</v>
      </c>
      <c r="N144" s="190">
        <f t="shared" si="24"/>
        <v>-1.408967801578564</v>
      </c>
    </row>
    <row r="145" spans="1:15" x14ac:dyDescent="0.25">
      <c r="B145" s="119" t="s">
        <v>82</v>
      </c>
      <c r="C145" s="189" t="s">
        <v>258</v>
      </c>
      <c r="D145" s="190" t="s">
        <v>258</v>
      </c>
      <c r="E145" s="189">
        <v>14.590452261306533</v>
      </c>
      <c r="F145" s="190" t="str">
        <f t="shared" ref="F145:J153" si="25">IFERROR(E145-C145,"-")</f>
        <v>-</v>
      </c>
      <c r="G145" s="189">
        <v>9.8229166666666661</v>
      </c>
      <c r="H145" s="190">
        <f t="shared" si="25"/>
        <v>-4.7675355946398668</v>
      </c>
      <c r="I145" s="189">
        <v>13.061185468451242</v>
      </c>
      <c r="J145" s="190">
        <f t="shared" si="25"/>
        <v>3.2382688017845762</v>
      </c>
      <c r="K145" s="189">
        <v>7.9407540394973068</v>
      </c>
      <c r="L145" s="190">
        <f t="shared" ref="L145:L153" si="26">IFERROR(K145-I145,"-")</f>
        <v>-5.1204314289539354</v>
      </c>
      <c r="M145" s="189">
        <v>7.2033639143730888</v>
      </c>
      <c r="N145" s="190">
        <f t="shared" si="24"/>
        <v>-0.73739012512421809</v>
      </c>
    </row>
    <row r="146" spans="1:15" x14ac:dyDescent="0.25">
      <c r="B146" s="119" t="s">
        <v>84</v>
      </c>
      <c r="C146" s="189" t="s">
        <v>258</v>
      </c>
      <c r="D146" s="190" t="s">
        <v>258</v>
      </c>
      <c r="E146" s="189">
        <v>4.7831498324557202</v>
      </c>
      <c r="F146" s="190" t="str">
        <f t="shared" si="25"/>
        <v>-</v>
      </c>
      <c r="G146" s="189">
        <v>12.960893854748603</v>
      </c>
      <c r="H146" s="190">
        <f t="shared" si="25"/>
        <v>8.1777440222928828</v>
      </c>
      <c r="I146" s="189">
        <v>6.6303317535545023</v>
      </c>
      <c r="J146" s="190">
        <f t="shared" si="25"/>
        <v>-6.3305621011941007</v>
      </c>
      <c r="K146" s="189">
        <v>6.8303393213572852</v>
      </c>
      <c r="L146" s="190">
        <f t="shared" si="26"/>
        <v>0.20000756780278284</v>
      </c>
      <c r="M146" s="189">
        <v>7.620056497175141</v>
      </c>
      <c r="N146" s="190">
        <f t="shared" si="24"/>
        <v>0.78971717581785583</v>
      </c>
    </row>
    <row r="147" spans="1:15" x14ac:dyDescent="0.25">
      <c r="B147" s="119" t="s">
        <v>86</v>
      </c>
      <c r="C147" s="189" t="s">
        <v>258</v>
      </c>
      <c r="D147" s="190" t="s">
        <v>258</v>
      </c>
      <c r="E147" s="189">
        <v>13.025882352941176</v>
      </c>
      <c r="F147" s="190" t="str">
        <f t="shared" si="25"/>
        <v>-</v>
      </c>
      <c r="G147" s="189">
        <v>13.676595744680851</v>
      </c>
      <c r="H147" s="190">
        <f t="shared" si="25"/>
        <v>0.65071339173967502</v>
      </c>
      <c r="I147" s="189">
        <v>7.0081521739130439</v>
      </c>
      <c r="J147" s="190">
        <f t="shared" si="25"/>
        <v>-6.6684435707678071</v>
      </c>
      <c r="K147" s="189">
        <v>6.9790476190476189</v>
      </c>
      <c r="L147" s="190">
        <f t="shared" si="26"/>
        <v>-2.9104554865424959E-2</v>
      </c>
      <c r="M147" s="189">
        <v>6.3723776223776225</v>
      </c>
      <c r="N147" s="190">
        <f t="shared" si="24"/>
        <v>-0.60666999666999644</v>
      </c>
    </row>
    <row r="148" spans="1:15" x14ac:dyDescent="0.25">
      <c r="B148" s="119" t="s">
        <v>88</v>
      </c>
      <c r="C148" s="189">
        <v>6.7066326530612246</v>
      </c>
      <c r="D148" s="190">
        <v>-0.55278157288019791</v>
      </c>
      <c r="E148" s="189">
        <v>9.3961218836565106</v>
      </c>
      <c r="F148" s="190">
        <f t="shared" si="25"/>
        <v>2.689489230595286</v>
      </c>
      <c r="G148" s="189">
        <v>8.1945205479452063</v>
      </c>
      <c r="H148" s="190">
        <f t="shared" si="25"/>
        <v>-1.2016013357113042</v>
      </c>
      <c r="I148" s="189">
        <v>8.0383480825958706</v>
      </c>
      <c r="J148" s="190">
        <f t="shared" si="25"/>
        <v>-0.15617246534933571</v>
      </c>
      <c r="K148" s="189">
        <v>7.5965217391304352</v>
      </c>
      <c r="L148" s="190">
        <f t="shared" si="26"/>
        <v>-0.44182634346543548</v>
      </c>
      <c r="M148" s="189">
        <v>7.2854077253218881</v>
      </c>
      <c r="N148" s="190">
        <f t="shared" si="24"/>
        <v>-0.31111401380854709</v>
      </c>
    </row>
    <row r="149" spans="1:15" x14ac:dyDescent="0.25">
      <c r="B149" s="119" t="s">
        <v>90</v>
      </c>
      <c r="C149" s="189">
        <v>9.6896551724137936</v>
      </c>
      <c r="D149" s="190">
        <v>1.0668828951860707</v>
      </c>
      <c r="E149" s="189">
        <v>7.9540229885057467</v>
      </c>
      <c r="F149" s="190">
        <f t="shared" si="25"/>
        <v>-1.7356321839080469</v>
      </c>
      <c r="G149" s="189">
        <v>4.7848410757946214</v>
      </c>
      <c r="H149" s="190">
        <f t="shared" si="25"/>
        <v>-3.1691819127111254</v>
      </c>
      <c r="I149" s="189">
        <v>6.5543859649122806</v>
      </c>
      <c r="J149" s="190">
        <f t="shared" si="25"/>
        <v>1.7695448891176593</v>
      </c>
      <c r="K149" s="189">
        <v>7.6707818930041149</v>
      </c>
      <c r="L149" s="190">
        <f t="shared" si="26"/>
        <v>1.1163959280918343</v>
      </c>
      <c r="M149" s="189">
        <v>6.6504201680672272</v>
      </c>
      <c r="N149" s="190">
        <f t="shared" si="24"/>
        <v>-1.0203617249368877</v>
      </c>
    </row>
    <row r="150" spans="1:15" x14ac:dyDescent="0.25">
      <c r="A150" s="125"/>
      <c r="B150" s="119" t="s">
        <v>92</v>
      </c>
      <c r="C150" s="189">
        <v>5.1395348837209305</v>
      </c>
      <c r="D150" s="190">
        <v>-3.181732084604862</v>
      </c>
      <c r="E150" s="189">
        <v>7.3981191222570537</v>
      </c>
      <c r="F150" s="190">
        <f t="shared" si="25"/>
        <v>2.2585842385361232</v>
      </c>
      <c r="G150" s="189">
        <v>6.2121212121212119</v>
      </c>
      <c r="H150" s="190">
        <f t="shared" si="25"/>
        <v>-1.1859979101358418</v>
      </c>
      <c r="I150" s="189">
        <v>7.5462478184991273</v>
      </c>
      <c r="J150" s="190">
        <f t="shared" si="25"/>
        <v>1.3341266063779154</v>
      </c>
      <c r="K150" s="189">
        <v>7.9536152796725785</v>
      </c>
      <c r="L150" s="190">
        <f t="shared" si="26"/>
        <v>0.40736746117345124</v>
      </c>
      <c r="M150" s="189">
        <v>6.045300113250283</v>
      </c>
      <c r="N150" s="190">
        <f t="shared" si="24"/>
        <v>-1.9083151664222955</v>
      </c>
    </row>
    <row r="151" spans="1:15" x14ac:dyDescent="0.25">
      <c r="B151" s="119" t="s">
        <v>94</v>
      </c>
      <c r="C151" s="189">
        <v>3.862222222222222</v>
      </c>
      <c r="D151" s="190">
        <v>-4.9532284215546021</v>
      </c>
      <c r="E151" s="189">
        <v>8.9674220963172804</v>
      </c>
      <c r="F151" s="190">
        <f t="shared" si="25"/>
        <v>5.1051998740950584</v>
      </c>
      <c r="G151" s="189">
        <v>5.2242798353909468</v>
      </c>
      <c r="H151" s="190">
        <f t="shared" si="25"/>
        <v>-3.7431422609263336</v>
      </c>
      <c r="I151" s="189">
        <v>6.2333333333333334</v>
      </c>
      <c r="J151" s="190">
        <f t="shared" si="25"/>
        <v>1.0090534979423866</v>
      </c>
      <c r="K151" s="189">
        <v>7.3637274549098199</v>
      </c>
      <c r="L151" s="190">
        <f t="shared" si="26"/>
        <v>1.1303941215764866</v>
      </c>
      <c r="M151" s="189">
        <v>6.376753507014028</v>
      </c>
      <c r="N151" s="190">
        <f t="shared" si="24"/>
        <v>-0.98697394789579196</v>
      </c>
    </row>
    <row r="152" spans="1:15" x14ac:dyDescent="0.25">
      <c r="B152" s="119" t="s">
        <v>96</v>
      </c>
      <c r="C152" s="189">
        <v>5.5427631578947372</v>
      </c>
      <c r="D152" s="190">
        <v>-7.4595705643923109</v>
      </c>
      <c r="E152" s="189">
        <v>6.4748110831234253</v>
      </c>
      <c r="F152" s="190">
        <f t="shared" si="25"/>
        <v>0.93204792522868818</v>
      </c>
      <c r="G152" s="189">
        <v>5.8742514970059876</v>
      </c>
      <c r="H152" s="190">
        <f t="shared" si="25"/>
        <v>-0.60055958611743776</v>
      </c>
      <c r="I152" s="189">
        <v>6.0465116279069768</v>
      </c>
      <c r="J152" s="190">
        <f t="shared" si="25"/>
        <v>0.17226013090098924</v>
      </c>
      <c r="K152" s="189">
        <v>8.2883116883116887</v>
      </c>
      <c r="L152" s="190">
        <f t="shared" si="26"/>
        <v>2.2418000604047119</v>
      </c>
      <c r="M152" s="189">
        <v>5.4688679245283023</v>
      </c>
      <c r="N152" s="190">
        <f t="shared" si="24"/>
        <v>-2.8194437637833865</v>
      </c>
    </row>
    <row r="153" spans="1:15" ht="15.75" x14ac:dyDescent="0.25">
      <c r="B153" s="122" t="s">
        <v>33</v>
      </c>
      <c r="C153" s="191">
        <v>7.0547388176415389</v>
      </c>
      <c r="D153" s="192">
        <v>-2.3240815850979075</v>
      </c>
      <c r="E153" s="191">
        <v>7.9309434486591632</v>
      </c>
      <c r="F153" s="192">
        <f t="shared" si="25"/>
        <v>0.87620463101762436</v>
      </c>
      <c r="G153" s="191">
        <v>6.613911290322581</v>
      </c>
      <c r="H153" s="192">
        <f t="shared" si="25"/>
        <v>-1.3170321583365823</v>
      </c>
      <c r="I153" s="191">
        <v>6.7909909909909913</v>
      </c>
      <c r="J153" s="192">
        <f t="shared" si="25"/>
        <v>0.17707970066841039</v>
      </c>
      <c r="K153" s="191">
        <v>7.134335368717708</v>
      </c>
      <c r="L153" s="192">
        <f t="shared" si="26"/>
        <v>0.34334437772671667</v>
      </c>
      <c r="M153" s="191">
        <v>6.5528108163057839</v>
      </c>
      <c r="N153" s="192">
        <v>-0.58152455241192413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306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CONCATENATE("dif ",RIGHT(C161,2),"/",RIGHT(C161-1,2))</f>
        <v>dif 20/19</v>
      </c>
      <c r="E162" s="118" t="s">
        <v>72</v>
      </c>
      <c r="F162" s="117" t="str">
        <f>CONCATENATE("dif ",RIGHT(E161,2),"/",RIGHT(C161,2))</f>
        <v>dif 21/20</v>
      </c>
      <c r="G162" s="118" t="s">
        <v>72</v>
      </c>
      <c r="H162" s="117" t="str">
        <f>CONCATENATE("dif ",RIGHT(G161,2),"/",RIGHT(E161,2))</f>
        <v>dif 22/21</v>
      </c>
      <c r="I162" s="118" t="s">
        <v>72</v>
      </c>
      <c r="J162" s="117" t="str">
        <f>CONCATENATE("dif ",RIGHT(I161,2),"/",RIGHT(G161,2))</f>
        <v>dif 23/22</v>
      </c>
      <c r="K162" s="118" t="s">
        <v>72</v>
      </c>
      <c r="L162" s="117" t="str">
        <f>CONCATENATE("dif ",RIGHT(K161,2),"/",RIGHT(I161,2))</f>
        <v>dif 24/23</v>
      </c>
      <c r="M162" s="118" t="s">
        <v>72</v>
      </c>
      <c r="N162" s="117" t="str">
        <f>CONCATENATE("dif ",RIGHT(M161,2),"/",RIGHT(K161,2))</f>
        <v>dif 25/24</v>
      </c>
    </row>
    <row r="163" spans="2:14" x14ac:dyDescent="0.25">
      <c r="B163" s="119" t="s">
        <v>74</v>
      </c>
      <c r="C163" s="189">
        <v>5.938104448742747</v>
      </c>
      <c r="D163" s="190">
        <v>-3.2944078665281893</v>
      </c>
      <c r="E163" s="189">
        <v>1.9777777777777779</v>
      </c>
      <c r="F163" s="190">
        <f t="shared" ref="F163:J165" si="27">IFERROR(E163-C163,"-")</f>
        <v>-3.9603266709649692</v>
      </c>
      <c r="G163" s="189">
        <v>6.2176258992805753</v>
      </c>
      <c r="H163" s="190">
        <f t="shared" si="27"/>
        <v>4.2398481215027974</v>
      </c>
      <c r="I163" s="189">
        <v>5.1819338422391859</v>
      </c>
      <c r="J163" s="190">
        <f t="shared" si="27"/>
        <v>-1.0356920570413894</v>
      </c>
      <c r="K163" s="189">
        <v>5.5057324840764332</v>
      </c>
      <c r="L163" s="190">
        <f t="shared" ref="L163:L165" si="28">IFERROR(K163-I163,"-")</f>
        <v>0.32379864183724738</v>
      </c>
      <c r="M163" s="189">
        <v>5.8741319444444446</v>
      </c>
      <c r="N163" s="190">
        <f t="shared" ref="N163:N174" si="29">IFERROR(M163-K163,"-")</f>
        <v>0.36839946036801141</v>
      </c>
    </row>
    <row r="164" spans="2:14" x14ac:dyDescent="0.25">
      <c r="B164" s="119" t="s">
        <v>76</v>
      </c>
      <c r="C164" s="189">
        <v>4.3893939393939396</v>
      </c>
      <c r="D164" s="190">
        <v>-2.5414186108876375</v>
      </c>
      <c r="E164" s="189">
        <v>6.0033557046979862</v>
      </c>
      <c r="F164" s="190">
        <f t="shared" si="27"/>
        <v>1.6139617653040466</v>
      </c>
      <c r="G164" s="189">
        <v>5.9796380090497738</v>
      </c>
      <c r="H164" s="190">
        <f t="shared" si="27"/>
        <v>-2.3717695648212356E-2</v>
      </c>
      <c r="I164" s="189">
        <v>4.8488745980707399</v>
      </c>
      <c r="J164" s="190">
        <f t="shared" si="27"/>
        <v>-1.1307634109790339</v>
      </c>
      <c r="K164" s="189">
        <v>5.2434266327396095</v>
      </c>
      <c r="L164" s="190">
        <f t="shared" si="28"/>
        <v>0.39455203466886957</v>
      </c>
      <c r="M164" s="189">
        <v>5.3264248704663215</v>
      </c>
      <c r="N164" s="190">
        <f t="shared" si="29"/>
        <v>8.2998237726711999E-2</v>
      </c>
    </row>
    <row r="165" spans="2:14" x14ac:dyDescent="0.25">
      <c r="B165" s="119" t="s">
        <v>78</v>
      </c>
      <c r="C165" s="189">
        <v>4.2316715542521992</v>
      </c>
      <c r="D165" s="190">
        <v>-3.5035422765030324</v>
      </c>
      <c r="E165" s="189">
        <v>12.337563451776649</v>
      </c>
      <c r="F165" s="190">
        <f t="shared" si="27"/>
        <v>8.1058918975244509</v>
      </c>
      <c r="G165" s="189">
        <v>5.2607385079125848</v>
      </c>
      <c r="H165" s="190">
        <f t="shared" si="27"/>
        <v>-7.0768249438640645</v>
      </c>
      <c r="I165" s="189">
        <v>5.5905752753977964</v>
      </c>
      <c r="J165" s="190">
        <f t="shared" si="27"/>
        <v>0.32983676748521162</v>
      </c>
      <c r="K165" s="189">
        <v>6.1583541147132168</v>
      </c>
      <c r="L165" s="190">
        <f t="shared" si="28"/>
        <v>0.56777883931542039</v>
      </c>
      <c r="M165" s="189">
        <v>5.303303303303303</v>
      </c>
      <c r="N165" s="190">
        <f t="shared" si="29"/>
        <v>-0.85505081140991379</v>
      </c>
    </row>
    <row r="166" spans="2:14" x14ac:dyDescent="0.25">
      <c r="B166" s="119" t="s">
        <v>80</v>
      </c>
      <c r="C166" s="189" t="s">
        <v>258</v>
      </c>
      <c r="D166" s="190" t="s">
        <v>258</v>
      </c>
      <c r="E166" s="189">
        <v>12.670378619153675</v>
      </c>
      <c r="F166" s="190" t="str">
        <f>IFERROR(E166-C166,"-")</f>
        <v>-</v>
      </c>
      <c r="G166" s="189">
        <v>9.519154557463672</v>
      </c>
      <c r="H166" s="190">
        <f>IFERROR(G166-E166,"-")</f>
        <v>-3.1512240616900034</v>
      </c>
      <c r="I166" s="189">
        <v>4.7073170731707314</v>
      </c>
      <c r="J166" s="190">
        <f>IFERROR(I166-G166,"-")</f>
        <v>-4.8118374842929406</v>
      </c>
      <c r="K166" s="189">
        <v>5.5823442136498516</v>
      </c>
      <c r="L166" s="190">
        <f>IFERROR(K166-I166,"-")</f>
        <v>0.87502714047912011</v>
      </c>
      <c r="M166" s="189">
        <v>7.2269457161543489</v>
      </c>
      <c r="N166" s="190">
        <f t="shared" si="29"/>
        <v>1.6446015025044973</v>
      </c>
    </row>
    <row r="167" spans="2:14" x14ac:dyDescent="0.25">
      <c r="B167" s="119" t="s">
        <v>82</v>
      </c>
      <c r="C167" s="189" t="s">
        <v>258</v>
      </c>
      <c r="D167" s="190" t="s">
        <v>258</v>
      </c>
      <c r="E167" s="189">
        <v>8.8278236914600559</v>
      </c>
      <c r="F167" s="190" t="str">
        <f t="shared" ref="F167:J175" si="30">IFERROR(E167-C167,"-")</f>
        <v>-</v>
      </c>
      <c r="G167" s="189">
        <v>8.5892307692307686</v>
      </c>
      <c r="H167" s="190">
        <f t="shared" si="30"/>
        <v>-0.2385929222292873</v>
      </c>
      <c r="I167" s="189">
        <v>5.8108108108108105</v>
      </c>
      <c r="J167" s="190">
        <f t="shared" si="30"/>
        <v>-2.778419958419958</v>
      </c>
      <c r="K167" s="189">
        <v>5.4254787676935887</v>
      </c>
      <c r="L167" s="190">
        <f t="shared" ref="L167:L175" si="31">IFERROR(K167-I167,"-")</f>
        <v>-0.3853320431172218</v>
      </c>
      <c r="M167" s="189">
        <v>9.0991501416430598</v>
      </c>
      <c r="N167" s="190">
        <f t="shared" si="29"/>
        <v>3.6736713739494711</v>
      </c>
    </row>
    <row r="168" spans="2:14" x14ac:dyDescent="0.25">
      <c r="B168" s="119" t="s">
        <v>84</v>
      </c>
      <c r="C168" s="189" t="s">
        <v>258</v>
      </c>
      <c r="D168" s="190" t="s">
        <v>258</v>
      </c>
      <c r="E168" s="189">
        <v>13.403603603603603</v>
      </c>
      <c r="F168" s="190" t="str">
        <f t="shared" si="30"/>
        <v>-</v>
      </c>
      <c r="G168" s="189">
        <v>9.0412979351032448</v>
      </c>
      <c r="H168" s="190">
        <f t="shared" si="30"/>
        <v>-4.3623056685003583</v>
      </c>
      <c r="I168" s="189">
        <v>6.2152641878669277</v>
      </c>
      <c r="J168" s="190">
        <f t="shared" si="30"/>
        <v>-2.8260337472363171</v>
      </c>
      <c r="K168" s="189">
        <v>7.024236037934668</v>
      </c>
      <c r="L168" s="190">
        <f t="shared" si="31"/>
        <v>0.80897185006774031</v>
      </c>
      <c r="M168" s="189">
        <v>9.6474677259185704</v>
      </c>
      <c r="N168" s="190">
        <f t="shared" si="29"/>
        <v>2.6232316879839024</v>
      </c>
    </row>
    <row r="169" spans="2:14" x14ac:dyDescent="0.25">
      <c r="B169" s="119" t="s">
        <v>86</v>
      </c>
      <c r="C169" s="189" t="s">
        <v>258</v>
      </c>
      <c r="D169" s="190" t="s">
        <v>258</v>
      </c>
      <c r="E169" s="189">
        <v>12.340579710144928</v>
      </c>
      <c r="F169" s="190" t="str">
        <f t="shared" si="30"/>
        <v>-</v>
      </c>
      <c r="G169" s="189">
        <v>7.4050387596899228</v>
      </c>
      <c r="H169" s="190">
        <f t="shared" si="30"/>
        <v>-4.935540950455005</v>
      </c>
      <c r="I169" s="189">
        <v>6.7743589743589743</v>
      </c>
      <c r="J169" s="190">
        <f t="shared" si="30"/>
        <v>-0.63067978533094848</v>
      </c>
      <c r="K169" s="189">
        <v>5.4546912590216516</v>
      </c>
      <c r="L169" s="190">
        <f t="shared" si="31"/>
        <v>-1.3196677153373226</v>
      </c>
      <c r="M169" s="189">
        <v>5.4677650429799423</v>
      </c>
      <c r="N169" s="190">
        <f t="shared" si="29"/>
        <v>1.3073783958290619E-2</v>
      </c>
    </row>
    <row r="170" spans="2:14" x14ac:dyDescent="0.25">
      <c r="B170" s="119" t="s">
        <v>88</v>
      </c>
      <c r="C170" s="189">
        <v>7.812206572769953</v>
      </c>
      <c r="D170" s="190">
        <v>-1.0285531058275632</v>
      </c>
      <c r="E170" s="189">
        <v>11.88422247446084</v>
      </c>
      <c r="F170" s="190">
        <f t="shared" si="30"/>
        <v>4.0720159016908868</v>
      </c>
      <c r="G170" s="189">
        <v>6.9071883530482259</v>
      </c>
      <c r="H170" s="190">
        <f t="shared" si="30"/>
        <v>-4.9770341214126139</v>
      </c>
      <c r="I170" s="189">
        <v>7.71830985915493</v>
      </c>
      <c r="J170" s="190">
        <f t="shared" si="30"/>
        <v>0.81112150610670408</v>
      </c>
      <c r="K170" s="189">
        <v>5.6917431192660555</v>
      </c>
      <c r="L170" s="190">
        <f t="shared" si="31"/>
        <v>-2.0265667398888745</v>
      </c>
      <c r="M170" s="189">
        <v>6.6182873730043541</v>
      </c>
      <c r="N170" s="190">
        <f t="shared" si="29"/>
        <v>0.92654425373829863</v>
      </c>
    </row>
    <row r="171" spans="2:14" x14ac:dyDescent="0.25">
      <c r="B171" s="119" t="s">
        <v>90</v>
      </c>
      <c r="C171" s="189">
        <v>6.5802469135802468</v>
      </c>
      <c r="D171" s="190">
        <v>-2.528561376575194</v>
      </c>
      <c r="E171" s="189">
        <v>12.139837398373984</v>
      </c>
      <c r="F171" s="190">
        <f t="shared" si="30"/>
        <v>5.5595904847937376</v>
      </c>
      <c r="G171" s="189">
        <v>6.6670353982300883</v>
      </c>
      <c r="H171" s="190">
        <f t="shared" si="30"/>
        <v>-5.4728020001438962</v>
      </c>
      <c r="I171" s="189">
        <v>8.5570469798657722</v>
      </c>
      <c r="J171" s="190">
        <f t="shared" si="30"/>
        <v>1.8900115816356839</v>
      </c>
      <c r="K171" s="189">
        <v>6.1805447470817123</v>
      </c>
      <c r="L171" s="190">
        <f t="shared" si="31"/>
        <v>-2.3765022327840599</v>
      </c>
      <c r="M171" s="189">
        <v>5.0216262975778543</v>
      </c>
      <c r="N171" s="190">
        <f t="shared" si="29"/>
        <v>-1.158918449503858</v>
      </c>
    </row>
    <row r="172" spans="2:14" x14ac:dyDescent="0.25">
      <c r="B172" s="119" t="s">
        <v>92</v>
      </c>
      <c r="C172" s="189">
        <v>6.8289473684210522</v>
      </c>
      <c r="D172" s="190">
        <v>-1.4592622385658478</v>
      </c>
      <c r="E172" s="189">
        <v>9.1653027823240585</v>
      </c>
      <c r="F172" s="190">
        <f t="shared" si="30"/>
        <v>2.3363554139030063</v>
      </c>
      <c r="G172" s="189">
        <v>6.0141467727674627</v>
      </c>
      <c r="H172" s="190">
        <f t="shared" si="30"/>
        <v>-3.1511560095565958</v>
      </c>
      <c r="I172" s="189">
        <v>5.2829736211031175</v>
      </c>
      <c r="J172" s="190">
        <f t="shared" si="30"/>
        <v>-0.73117315166434516</v>
      </c>
      <c r="K172" s="189">
        <v>6.4866151100535392</v>
      </c>
      <c r="L172" s="190">
        <f t="shared" si="31"/>
        <v>1.2036414889504217</v>
      </c>
      <c r="M172" s="189">
        <v>6.2872340425531918</v>
      </c>
      <c r="N172" s="190">
        <f t="shared" si="29"/>
        <v>-0.19938106750034734</v>
      </c>
    </row>
    <row r="173" spans="2:14" x14ac:dyDescent="0.25">
      <c r="B173" s="119" t="s">
        <v>94</v>
      </c>
      <c r="C173" s="189">
        <v>3.7534246575342465</v>
      </c>
      <c r="D173" s="190">
        <v>-2.0111384492618702</v>
      </c>
      <c r="E173" s="189">
        <v>8.2072243346007596</v>
      </c>
      <c r="F173" s="190">
        <f t="shared" si="30"/>
        <v>4.4537996770665131</v>
      </c>
      <c r="G173" s="189">
        <v>6.8518518518518521</v>
      </c>
      <c r="H173" s="190">
        <f t="shared" si="30"/>
        <v>-1.3553724827489075</v>
      </c>
      <c r="I173" s="189">
        <v>5.211267605633803</v>
      </c>
      <c r="J173" s="190">
        <f t="shared" si="30"/>
        <v>-1.6405842462180491</v>
      </c>
      <c r="K173" s="189">
        <v>6.8727436823104693</v>
      </c>
      <c r="L173" s="190">
        <f t="shared" si="31"/>
        <v>1.6614760766766663</v>
      </c>
      <c r="M173" s="189">
        <v>6.0352622061482819</v>
      </c>
      <c r="N173" s="190">
        <f t="shared" si="29"/>
        <v>-0.83748147616218738</v>
      </c>
    </row>
    <row r="174" spans="2:14" x14ac:dyDescent="0.25">
      <c r="B174" s="119" t="s">
        <v>96</v>
      </c>
      <c r="C174" s="189">
        <v>6.1297709923664119</v>
      </c>
      <c r="D174" s="190">
        <v>-0.17424910813610062</v>
      </c>
      <c r="E174" s="189">
        <v>5.6374829001367992</v>
      </c>
      <c r="F174" s="190">
        <f t="shared" si="30"/>
        <v>-0.49228809222961267</v>
      </c>
      <c r="G174" s="189">
        <v>5.157782515991471</v>
      </c>
      <c r="H174" s="190">
        <f t="shared" si="30"/>
        <v>-0.47970038414532823</v>
      </c>
      <c r="I174" s="189">
        <v>4.7777777777777777</v>
      </c>
      <c r="J174" s="190">
        <f t="shared" si="30"/>
        <v>-0.38000473821369329</v>
      </c>
      <c r="K174" s="189">
        <v>6.3512195121951223</v>
      </c>
      <c r="L174" s="190">
        <f t="shared" si="31"/>
        <v>1.5734417344173446</v>
      </c>
      <c r="M174" s="189">
        <v>7.3898305084745761</v>
      </c>
      <c r="N174" s="190">
        <f t="shared" si="29"/>
        <v>1.0386109962794539</v>
      </c>
    </row>
    <row r="175" spans="2:14" ht="15.75" x14ac:dyDescent="0.25">
      <c r="B175" s="122" t="s">
        <v>33</v>
      </c>
      <c r="C175" s="191">
        <v>5.5576461168935145</v>
      </c>
      <c r="D175" s="192">
        <v>-2.5795449832735775</v>
      </c>
      <c r="E175" s="191">
        <v>9.9629410020753042</v>
      </c>
      <c r="F175" s="192">
        <f t="shared" si="30"/>
        <v>4.4052948851817897</v>
      </c>
      <c r="G175" s="191">
        <v>6.6787385554425232</v>
      </c>
      <c r="H175" s="192">
        <f t="shared" si="30"/>
        <v>-3.284202446632781</v>
      </c>
      <c r="I175" s="191">
        <v>5.687565230356344</v>
      </c>
      <c r="J175" s="192">
        <f t="shared" si="30"/>
        <v>-0.99117332508617917</v>
      </c>
      <c r="K175" s="191">
        <v>5.9830817830817828</v>
      </c>
      <c r="L175" s="192">
        <f t="shared" si="31"/>
        <v>0.29551655272543886</v>
      </c>
      <c r="M175" s="191">
        <v>6.5687732342007434</v>
      </c>
      <c r="N175" s="192">
        <v>0.58569145111896059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CONCATENATE("dif ",RIGHT(C183,2),"/",RIGHT(C183-1,2))</f>
        <v>dif 20/19</v>
      </c>
      <c r="E184" s="118" t="s">
        <v>72</v>
      </c>
      <c r="F184" s="117" t="str">
        <f>CONCATENATE("dif ",RIGHT(E183,2),"/",RIGHT(C183,2))</f>
        <v>dif 21/20</v>
      </c>
      <c r="G184" s="118" t="s">
        <v>72</v>
      </c>
      <c r="H184" s="117" t="str">
        <f>CONCATENATE("dif ",RIGHT(G183,2),"/",RIGHT(E183,2))</f>
        <v>dif 22/21</v>
      </c>
      <c r="I184" s="118" t="s">
        <v>72</v>
      </c>
      <c r="J184" s="117" t="str">
        <f>CONCATENATE("dif ",RIGHT(I183,2),"/",RIGHT(G183,2))</f>
        <v>dif 23/22</v>
      </c>
      <c r="K184" s="118" t="s">
        <v>72</v>
      </c>
      <c r="L184" s="117" t="str">
        <f>CONCATENATE("dif ",RIGHT(K183,2),"/",RIGHT(I183,2))</f>
        <v>dif 24/23</v>
      </c>
      <c r="M184" s="118" t="s">
        <v>72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74</v>
      </c>
      <c r="C185" s="189">
        <v>6.3968749999999996</v>
      </c>
      <c r="D185" s="190">
        <v>-5.1437610424028275</v>
      </c>
      <c r="E185" s="189">
        <v>4.8</v>
      </c>
      <c r="F185" s="190">
        <f t="shared" ref="F185:J187" si="32">IFERROR(E185-C185,"-")</f>
        <v>-1.5968749999999998</v>
      </c>
      <c r="G185" s="189">
        <v>8.4686098654708513</v>
      </c>
      <c r="H185" s="190">
        <f t="shared" si="32"/>
        <v>3.6686098654708514</v>
      </c>
      <c r="I185" s="189">
        <v>6.9557894736842103</v>
      </c>
      <c r="J185" s="190">
        <f t="shared" si="32"/>
        <v>-1.512820391786641</v>
      </c>
      <c r="K185" s="189">
        <v>6.4937500000000004</v>
      </c>
      <c r="L185" s="190">
        <f t="shared" ref="L185:L187" si="33">IFERROR(K185-I185,"-")</f>
        <v>-0.46203947368420994</v>
      </c>
      <c r="M185" s="189">
        <v>7.4090909090909092</v>
      </c>
      <c r="N185" s="190">
        <f t="shared" ref="N185:N196" si="34">IFERROR(M185-K185,"-")</f>
        <v>0.91534090909090882</v>
      </c>
    </row>
    <row r="186" spans="1:15" x14ac:dyDescent="0.25">
      <c r="B186" s="119" t="s">
        <v>76</v>
      </c>
      <c r="C186" s="189">
        <v>7.1520618556701034</v>
      </c>
      <c r="D186" s="190">
        <v>-0.88793814432989571</v>
      </c>
      <c r="E186" s="189">
        <v>3.88</v>
      </c>
      <c r="F186" s="190">
        <f t="shared" si="32"/>
        <v>-3.2720618556701035</v>
      </c>
      <c r="G186" s="189">
        <v>5.5279503105590067</v>
      </c>
      <c r="H186" s="190">
        <f t="shared" si="32"/>
        <v>1.6479503105590068</v>
      </c>
      <c r="I186" s="189">
        <v>7.1404682274247495</v>
      </c>
      <c r="J186" s="190">
        <f t="shared" si="32"/>
        <v>1.6125179168657429</v>
      </c>
      <c r="K186" s="189">
        <v>5.6514032496307234</v>
      </c>
      <c r="L186" s="190">
        <f t="shared" si="33"/>
        <v>-1.4890649777940261</v>
      </c>
      <c r="M186" s="189">
        <v>6.2104166666666663</v>
      </c>
      <c r="N186" s="190">
        <f t="shared" si="34"/>
        <v>0.55901341703594287</v>
      </c>
    </row>
    <row r="187" spans="1:15" x14ac:dyDescent="0.25">
      <c r="B187" s="119" t="s">
        <v>78</v>
      </c>
      <c r="C187" s="189">
        <v>6.0179640718562872</v>
      </c>
      <c r="D187" s="190">
        <v>-0.97203592814371298</v>
      </c>
      <c r="E187" s="189">
        <v>26.625</v>
      </c>
      <c r="F187" s="190">
        <f t="shared" si="32"/>
        <v>20.607035928143713</v>
      </c>
      <c r="G187" s="189">
        <v>8.4092592592592599</v>
      </c>
      <c r="H187" s="190">
        <f t="shared" si="32"/>
        <v>-18.215740740740742</v>
      </c>
      <c r="I187" s="189">
        <v>8.2876344086021501</v>
      </c>
      <c r="J187" s="190">
        <f t="shared" si="32"/>
        <v>-0.12162485065710982</v>
      </c>
      <c r="K187" s="189">
        <v>5.971830985915493</v>
      </c>
      <c r="L187" s="190">
        <f t="shared" si="33"/>
        <v>-2.3158034226866571</v>
      </c>
      <c r="M187" s="189">
        <v>7.0860585197934594</v>
      </c>
      <c r="N187" s="190">
        <f t="shared" si="34"/>
        <v>1.1142275338779664</v>
      </c>
    </row>
    <row r="188" spans="1:15" x14ac:dyDescent="0.25">
      <c r="B188" s="119" t="s">
        <v>80</v>
      </c>
      <c r="C188" s="189" t="s">
        <v>258</v>
      </c>
      <c r="D188" s="190" t="s">
        <v>258</v>
      </c>
      <c r="E188" s="189">
        <v>12.12087912087912</v>
      </c>
      <c r="F188" s="190" t="str">
        <f>IFERROR(E188-C188,"-")</f>
        <v>-</v>
      </c>
      <c r="G188" s="189">
        <v>10.045028142589118</v>
      </c>
      <c r="H188" s="190">
        <f>IFERROR(G188-E188,"-")</f>
        <v>-2.0758509782900028</v>
      </c>
      <c r="I188" s="189">
        <v>8.3674242424242422</v>
      </c>
      <c r="J188" s="190">
        <f>IFERROR(I188-G188,"-")</f>
        <v>-1.6776039001648755</v>
      </c>
      <c r="K188" s="189">
        <v>6.8112745098039218</v>
      </c>
      <c r="L188" s="190">
        <f>IFERROR(K188-I188,"-")</f>
        <v>-1.5561497326203204</v>
      </c>
      <c r="M188" s="189">
        <v>6.3045356371490282</v>
      </c>
      <c r="N188" s="190">
        <f t="shared" si="34"/>
        <v>-0.50673887265489359</v>
      </c>
    </row>
    <row r="189" spans="1:15" x14ac:dyDescent="0.25">
      <c r="B189" s="119" t="s">
        <v>82</v>
      </c>
      <c r="C189" s="189" t="s">
        <v>258</v>
      </c>
      <c r="D189" s="190" t="s">
        <v>258</v>
      </c>
      <c r="E189" s="189">
        <v>8.9658385093167698</v>
      </c>
      <c r="F189" s="190" t="str">
        <f t="shared" ref="F189:J197" si="35">IFERROR(E189-C189,"-")</f>
        <v>-</v>
      </c>
      <c r="G189" s="189">
        <v>11.530909090909091</v>
      </c>
      <c r="H189" s="190">
        <f t="shared" si="35"/>
        <v>2.5650705815923214</v>
      </c>
      <c r="I189" s="189">
        <v>5.6338797814207648</v>
      </c>
      <c r="J189" s="190">
        <f t="shared" si="35"/>
        <v>-5.8970293094883264</v>
      </c>
      <c r="K189" s="189">
        <v>6.777358490566038</v>
      </c>
      <c r="L189" s="190">
        <f t="shared" ref="L189:L197" si="36">IFERROR(K189-I189,"-")</f>
        <v>1.1434787091452732</v>
      </c>
      <c r="M189" s="189">
        <v>7.9783950617283947</v>
      </c>
      <c r="N189" s="190">
        <f t="shared" si="34"/>
        <v>1.2010365711623567</v>
      </c>
    </row>
    <row r="190" spans="1:15" x14ac:dyDescent="0.25">
      <c r="B190" s="119" t="s">
        <v>123</v>
      </c>
      <c r="C190" s="189" t="s">
        <v>258</v>
      </c>
      <c r="D190" s="190" t="s">
        <v>258</v>
      </c>
      <c r="E190" s="189">
        <v>9.638461538461538</v>
      </c>
      <c r="F190" s="190" t="str">
        <f t="shared" si="35"/>
        <v>-</v>
      </c>
      <c r="G190" s="189">
        <v>21.8125</v>
      </c>
      <c r="H190" s="190">
        <f t="shared" si="35"/>
        <v>12.174038461538462</v>
      </c>
      <c r="I190" s="189">
        <v>6.134615384615385</v>
      </c>
      <c r="J190" s="190">
        <f t="shared" si="35"/>
        <v>-15.677884615384615</v>
      </c>
      <c r="K190" s="189">
        <v>5.4095238095238098</v>
      </c>
      <c r="L190" s="190">
        <f t="shared" si="36"/>
        <v>-0.72509157509157518</v>
      </c>
      <c r="M190" s="189">
        <v>7.506382978723404</v>
      </c>
      <c r="N190" s="190">
        <f t="shared" si="34"/>
        <v>2.0968591691995941</v>
      </c>
    </row>
    <row r="191" spans="1:15" x14ac:dyDescent="0.25">
      <c r="B191" s="119" t="s">
        <v>86</v>
      </c>
      <c r="C191" s="189" t="s">
        <v>258</v>
      </c>
      <c r="D191" s="190" t="s">
        <v>258</v>
      </c>
      <c r="E191" s="189">
        <v>10.96140350877193</v>
      </c>
      <c r="F191" s="190" t="str">
        <f t="shared" si="35"/>
        <v>-</v>
      </c>
      <c r="G191" s="189">
        <v>9.2523020257826882</v>
      </c>
      <c r="H191" s="190">
        <f t="shared" si="35"/>
        <v>-1.7091014829892419</v>
      </c>
      <c r="I191" s="189">
        <v>11.201712654614653</v>
      </c>
      <c r="J191" s="190">
        <f t="shared" si="35"/>
        <v>1.9494106288319646</v>
      </c>
      <c r="K191" s="189">
        <v>8.1009174311926611</v>
      </c>
      <c r="L191" s="190">
        <f t="shared" si="36"/>
        <v>-3.1007952234219918</v>
      </c>
      <c r="M191" s="189">
        <v>7.7779850746268657</v>
      </c>
      <c r="N191" s="190">
        <f t="shared" si="34"/>
        <v>-0.32293235656579533</v>
      </c>
    </row>
    <row r="192" spans="1:15" x14ac:dyDescent="0.25">
      <c r="B192" s="119" t="s">
        <v>88</v>
      </c>
      <c r="C192" s="189">
        <v>7.1864035087719298</v>
      </c>
      <c r="D192" s="190">
        <v>0.12773003938417471</v>
      </c>
      <c r="E192" s="189">
        <v>8.9747368421052638</v>
      </c>
      <c r="F192" s="190">
        <f t="shared" si="35"/>
        <v>1.788333333333334</v>
      </c>
      <c r="G192" s="189">
        <v>10.574866310160427</v>
      </c>
      <c r="H192" s="190">
        <f t="shared" si="35"/>
        <v>1.6001294680551634</v>
      </c>
      <c r="I192" s="189">
        <v>7.939516129032258</v>
      </c>
      <c r="J192" s="190">
        <f t="shared" si="35"/>
        <v>-2.6353501811281692</v>
      </c>
      <c r="K192" s="189">
        <v>7.3985765124555156</v>
      </c>
      <c r="L192" s="190">
        <f t="shared" si="36"/>
        <v>-0.54093961657674239</v>
      </c>
      <c r="M192" s="189">
        <v>8.2158469945355197</v>
      </c>
      <c r="N192" s="190">
        <f t="shared" si="34"/>
        <v>0.81727048208000408</v>
      </c>
    </row>
    <row r="193" spans="2:15" x14ac:dyDescent="0.25">
      <c r="B193" s="119" t="s">
        <v>90</v>
      </c>
      <c r="C193" s="189">
        <v>6.9109816971713807</v>
      </c>
      <c r="D193" s="190">
        <v>-1.627170913270386</v>
      </c>
      <c r="E193" s="189">
        <v>7.5906148867313918</v>
      </c>
      <c r="F193" s="190">
        <f t="shared" si="35"/>
        <v>0.67963318956001117</v>
      </c>
      <c r="G193" s="189">
        <v>6.9741176470588231</v>
      </c>
      <c r="H193" s="190">
        <f t="shared" si="35"/>
        <v>-0.61649723967256875</v>
      </c>
      <c r="I193" s="189">
        <v>7.827027027027027</v>
      </c>
      <c r="J193" s="190">
        <f t="shared" si="35"/>
        <v>0.85290937996820393</v>
      </c>
      <c r="K193" s="189">
        <v>6.4055555555555559</v>
      </c>
      <c r="L193" s="190">
        <f t="shared" si="36"/>
        <v>-1.4214714714714711</v>
      </c>
      <c r="M193" s="189">
        <v>6.2575757575757578</v>
      </c>
      <c r="N193" s="190">
        <f t="shared" si="34"/>
        <v>-0.1479797979797981</v>
      </c>
    </row>
    <row r="194" spans="2:15" x14ac:dyDescent="0.25">
      <c r="B194" s="119" t="s">
        <v>92</v>
      </c>
      <c r="C194" s="189">
        <v>8.6809815950920246</v>
      </c>
      <c r="D194" s="190">
        <v>1.6202339315406231</v>
      </c>
      <c r="E194" s="189">
        <v>5.8525641025641022</v>
      </c>
      <c r="F194" s="190">
        <f t="shared" si="35"/>
        <v>-2.8284174925279224</v>
      </c>
      <c r="G194" s="189">
        <v>7.5658263305322127</v>
      </c>
      <c r="H194" s="190">
        <f t="shared" si="35"/>
        <v>1.7132622279681105</v>
      </c>
      <c r="I194" s="189">
        <v>5.9731903485254696</v>
      </c>
      <c r="J194" s="190">
        <f t="shared" si="35"/>
        <v>-1.5926359820067431</v>
      </c>
      <c r="K194" s="189">
        <v>6.4243421052631575</v>
      </c>
      <c r="L194" s="190">
        <f t="shared" si="36"/>
        <v>0.45115175673768793</v>
      </c>
      <c r="M194" s="189">
        <v>6.2095671981776768</v>
      </c>
      <c r="N194" s="190">
        <f t="shared" si="34"/>
        <v>-0.21477490708548075</v>
      </c>
    </row>
    <row r="195" spans="2:15" x14ac:dyDescent="0.25">
      <c r="B195" s="119" t="s">
        <v>94</v>
      </c>
      <c r="C195" s="189">
        <v>9.1086956521739122</v>
      </c>
      <c r="D195" s="190">
        <v>2.1142205140523656</v>
      </c>
      <c r="E195" s="189">
        <v>9.7633262260127935</v>
      </c>
      <c r="F195" s="190">
        <f t="shared" si="35"/>
        <v>0.65463057383888135</v>
      </c>
      <c r="G195" s="189">
        <v>7.7903780068728521</v>
      </c>
      <c r="H195" s="190">
        <f t="shared" si="35"/>
        <v>-1.9729482191399415</v>
      </c>
      <c r="I195" s="189">
        <v>6.9265873015873014</v>
      </c>
      <c r="J195" s="190">
        <f t="shared" si="35"/>
        <v>-0.86379070528555069</v>
      </c>
      <c r="K195" s="189">
        <v>6.6215722120658134</v>
      </c>
      <c r="L195" s="190">
        <f t="shared" si="36"/>
        <v>-0.30501508952148804</v>
      </c>
      <c r="M195" s="189">
        <v>6.5874673629242819</v>
      </c>
      <c r="N195" s="190">
        <f t="shared" si="34"/>
        <v>-3.4104849141531446E-2</v>
      </c>
    </row>
    <row r="196" spans="2:15" x14ac:dyDescent="0.25">
      <c r="B196" s="119" t="s">
        <v>96</v>
      </c>
      <c r="C196" s="189">
        <v>6.295774647887324</v>
      </c>
      <c r="D196" s="190">
        <v>0.30938009006419431</v>
      </c>
      <c r="E196" s="189">
        <v>5.6547811993517021</v>
      </c>
      <c r="F196" s="190">
        <f t="shared" si="35"/>
        <v>-0.6409934485356219</v>
      </c>
      <c r="G196" s="189">
        <v>5.7267605633802816</v>
      </c>
      <c r="H196" s="190">
        <f t="shared" si="35"/>
        <v>7.1979364028579518E-2</v>
      </c>
      <c r="I196" s="189">
        <v>7.3769063180827885</v>
      </c>
      <c r="J196" s="190">
        <f t="shared" si="35"/>
        <v>1.6501457547025069</v>
      </c>
      <c r="K196" s="189">
        <v>6.4173228346456694</v>
      </c>
      <c r="L196" s="190">
        <f t="shared" si="36"/>
        <v>-0.95958348343711908</v>
      </c>
      <c r="M196" s="189">
        <v>6.7229916897506925</v>
      </c>
      <c r="N196" s="190">
        <f t="shared" si="34"/>
        <v>0.30566885510502306</v>
      </c>
    </row>
    <row r="197" spans="2:15" ht="15.75" x14ac:dyDescent="0.25">
      <c r="B197" s="122" t="s">
        <v>33</v>
      </c>
      <c r="C197" s="191">
        <v>6.9830866807610992</v>
      </c>
      <c r="D197" s="192">
        <v>-1.0097113987267639</v>
      </c>
      <c r="E197" s="191">
        <v>8.447115384615385</v>
      </c>
      <c r="F197" s="192">
        <f t="shared" si="35"/>
        <v>1.4640287038542859</v>
      </c>
      <c r="G197" s="191">
        <v>8.6839999999999993</v>
      </c>
      <c r="H197" s="192">
        <f t="shared" si="35"/>
        <v>0.23688461538461425</v>
      </c>
      <c r="I197" s="191">
        <v>7.9149812734082401</v>
      </c>
      <c r="J197" s="192">
        <f t="shared" si="35"/>
        <v>-0.76901872659175918</v>
      </c>
      <c r="K197" s="191">
        <v>6.451029926156238</v>
      </c>
      <c r="L197" s="192">
        <f t="shared" si="36"/>
        <v>-1.463951347252002</v>
      </c>
      <c r="M197" s="191">
        <v>7.0016570008285006</v>
      </c>
      <c r="N197" s="192">
        <v>0.55062707467226257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CONCATENATE("dif ",RIGHT(C205,2),"/",RIGHT(C205-1,2))</f>
        <v>dif 20/19</v>
      </c>
      <c r="E206" s="118" t="s">
        <v>72</v>
      </c>
      <c r="F206" s="117" t="str">
        <f>CONCATENATE("dif ",RIGHT(E205,2),"/",RIGHT(C205,2))</f>
        <v>dif 21/20</v>
      </c>
      <c r="G206" s="118" t="s">
        <v>72</v>
      </c>
      <c r="H206" s="117" t="str">
        <f>CONCATENATE("dif ",RIGHT(G205,2),"/",RIGHT(E205,2))</f>
        <v>dif 22/21</v>
      </c>
      <c r="I206" s="118" t="s">
        <v>72</v>
      </c>
      <c r="J206" s="117" t="str">
        <f>CONCATENATE("dif ",RIGHT(I205,2),"/",RIGHT(G205,2))</f>
        <v>dif 23/22</v>
      </c>
      <c r="K206" s="118" t="s">
        <v>72</v>
      </c>
      <c r="L206" s="117" t="str">
        <f>CONCATENATE("dif ",RIGHT(K205,2),"/",RIGHT(I205,2))</f>
        <v>dif 24/23</v>
      </c>
      <c r="M206" s="118" t="s">
        <v>72</v>
      </c>
      <c r="N206" s="117" t="str">
        <f>CONCATENATE("dif ",RIGHT(M205,2),"/",RIGHT(K205,2))</f>
        <v>dif 25/24</v>
      </c>
    </row>
    <row r="207" spans="2:15" x14ac:dyDescent="0.25">
      <c r="B207" s="119" t="s">
        <v>74</v>
      </c>
      <c r="C207" s="189">
        <v>7.1428571428571432</v>
      </c>
      <c r="D207" s="190">
        <v>2.3143899895724713</v>
      </c>
      <c r="E207" s="189" t="s">
        <v>258</v>
      </c>
      <c r="F207" s="190" t="str">
        <f t="shared" ref="F207:J209" si="37">IFERROR(E207-C207,"-")</f>
        <v>-</v>
      </c>
      <c r="G207" s="189">
        <v>6.4970149253731346</v>
      </c>
      <c r="H207" s="190" t="str">
        <f t="shared" si="37"/>
        <v>-</v>
      </c>
      <c r="I207" s="189">
        <v>5.2597402597402594</v>
      </c>
      <c r="J207" s="190">
        <f t="shared" si="37"/>
        <v>-1.2372746656328752</v>
      </c>
      <c r="K207" s="189">
        <v>4.6744186046511631</v>
      </c>
      <c r="L207" s="190">
        <f t="shared" ref="L207:L209" si="38">IFERROR(K207-I207,"-")</f>
        <v>-0.58532165508909628</v>
      </c>
      <c r="M207" s="189">
        <v>4.5970588235294114</v>
      </c>
      <c r="N207" s="190">
        <f t="shared" ref="N207:N218" si="39">IFERROR(M207-K207,"-")</f>
        <v>-7.7359781121751681E-2</v>
      </c>
    </row>
    <row r="208" spans="2:15" x14ac:dyDescent="0.25">
      <c r="B208" s="119" t="s">
        <v>76</v>
      </c>
      <c r="C208" s="189">
        <v>7.9022988505747129</v>
      </c>
      <c r="D208" s="190">
        <v>-3.3581662657043569</v>
      </c>
      <c r="E208" s="189">
        <v>2.4722222222222223</v>
      </c>
      <c r="F208" s="190">
        <f t="shared" si="37"/>
        <v>-5.4300766283524906</v>
      </c>
      <c r="G208" s="189">
        <v>5.3178807947019866</v>
      </c>
      <c r="H208" s="190">
        <f t="shared" si="37"/>
        <v>2.8456585724797643</v>
      </c>
      <c r="I208" s="189">
        <v>4.1845238095238093</v>
      </c>
      <c r="J208" s="190">
        <f t="shared" si="37"/>
        <v>-1.1333569851781773</v>
      </c>
      <c r="K208" s="189">
        <v>5.1681614349775788</v>
      </c>
      <c r="L208" s="190">
        <f t="shared" si="38"/>
        <v>0.98363762545376954</v>
      </c>
      <c r="M208" s="189">
        <v>5.0941597139451726</v>
      </c>
      <c r="N208" s="190">
        <f t="shared" si="39"/>
        <v>-7.4001721032406209E-2</v>
      </c>
    </row>
    <row r="209" spans="2:15" x14ac:dyDescent="0.25">
      <c r="B209" s="119" t="s">
        <v>78</v>
      </c>
      <c r="C209" s="189">
        <v>5.8918918918918921</v>
      </c>
      <c r="D209" s="190">
        <v>-0.81505674859149124</v>
      </c>
      <c r="E209" s="189">
        <v>8.4444444444444446</v>
      </c>
      <c r="F209" s="190">
        <f t="shared" si="37"/>
        <v>2.5525525525525525</v>
      </c>
      <c r="G209" s="189">
        <v>7.3270524899057872</v>
      </c>
      <c r="H209" s="190">
        <f t="shared" si="37"/>
        <v>-1.1173919545386575</v>
      </c>
      <c r="I209" s="189">
        <v>5.8786127167630058</v>
      </c>
      <c r="J209" s="190">
        <f t="shared" si="37"/>
        <v>-1.4484397731427814</v>
      </c>
      <c r="K209" s="189">
        <v>5.6603415559772294</v>
      </c>
      <c r="L209" s="190">
        <f t="shared" si="38"/>
        <v>-0.21827116078577635</v>
      </c>
      <c r="M209" s="189">
        <v>5.5976331360946743</v>
      </c>
      <c r="N209" s="190">
        <f t="shared" si="39"/>
        <v>-6.2708419882555155E-2</v>
      </c>
    </row>
    <row r="210" spans="2:15" x14ac:dyDescent="0.25">
      <c r="B210" s="119" t="s">
        <v>80</v>
      </c>
      <c r="C210" s="189" t="s">
        <v>258</v>
      </c>
      <c r="D210" s="190" t="s">
        <v>258</v>
      </c>
      <c r="E210" s="189">
        <v>5.5490196078431371</v>
      </c>
      <c r="F210" s="190" t="str">
        <f>IFERROR(E210-C210,"-")</f>
        <v>-</v>
      </c>
      <c r="G210" s="189">
        <v>8.2398989898989896</v>
      </c>
      <c r="H210" s="190">
        <f>IFERROR(G210-E210,"-")</f>
        <v>2.6908793820558525</v>
      </c>
      <c r="I210" s="189">
        <v>5.3626943005181351</v>
      </c>
      <c r="J210" s="190">
        <f>IFERROR(I210-G210,"-")</f>
        <v>-2.8772046893808545</v>
      </c>
      <c r="K210" s="189">
        <v>5.6619915848527347</v>
      </c>
      <c r="L210" s="190">
        <f>IFERROR(K210-I210,"-")</f>
        <v>0.29929728433459957</v>
      </c>
      <c r="M210" s="189">
        <v>6.6625514403292181</v>
      </c>
      <c r="N210" s="190">
        <f t="shared" si="39"/>
        <v>1.0005598554764834</v>
      </c>
    </row>
    <row r="211" spans="2:15" x14ac:dyDescent="0.25">
      <c r="B211" s="119" t="s">
        <v>82</v>
      </c>
      <c r="C211" s="189" t="s">
        <v>258</v>
      </c>
      <c r="D211" s="190" t="s">
        <v>258</v>
      </c>
      <c r="E211" s="189">
        <v>11.186440677966102</v>
      </c>
      <c r="F211" s="190" t="str">
        <f t="shared" ref="F211:J219" si="40">IFERROR(E211-C211,"-")</f>
        <v>-</v>
      </c>
      <c r="G211" s="189">
        <v>6.2099502487562193</v>
      </c>
      <c r="H211" s="190">
        <f t="shared" si="40"/>
        <v>-4.9764904292098828</v>
      </c>
      <c r="I211" s="189">
        <v>10.48358208955224</v>
      </c>
      <c r="J211" s="190">
        <f t="shared" si="40"/>
        <v>4.2736318407960203</v>
      </c>
      <c r="K211" s="189">
        <v>9.7833655705996136</v>
      </c>
      <c r="L211" s="190">
        <f t="shared" ref="L211:L219" si="41">IFERROR(K211-I211,"-")</f>
        <v>-0.70021651895262593</v>
      </c>
      <c r="M211" s="189">
        <v>9.2515337423312882</v>
      </c>
      <c r="N211" s="190">
        <f t="shared" si="39"/>
        <v>-0.53183182826832542</v>
      </c>
    </row>
    <row r="212" spans="2:15" x14ac:dyDescent="0.25">
      <c r="B212" s="119" t="s">
        <v>84</v>
      </c>
      <c r="C212" s="189" t="s">
        <v>258</v>
      </c>
      <c r="D212" s="190" t="s">
        <v>258</v>
      </c>
      <c r="E212" s="189">
        <v>8.1962774957698823</v>
      </c>
      <c r="F212" s="190" t="str">
        <f t="shared" si="40"/>
        <v>-</v>
      </c>
      <c r="G212" s="189">
        <v>7.7713178294573639</v>
      </c>
      <c r="H212" s="190">
        <f t="shared" si="40"/>
        <v>-0.42495966631251836</v>
      </c>
      <c r="I212" s="189">
        <v>7.9305019305019302</v>
      </c>
      <c r="J212" s="190">
        <f t="shared" si="40"/>
        <v>0.15918410104456626</v>
      </c>
      <c r="K212" s="189">
        <v>12.087912087912088</v>
      </c>
      <c r="L212" s="190">
        <f t="shared" si="41"/>
        <v>4.1574101574101574</v>
      </c>
      <c r="M212" s="189">
        <v>7.6940789473684212</v>
      </c>
      <c r="N212" s="190">
        <f t="shared" si="39"/>
        <v>-4.3938331405436664</v>
      </c>
    </row>
    <row r="213" spans="2:15" x14ac:dyDescent="0.25">
      <c r="B213" s="119" t="s">
        <v>86</v>
      </c>
      <c r="C213" s="189" t="s">
        <v>258</v>
      </c>
      <c r="D213" s="190" t="s">
        <v>258</v>
      </c>
      <c r="E213" s="189">
        <v>9.9950124688279303</v>
      </c>
      <c r="F213" s="190" t="str">
        <f t="shared" si="40"/>
        <v>-</v>
      </c>
      <c r="G213" s="189">
        <v>8.0470588235294116</v>
      </c>
      <c r="H213" s="190">
        <f t="shared" si="40"/>
        <v>-1.9479536452985187</v>
      </c>
      <c r="I213" s="189">
        <v>8.4517766497461935</v>
      </c>
      <c r="J213" s="190">
        <f t="shared" si="40"/>
        <v>0.40471782621678187</v>
      </c>
      <c r="K213" s="189">
        <v>8.3801369863013697</v>
      </c>
      <c r="L213" s="190">
        <f t="shared" si="41"/>
        <v>-7.1639663444823753E-2</v>
      </c>
      <c r="M213" s="189">
        <v>7.6267857142857141</v>
      </c>
      <c r="N213" s="190">
        <f t="shared" si="39"/>
        <v>-0.75335127201565566</v>
      </c>
    </row>
    <row r="214" spans="2:15" x14ac:dyDescent="0.25">
      <c r="B214" s="119" t="s">
        <v>88</v>
      </c>
      <c r="C214" s="189">
        <v>6.7955555555555556</v>
      </c>
      <c r="D214" s="190">
        <v>0.29346350534635057</v>
      </c>
      <c r="E214" s="189">
        <v>7.3592233009708741</v>
      </c>
      <c r="F214" s="190">
        <f t="shared" si="40"/>
        <v>0.5636677454153185</v>
      </c>
      <c r="G214" s="189">
        <v>8.117886178861788</v>
      </c>
      <c r="H214" s="190">
        <f t="shared" si="40"/>
        <v>0.75866287789091391</v>
      </c>
      <c r="I214" s="189">
        <v>7.9621380846325165</v>
      </c>
      <c r="J214" s="190">
        <f t="shared" si="40"/>
        <v>-0.15574809422927149</v>
      </c>
      <c r="K214" s="189">
        <v>10.188235294117646</v>
      </c>
      <c r="L214" s="190">
        <f t="shared" si="41"/>
        <v>2.2260972094851299</v>
      </c>
      <c r="M214" s="189">
        <v>8.3812785388127846</v>
      </c>
      <c r="N214" s="190">
        <f t="shared" si="39"/>
        <v>-1.8069567553048618</v>
      </c>
    </row>
    <row r="215" spans="2:15" x14ac:dyDescent="0.25">
      <c r="B215" s="119" t="s">
        <v>90</v>
      </c>
      <c r="C215" s="189">
        <v>8.3636363636363633</v>
      </c>
      <c r="D215" s="190">
        <v>4.4048734770383291E-2</v>
      </c>
      <c r="E215" s="189">
        <v>9.6680161943319831</v>
      </c>
      <c r="F215" s="190">
        <f t="shared" si="40"/>
        <v>1.3043798306956198</v>
      </c>
      <c r="G215" s="189">
        <v>7.7423469387755102</v>
      </c>
      <c r="H215" s="190">
        <f t="shared" si="40"/>
        <v>-1.9256692555564729</v>
      </c>
      <c r="I215" s="189">
        <v>7.6802030456852792</v>
      </c>
      <c r="J215" s="190">
        <f t="shared" si="40"/>
        <v>-6.2143893090230939E-2</v>
      </c>
      <c r="K215" s="189">
        <v>6.8756476683937819</v>
      </c>
      <c r="L215" s="190">
        <f t="shared" si="41"/>
        <v>-0.80455537729149729</v>
      </c>
      <c r="M215" s="189">
        <v>8.1703056768558948</v>
      </c>
      <c r="N215" s="190">
        <f t="shared" si="39"/>
        <v>1.2946580084621129</v>
      </c>
    </row>
    <row r="216" spans="2:15" x14ac:dyDescent="0.25">
      <c r="B216" s="119" t="s">
        <v>92</v>
      </c>
      <c r="C216" s="189">
        <v>4.791666666666667</v>
      </c>
      <c r="D216" s="190">
        <v>-1.8672480620155039</v>
      </c>
      <c r="E216" s="189">
        <v>8.80722891566265</v>
      </c>
      <c r="F216" s="190">
        <f t="shared" si="40"/>
        <v>4.015562248995983</v>
      </c>
      <c r="G216" s="189">
        <v>6.4631578947368418</v>
      </c>
      <c r="H216" s="190">
        <f t="shared" si="40"/>
        <v>-2.3440710209258082</v>
      </c>
      <c r="I216" s="189">
        <v>7.8018757327080888</v>
      </c>
      <c r="J216" s="190">
        <f t="shared" si="40"/>
        <v>1.338717837971247</v>
      </c>
      <c r="K216" s="189">
        <v>5.7251700680272108</v>
      </c>
      <c r="L216" s="190">
        <f t="shared" si="41"/>
        <v>-2.0767056646808779</v>
      </c>
      <c r="M216" s="189">
        <v>7.6472795497185739</v>
      </c>
      <c r="N216" s="190">
        <f t="shared" si="39"/>
        <v>1.9221094816913631</v>
      </c>
    </row>
    <row r="217" spans="2:15" x14ac:dyDescent="0.25">
      <c r="B217" s="119" t="s">
        <v>94</v>
      </c>
      <c r="C217" s="189">
        <v>6.1826086956521742</v>
      </c>
      <c r="D217" s="190">
        <v>-1.310144927536232</v>
      </c>
      <c r="E217" s="189">
        <v>7.7906976744186043</v>
      </c>
      <c r="F217" s="190">
        <f t="shared" si="40"/>
        <v>1.6080889787664301</v>
      </c>
      <c r="G217" s="189">
        <v>5.5765379113018598</v>
      </c>
      <c r="H217" s="190">
        <f t="shared" si="40"/>
        <v>-2.2141597631167445</v>
      </c>
      <c r="I217" s="189">
        <v>4.8501529051987768</v>
      </c>
      <c r="J217" s="190">
        <f t="shared" si="40"/>
        <v>-0.72638500610308299</v>
      </c>
      <c r="K217" s="189">
        <v>5.6180371352785148</v>
      </c>
      <c r="L217" s="190">
        <f t="shared" si="41"/>
        <v>0.76788423007973794</v>
      </c>
      <c r="M217" s="189">
        <v>7.0751295336787567</v>
      </c>
      <c r="N217" s="190">
        <f t="shared" si="39"/>
        <v>1.457092398400242</v>
      </c>
    </row>
    <row r="218" spans="2:15" x14ac:dyDescent="0.25">
      <c r="B218" s="119" t="s">
        <v>96</v>
      </c>
      <c r="C218" s="189">
        <v>11.365853658536585</v>
      </c>
      <c r="D218" s="190">
        <v>2.8873590348806708</v>
      </c>
      <c r="E218" s="189">
        <v>5.3438045375218151</v>
      </c>
      <c r="F218" s="190">
        <f t="shared" si="40"/>
        <v>-6.0220491210147697</v>
      </c>
      <c r="G218" s="189">
        <v>4.9232175502742228</v>
      </c>
      <c r="H218" s="190">
        <f t="shared" si="40"/>
        <v>-0.42058698724759225</v>
      </c>
      <c r="I218" s="189">
        <v>5.4693572496263076</v>
      </c>
      <c r="J218" s="190">
        <f t="shared" si="40"/>
        <v>0.54613969935208484</v>
      </c>
      <c r="K218" s="189">
        <v>5.7855822550831792</v>
      </c>
      <c r="L218" s="190">
        <f t="shared" si="41"/>
        <v>0.3162250054568716</v>
      </c>
      <c r="M218" s="189">
        <v>5.4558823529411766</v>
      </c>
      <c r="N218" s="190">
        <f t="shared" si="39"/>
        <v>-0.32969990214200262</v>
      </c>
    </row>
    <row r="219" spans="2:15" ht="15.75" x14ac:dyDescent="0.25">
      <c r="B219" s="122" t="s">
        <v>33</v>
      </c>
      <c r="C219" s="191">
        <v>6.9269230769230772</v>
      </c>
      <c r="D219" s="192">
        <v>-0.54262820512820475</v>
      </c>
      <c r="E219" s="191">
        <v>8.042861042861043</v>
      </c>
      <c r="F219" s="192">
        <f t="shared" si="40"/>
        <v>1.1159379659379658</v>
      </c>
      <c r="G219" s="191">
        <v>6.5600953895071541</v>
      </c>
      <c r="H219" s="192">
        <f t="shared" si="40"/>
        <v>-1.4827656533538889</v>
      </c>
      <c r="I219" s="191">
        <v>6.4683758059564012</v>
      </c>
      <c r="J219" s="192">
        <f t="shared" si="40"/>
        <v>-9.1719583550752937E-2</v>
      </c>
      <c r="K219" s="191">
        <v>6.3833693304535641</v>
      </c>
      <c r="L219" s="192">
        <f t="shared" si="41"/>
        <v>-8.500647550283702E-2</v>
      </c>
      <c r="M219" s="191">
        <v>6.6329430132708822</v>
      </c>
      <c r="N219" s="192">
        <v>0.24957368281731807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CONCATENATE("dif ",RIGHT(C227,2),"/",RIGHT(C227-1,2))</f>
        <v>dif 20/19</v>
      </c>
      <c r="E228" s="118" t="s">
        <v>72</v>
      </c>
      <c r="F228" s="117" t="str">
        <f>CONCATENATE("dif ",RIGHT(E227,2),"/",RIGHT(C227,2))</f>
        <v>dif 21/20</v>
      </c>
      <c r="G228" s="118" t="s">
        <v>72</v>
      </c>
      <c r="H228" s="117" t="str">
        <f>CONCATENATE("dif ",RIGHT(G227,2),"/",RIGHT(E227,2))</f>
        <v>dif 22/21</v>
      </c>
      <c r="I228" s="118" t="s">
        <v>72</v>
      </c>
      <c r="J228" s="117" t="str">
        <f>CONCATENATE("dif ",RIGHT(I227,2),"/",RIGHT(G227,2))</f>
        <v>dif 23/22</v>
      </c>
      <c r="K228" s="118" t="s">
        <v>72</v>
      </c>
      <c r="L228" s="117" t="str">
        <f>CONCATENATE("dif ",RIGHT(K227,2),"/",RIGHT(I227,2))</f>
        <v>dif 24/23</v>
      </c>
      <c r="M228" s="118" t="s">
        <v>72</v>
      </c>
      <c r="N228" s="117" t="str">
        <f>CONCATENATE("dif ",RIGHT(M227,2),"/",RIGHT(K227,2))</f>
        <v>dif 25/24</v>
      </c>
    </row>
    <row r="229" spans="2:15" x14ac:dyDescent="0.25">
      <c r="B229" s="119" t="s">
        <v>74</v>
      </c>
      <c r="C229" s="189">
        <v>6.3968749999999996</v>
      </c>
      <c r="D229" s="190">
        <v>-5.1437610424028275</v>
      </c>
      <c r="E229" s="189">
        <v>4.8</v>
      </c>
      <c r="F229" s="190">
        <f t="shared" ref="F229:J231" si="42">IFERROR(E229-C229,"-")</f>
        <v>-1.5968749999999998</v>
      </c>
      <c r="G229" s="189">
        <v>8.4686098654708513</v>
      </c>
      <c r="H229" s="190">
        <f t="shared" si="42"/>
        <v>3.6686098654708514</v>
      </c>
      <c r="I229" s="189">
        <v>6.9557894736842103</v>
      </c>
      <c r="J229" s="190">
        <f t="shared" si="42"/>
        <v>-1.512820391786641</v>
      </c>
      <c r="K229" s="189">
        <v>6.4937500000000004</v>
      </c>
      <c r="L229" s="190">
        <f t="shared" ref="L229:L231" si="43">IFERROR(K229-I229,"-")</f>
        <v>-0.46203947368420994</v>
      </c>
      <c r="M229" s="189">
        <v>7.4090909090909092</v>
      </c>
      <c r="N229" s="190">
        <f t="shared" ref="N229:N240" si="44">IFERROR(M229-K229,"-")</f>
        <v>0.91534090909090882</v>
      </c>
    </row>
    <row r="230" spans="2:15" x14ac:dyDescent="0.25">
      <c r="B230" s="119" t="s">
        <v>76</v>
      </c>
      <c r="C230" s="189">
        <v>7.1520618556701034</v>
      </c>
      <c r="D230" s="190">
        <v>-0.88793814432989571</v>
      </c>
      <c r="E230" s="189">
        <v>3.88</v>
      </c>
      <c r="F230" s="190">
        <f t="shared" si="42"/>
        <v>-3.2720618556701035</v>
      </c>
      <c r="G230" s="189">
        <v>5.5279503105590067</v>
      </c>
      <c r="H230" s="190">
        <f t="shared" si="42"/>
        <v>1.6479503105590068</v>
      </c>
      <c r="I230" s="189">
        <v>7.1404682274247495</v>
      </c>
      <c r="J230" s="190">
        <f t="shared" si="42"/>
        <v>1.6125179168657429</v>
      </c>
      <c r="K230" s="189">
        <v>5.6514032496307234</v>
      </c>
      <c r="L230" s="190">
        <f t="shared" si="43"/>
        <v>-1.4890649777940261</v>
      </c>
      <c r="M230" s="189">
        <v>6.2104166666666663</v>
      </c>
      <c r="N230" s="190">
        <f t="shared" si="44"/>
        <v>0.55901341703594287</v>
      </c>
    </row>
    <row r="231" spans="2:15" x14ac:dyDescent="0.25">
      <c r="B231" s="119" t="s">
        <v>78</v>
      </c>
      <c r="C231" s="189">
        <v>6.0179640718562872</v>
      </c>
      <c r="D231" s="190">
        <v>-0.97203592814371298</v>
      </c>
      <c r="E231" s="189">
        <v>26.625</v>
      </c>
      <c r="F231" s="190">
        <f t="shared" si="42"/>
        <v>20.607035928143713</v>
      </c>
      <c r="G231" s="189">
        <v>8.4092592592592599</v>
      </c>
      <c r="H231" s="190">
        <f t="shared" si="42"/>
        <v>-18.215740740740742</v>
      </c>
      <c r="I231" s="189">
        <v>8.2876344086021501</v>
      </c>
      <c r="J231" s="190">
        <f t="shared" si="42"/>
        <v>-0.12162485065710982</v>
      </c>
      <c r="K231" s="189">
        <v>5.971830985915493</v>
      </c>
      <c r="L231" s="190">
        <f t="shared" si="43"/>
        <v>-2.3158034226866571</v>
      </c>
      <c r="M231" s="189">
        <v>7.0860585197934594</v>
      </c>
      <c r="N231" s="190">
        <f t="shared" si="44"/>
        <v>1.1142275338779664</v>
      </c>
    </row>
    <row r="232" spans="2:15" x14ac:dyDescent="0.25">
      <c r="B232" s="119" t="s">
        <v>80</v>
      </c>
      <c r="C232" s="189" t="s">
        <v>258</v>
      </c>
      <c r="D232" s="190" t="s">
        <v>258</v>
      </c>
      <c r="E232" s="189">
        <v>12.12087912087912</v>
      </c>
      <c r="F232" s="190" t="str">
        <f>IFERROR(E232-C232,"-")</f>
        <v>-</v>
      </c>
      <c r="G232" s="189">
        <v>10.045028142589118</v>
      </c>
      <c r="H232" s="190">
        <f>IFERROR(G232-E232,"-")</f>
        <v>-2.0758509782900028</v>
      </c>
      <c r="I232" s="189">
        <v>8.3674242424242422</v>
      </c>
      <c r="J232" s="190">
        <f>IFERROR(I232-G232,"-")</f>
        <v>-1.6776039001648755</v>
      </c>
      <c r="K232" s="189">
        <v>6.8112745098039218</v>
      </c>
      <c r="L232" s="190">
        <f>IFERROR(K232-I232,"-")</f>
        <v>-1.5561497326203204</v>
      </c>
      <c r="M232" s="189">
        <v>6.3045356371490282</v>
      </c>
      <c r="N232" s="190">
        <f t="shared" si="44"/>
        <v>-0.50673887265489359</v>
      </c>
    </row>
    <row r="233" spans="2:15" x14ac:dyDescent="0.25">
      <c r="B233" s="119" t="s">
        <v>82</v>
      </c>
      <c r="C233" s="189" t="s">
        <v>258</v>
      </c>
      <c r="D233" s="190" t="s">
        <v>258</v>
      </c>
      <c r="E233" s="189">
        <v>8.9658385093167698</v>
      </c>
      <c r="F233" s="190" t="str">
        <f t="shared" ref="F233:J241" si="45">IFERROR(E233-C233,"-")</f>
        <v>-</v>
      </c>
      <c r="G233" s="189">
        <v>11.530909090909091</v>
      </c>
      <c r="H233" s="190">
        <f t="shared" si="45"/>
        <v>2.5650705815923214</v>
      </c>
      <c r="I233" s="189">
        <v>5.6338797814207648</v>
      </c>
      <c r="J233" s="190">
        <f t="shared" si="45"/>
        <v>-5.8970293094883264</v>
      </c>
      <c r="K233" s="189">
        <v>6.777358490566038</v>
      </c>
      <c r="L233" s="190">
        <f t="shared" ref="L233:L241" si="46">IFERROR(K233-I233,"-")</f>
        <v>1.1434787091452732</v>
      </c>
      <c r="M233" s="189">
        <v>7.9783950617283947</v>
      </c>
      <c r="N233" s="190">
        <f t="shared" si="44"/>
        <v>1.2010365711623567</v>
      </c>
    </row>
    <row r="234" spans="2:15" x14ac:dyDescent="0.25">
      <c r="B234" s="119" t="s">
        <v>84</v>
      </c>
      <c r="C234" s="189" t="s">
        <v>258</v>
      </c>
      <c r="D234" s="190" t="s">
        <v>258</v>
      </c>
      <c r="E234" s="189">
        <v>9.638461538461538</v>
      </c>
      <c r="F234" s="190" t="str">
        <f t="shared" si="45"/>
        <v>-</v>
      </c>
      <c r="G234" s="189">
        <v>21.8125</v>
      </c>
      <c r="H234" s="190">
        <f t="shared" si="45"/>
        <v>12.174038461538462</v>
      </c>
      <c r="I234" s="189">
        <v>6.134615384615385</v>
      </c>
      <c r="J234" s="190">
        <f t="shared" si="45"/>
        <v>-15.677884615384615</v>
      </c>
      <c r="K234" s="189">
        <v>5.4095238095238098</v>
      </c>
      <c r="L234" s="190">
        <f t="shared" si="46"/>
        <v>-0.72509157509157518</v>
      </c>
      <c r="M234" s="189">
        <v>7.506382978723404</v>
      </c>
      <c r="N234" s="190">
        <f t="shared" si="44"/>
        <v>2.0968591691995941</v>
      </c>
    </row>
    <row r="235" spans="2:15" x14ac:dyDescent="0.25">
      <c r="B235" s="119" t="s">
        <v>86</v>
      </c>
      <c r="C235" s="189" t="s">
        <v>258</v>
      </c>
      <c r="D235" s="190" t="s">
        <v>258</v>
      </c>
      <c r="E235" s="189">
        <v>10.96140350877193</v>
      </c>
      <c r="F235" s="190" t="str">
        <f t="shared" si="45"/>
        <v>-</v>
      </c>
      <c r="G235" s="189">
        <v>9.2523020257826882</v>
      </c>
      <c r="H235" s="190">
        <f t="shared" si="45"/>
        <v>-1.7091014829892419</v>
      </c>
      <c r="I235" s="189">
        <v>11.201712654614653</v>
      </c>
      <c r="J235" s="190">
        <f t="shared" si="45"/>
        <v>1.9494106288319646</v>
      </c>
      <c r="K235" s="189">
        <v>8.1009174311926611</v>
      </c>
      <c r="L235" s="190">
        <f t="shared" si="46"/>
        <v>-3.1007952234219918</v>
      </c>
      <c r="M235" s="189">
        <v>7.7779850746268657</v>
      </c>
      <c r="N235" s="190">
        <f t="shared" si="44"/>
        <v>-0.32293235656579533</v>
      </c>
    </row>
    <row r="236" spans="2:15" x14ac:dyDescent="0.25">
      <c r="B236" s="119" t="s">
        <v>88</v>
      </c>
      <c r="C236" s="189">
        <v>7.1864035087719298</v>
      </c>
      <c r="D236" s="190">
        <v>0.12773003938417471</v>
      </c>
      <c r="E236" s="189">
        <v>8.9747368421052638</v>
      </c>
      <c r="F236" s="190">
        <f t="shared" si="45"/>
        <v>1.788333333333334</v>
      </c>
      <c r="G236" s="189">
        <v>10.574866310160427</v>
      </c>
      <c r="H236" s="190">
        <f t="shared" si="45"/>
        <v>1.6001294680551634</v>
      </c>
      <c r="I236" s="189">
        <v>7.939516129032258</v>
      </c>
      <c r="J236" s="190">
        <f t="shared" si="45"/>
        <v>-2.6353501811281692</v>
      </c>
      <c r="K236" s="189">
        <v>7.3985765124555156</v>
      </c>
      <c r="L236" s="190">
        <f t="shared" si="46"/>
        <v>-0.54093961657674239</v>
      </c>
      <c r="M236" s="189">
        <v>8.2158469945355197</v>
      </c>
      <c r="N236" s="190">
        <f t="shared" si="44"/>
        <v>0.81727048208000408</v>
      </c>
    </row>
    <row r="237" spans="2:15" x14ac:dyDescent="0.25">
      <c r="B237" s="119" t="s">
        <v>90</v>
      </c>
      <c r="C237" s="189">
        <v>6.9109816971713807</v>
      </c>
      <c r="D237" s="190">
        <v>-1.627170913270386</v>
      </c>
      <c r="E237" s="189">
        <v>7.5906148867313918</v>
      </c>
      <c r="F237" s="190">
        <f t="shared" si="45"/>
        <v>0.67963318956001117</v>
      </c>
      <c r="G237" s="189">
        <v>6.9741176470588231</v>
      </c>
      <c r="H237" s="190">
        <f t="shared" si="45"/>
        <v>-0.61649723967256875</v>
      </c>
      <c r="I237" s="189">
        <v>7.827027027027027</v>
      </c>
      <c r="J237" s="190">
        <f t="shared" si="45"/>
        <v>0.85290937996820393</v>
      </c>
      <c r="K237" s="189">
        <v>6.4055555555555559</v>
      </c>
      <c r="L237" s="190">
        <f t="shared" si="46"/>
        <v>-1.4214714714714711</v>
      </c>
      <c r="M237" s="189">
        <v>6.2575757575757578</v>
      </c>
      <c r="N237" s="190">
        <f t="shared" si="44"/>
        <v>-0.1479797979797981</v>
      </c>
    </row>
    <row r="238" spans="2:15" x14ac:dyDescent="0.25">
      <c r="B238" s="119" t="s">
        <v>92</v>
      </c>
      <c r="C238" s="189">
        <v>8.6809815950920246</v>
      </c>
      <c r="D238" s="190">
        <v>1.6202339315406231</v>
      </c>
      <c r="E238" s="189">
        <v>5.8525641025641022</v>
      </c>
      <c r="F238" s="190">
        <f t="shared" si="45"/>
        <v>-2.8284174925279224</v>
      </c>
      <c r="G238" s="189">
        <v>7.5658263305322127</v>
      </c>
      <c r="H238" s="190">
        <f t="shared" si="45"/>
        <v>1.7132622279681105</v>
      </c>
      <c r="I238" s="189">
        <v>5.9731903485254696</v>
      </c>
      <c r="J238" s="190">
        <f t="shared" si="45"/>
        <v>-1.5926359820067431</v>
      </c>
      <c r="K238" s="189">
        <v>6.4243421052631575</v>
      </c>
      <c r="L238" s="190">
        <f t="shared" si="46"/>
        <v>0.45115175673768793</v>
      </c>
      <c r="M238" s="189">
        <v>6.2095671981776768</v>
      </c>
      <c r="N238" s="190">
        <f t="shared" si="44"/>
        <v>-0.21477490708548075</v>
      </c>
    </row>
    <row r="239" spans="2:15" x14ac:dyDescent="0.25">
      <c r="B239" s="119" t="s">
        <v>94</v>
      </c>
      <c r="C239" s="189">
        <v>9.1086956521739122</v>
      </c>
      <c r="D239" s="190">
        <v>2.1142205140523656</v>
      </c>
      <c r="E239" s="189">
        <v>9.7633262260127935</v>
      </c>
      <c r="F239" s="190">
        <f t="shared" si="45"/>
        <v>0.65463057383888135</v>
      </c>
      <c r="G239" s="189">
        <v>7.7903780068728521</v>
      </c>
      <c r="H239" s="190">
        <f t="shared" si="45"/>
        <v>-1.9729482191399415</v>
      </c>
      <c r="I239" s="189">
        <v>6.9265873015873014</v>
      </c>
      <c r="J239" s="190">
        <f t="shared" si="45"/>
        <v>-0.86379070528555069</v>
      </c>
      <c r="K239" s="189">
        <v>6.6215722120658134</v>
      </c>
      <c r="L239" s="190">
        <f t="shared" si="46"/>
        <v>-0.30501508952148804</v>
      </c>
      <c r="M239" s="189">
        <v>6.5874673629242819</v>
      </c>
      <c r="N239" s="190">
        <f t="shared" si="44"/>
        <v>-3.4104849141531446E-2</v>
      </c>
    </row>
    <row r="240" spans="2:15" x14ac:dyDescent="0.25">
      <c r="B240" s="119" t="s">
        <v>96</v>
      </c>
      <c r="C240" s="189">
        <v>6.295774647887324</v>
      </c>
      <c r="D240" s="190">
        <v>0.30938009006419431</v>
      </c>
      <c r="E240" s="189">
        <v>5.6547811993517021</v>
      </c>
      <c r="F240" s="190">
        <f t="shared" si="45"/>
        <v>-0.6409934485356219</v>
      </c>
      <c r="G240" s="189">
        <v>5.7267605633802816</v>
      </c>
      <c r="H240" s="190">
        <f t="shared" si="45"/>
        <v>7.1979364028579518E-2</v>
      </c>
      <c r="I240" s="189">
        <v>7.3769063180827885</v>
      </c>
      <c r="J240" s="190">
        <f t="shared" si="45"/>
        <v>1.6501457547025069</v>
      </c>
      <c r="K240" s="189">
        <v>6.4173228346456694</v>
      </c>
      <c r="L240" s="190">
        <f t="shared" si="46"/>
        <v>-0.95958348343711908</v>
      </c>
      <c r="M240" s="189">
        <v>6.7229916897506925</v>
      </c>
      <c r="N240" s="190">
        <f t="shared" si="44"/>
        <v>0.30566885510502306</v>
      </c>
    </row>
    <row r="241" spans="2:15" ht="15.75" x14ac:dyDescent="0.25">
      <c r="B241" s="122" t="s">
        <v>33</v>
      </c>
      <c r="C241" s="191">
        <v>6.9830866807610992</v>
      </c>
      <c r="D241" s="192">
        <v>-1.0097113987267639</v>
      </c>
      <c r="E241" s="191">
        <v>8.447115384615385</v>
      </c>
      <c r="F241" s="192">
        <f t="shared" si="45"/>
        <v>1.4640287038542859</v>
      </c>
      <c r="G241" s="191">
        <v>8.6839999999999993</v>
      </c>
      <c r="H241" s="192">
        <f t="shared" si="45"/>
        <v>0.23688461538461425</v>
      </c>
      <c r="I241" s="191">
        <v>7.9149812734082401</v>
      </c>
      <c r="J241" s="192">
        <f t="shared" si="45"/>
        <v>-0.76901872659175918</v>
      </c>
      <c r="K241" s="191">
        <v>6.451029926156238</v>
      </c>
      <c r="L241" s="192">
        <f t="shared" si="46"/>
        <v>-1.463951347252002</v>
      </c>
      <c r="M241" s="191">
        <v>7.0016570008285006</v>
      </c>
      <c r="N241" s="192">
        <v>0.55062707467226257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72</v>
      </c>
      <c r="D250" s="117" t="str">
        <f>CONCATENATE("dif ",RIGHT(C249,2),"/",RIGHT(C249-1,2))</f>
        <v>dif 20/19</v>
      </c>
      <c r="E250" s="118" t="s">
        <v>72</v>
      </c>
      <c r="F250" s="117" t="str">
        <f>CONCATENATE("dif ",RIGHT(E249,2),"/",RIGHT(C249,2))</f>
        <v>dif 21/20</v>
      </c>
      <c r="G250" s="118" t="s">
        <v>72</v>
      </c>
      <c r="H250" s="117" t="str">
        <f>CONCATENATE("dif ",RIGHT(G249,2),"/",RIGHT(E249,2))</f>
        <v>dif 22/21</v>
      </c>
      <c r="I250" s="118" t="s">
        <v>72</v>
      </c>
      <c r="J250" s="117" t="str">
        <f>CONCATENATE("dif ",RIGHT(I249,2),"/",RIGHT(G249,2))</f>
        <v>dif 23/22</v>
      </c>
      <c r="K250" s="118" t="s">
        <v>72</v>
      </c>
      <c r="L250" s="117" t="str">
        <f>CONCATENATE("dif ",RIGHT(K249,2),"/",RIGHT(I249,2))</f>
        <v>dif 24/23</v>
      </c>
      <c r="M250" s="118" t="s">
        <v>72</v>
      </c>
      <c r="N250" s="117" t="str">
        <f>CONCATENATE("dif ",RIGHT(M249,2),"/",RIGHT(K249,2))</f>
        <v>dif 25/24</v>
      </c>
    </row>
    <row r="251" spans="2:15" x14ac:dyDescent="0.25">
      <c r="B251" s="119" t="s">
        <v>74</v>
      </c>
      <c r="C251" s="189">
        <v>7.0578512396694215</v>
      </c>
      <c r="D251" s="190">
        <v>2.7245179063360885</v>
      </c>
      <c r="E251" s="189" t="s">
        <v>258</v>
      </c>
      <c r="F251" s="190" t="str">
        <f t="shared" ref="F251:J253" si="47">IFERROR(E251-C251,"-")</f>
        <v>-</v>
      </c>
      <c r="G251" s="189">
        <v>8.0399999999999991</v>
      </c>
      <c r="H251" s="190" t="str">
        <f t="shared" si="47"/>
        <v>-</v>
      </c>
      <c r="I251" s="189">
        <v>6.8882352941176475</v>
      </c>
      <c r="J251" s="190">
        <f t="shared" si="47"/>
        <v>-1.1517647058823517</v>
      </c>
      <c r="K251" s="189">
        <v>11.904494382022472</v>
      </c>
      <c r="L251" s="190">
        <f t="shared" ref="L251:L253" si="48">IFERROR(K251-I251,"-")</f>
        <v>5.0162590879048246</v>
      </c>
      <c r="M251" s="189">
        <v>6.4300518134715023</v>
      </c>
      <c r="N251" s="190">
        <f t="shared" ref="N251:N262" si="49">IFERROR(M251-K251,"-")</f>
        <v>-5.4744425685509697</v>
      </c>
    </row>
    <row r="252" spans="2:15" x14ac:dyDescent="0.25">
      <c r="B252" s="119" t="s">
        <v>76</v>
      </c>
      <c r="C252" s="189">
        <v>5.3485714285714288</v>
      </c>
      <c r="D252" s="190">
        <v>-2.198191161356629</v>
      </c>
      <c r="E252" s="189" t="s">
        <v>258</v>
      </c>
      <c r="F252" s="190" t="str">
        <f t="shared" si="47"/>
        <v>-</v>
      </c>
      <c r="G252" s="189">
        <v>6.1146496815286628</v>
      </c>
      <c r="H252" s="190" t="str">
        <f t="shared" si="47"/>
        <v>-</v>
      </c>
      <c r="I252" s="189">
        <v>7.979166666666667</v>
      </c>
      <c r="J252" s="190">
        <f t="shared" si="47"/>
        <v>1.8645169851380041</v>
      </c>
      <c r="K252" s="189">
        <v>9.9008042895442365</v>
      </c>
      <c r="L252" s="190">
        <f t="shared" si="48"/>
        <v>1.9216376228775696</v>
      </c>
      <c r="M252" s="189">
        <v>5.8628762541806019</v>
      </c>
      <c r="N252" s="190">
        <f t="shared" si="49"/>
        <v>-4.0379280353636346</v>
      </c>
    </row>
    <row r="253" spans="2:15" x14ac:dyDescent="0.25">
      <c r="B253" s="119" t="s">
        <v>78</v>
      </c>
      <c r="C253" s="189">
        <v>5.4111111111111114</v>
      </c>
      <c r="D253" s="190">
        <v>-2.1644284572342123</v>
      </c>
      <c r="E253" s="189" t="s">
        <v>258</v>
      </c>
      <c r="F253" s="190" t="str">
        <f t="shared" si="47"/>
        <v>-</v>
      </c>
      <c r="G253" s="189">
        <v>7.4393939393939394</v>
      </c>
      <c r="H253" s="190" t="str">
        <f t="shared" si="47"/>
        <v>-</v>
      </c>
      <c r="I253" s="189">
        <v>7.4901960784313726</v>
      </c>
      <c r="J253" s="190">
        <f t="shared" si="47"/>
        <v>5.0802139037433136E-2</v>
      </c>
      <c r="K253" s="189">
        <v>10.94488188976378</v>
      </c>
      <c r="L253" s="190">
        <f t="shared" si="48"/>
        <v>3.454685811332407</v>
      </c>
      <c r="M253" s="189">
        <v>6.6206896551724137</v>
      </c>
      <c r="N253" s="190">
        <f t="shared" si="49"/>
        <v>-4.3241922345913659</v>
      </c>
    </row>
    <row r="254" spans="2:15" x14ac:dyDescent="0.25">
      <c r="B254" s="119" t="s">
        <v>80</v>
      </c>
      <c r="C254" s="189" t="s">
        <v>258</v>
      </c>
      <c r="D254" s="190" t="s">
        <v>258</v>
      </c>
      <c r="E254" s="189">
        <v>6.75</v>
      </c>
      <c r="F254" s="190" t="str">
        <f>IFERROR(E254-C254,"-")</f>
        <v>-</v>
      </c>
      <c r="G254" s="189">
        <v>8.5</v>
      </c>
      <c r="H254" s="190">
        <f>IFERROR(G254-E254,"-")</f>
        <v>1.75</v>
      </c>
      <c r="I254" s="189">
        <v>7.6226415094339623</v>
      </c>
      <c r="J254" s="190">
        <f>IFERROR(I254-G254,"-")</f>
        <v>-0.87735849056603765</v>
      </c>
      <c r="K254" s="189">
        <v>11.035087719298245</v>
      </c>
      <c r="L254" s="190">
        <f>IFERROR(K254-I254,"-")</f>
        <v>3.4124462098642825</v>
      </c>
      <c r="M254" s="189">
        <v>9.9555555555555557</v>
      </c>
      <c r="N254" s="190">
        <f t="shared" si="49"/>
        <v>-1.0795321637426891</v>
      </c>
    </row>
    <row r="255" spans="2:15" x14ac:dyDescent="0.25">
      <c r="B255" s="119" t="s">
        <v>82</v>
      </c>
      <c r="C255" s="189" t="s">
        <v>258</v>
      </c>
      <c r="D255" s="190" t="s">
        <v>258</v>
      </c>
      <c r="E255" s="189" t="s">
        <v>258</v>
      </c>
      <c r="F255" s="190" t="str">
        <f t="shared" ref="F255:J263" si="50">IFERROR(E255-C255,"-")</f>
        <v>-</v>
      </c>
      <c r="G255" s="189">
        <v>4</v>
      </c>
      <c r="H255" s="190" t="str">
        <f t="shared" si="50"/>
        <v>-</v>
      </c>
      <c r="I255" s="189">
        <v>5.8947368421052628</v>
      </c>
      <c r="J255" s="190">
        <f t="shared" si="50"/>
        <v>1.8947368421052628</v>
      </c>
      <c r="K255" s="189">
        <v>34.333333333333336</v>
      </c>
      <c r="L255" s="190">
        <f t="shared" ref="L255:L263" si="51">IFERROR(K255-I255,"-")</f>
        <v>28.438596491228072</v>
      </c>
      <c r="M255" s="189">
        <v>22.75</v>
      </c>
      <c r="N255" s="190">
        <f t="shared" si="49"/>
        <v>-11.583333333333336</v>
      </c>
    </row>
    <row r="256" spans="2:15" x14ac:dyDescent="0.25">
      <c r="B256" s="119" t="s">
        <v>84</v>
      </c>
      <c r="C256" s="189" t="s">
        <v>258</v>
      </c>
      <c r="D256" s="190" t="s">
        <v>258</v>
      </c>
      <c r="E256" s="189">
        <v>2.6</v>
      </c>
      <c r="F256" s="190" t="str">
        <f t="shared" si="50"/>
        <v>-</v>
      </c>
      <c r="G256" s="189">
        <v>27</v>
      </c>
      <c r="H256" s="190">
        <f t="shared" si="50"/>
        <v>24.4</v>
      </c>
      <c r="I256" s="189">
        <v>4.5</v>
      </c>
      <c r="J256" s="190">
        <f t="shared" si="50"/>
        <v>-22.5</v>
      </c>
      <c r="K256" s="189">
        <v>32</v>
      </c>
      <c r="L256" s="190">
        <f t="shared" si="51"/>
        <v>27.5</v>
      </c>
      <c r="M256" s="189">
        <v>14.6875</v>
      </c>
      <c r="N256" s="190">
        <f t="shared" si="49"/>
        <v>-17.3125</v>
      </c>
    </row>
    <row r="257" spans="2:15" x14ac:dyDescent="0.25">
      <c r="B257" s="119" t="s">
        <v>86</v>
      </c>
      <c r="C257" s="189" t="s">
        <v>258</v>
      </c>
      <c r="D257" s="190" t="s">
        <v>258</v>
      </c>
      <c r="E257" s="189">
        <v>8.615384615384615</v>
      </c>
      <c r="F257" s="190" t="str">
        <f t="shared" si="50"/>
        <v>-</v>
      </c>
      <c r="G257" s="189">
        <v>7.625</v>
      </c>
      <c r="H257" s="190">
        <f t="shared" si="50"/>
        <v>-0.99038461538461497</v>
      </c>
      <c r="I257" s="189">
        <v>10.333333333333334</v>
      </c>
      <c r="J257" s="190">
        <f t="shared" si="50"/>
        <v>2.7083333333333339</v>
      </c>
      <c r="K257" s="189">
        <v>12.9375</v>
      </c>
      <c r="L257" s="190">
        <f t="shared" si="51"/>
        <v>2.6041666666666661</v>
      </c>
      <c r="M257" s="189">
        <v>8.3589743589743595</v>
      </c>
      <c r="N257" s="190">
        <f t="shared" si="49"/>
        <v>-4.5785256410256405</v>
      </c>
    </row>
    <row r="258" spans="2:15" x14ac:dyDescent="0.25">
      <c r="B258" s="119" t="s">
        <v>88</v>
      </c>
      <c r="C258" s="189">
        <v>1</v>
      </c>
      <c r="D258" s="190">
        <v>-1.25</v>
      </c>
      <c r="E258" s="189">
        <v>6.2727272727272725</v>
      </c>
      <c r="F258" s="190">
        <f t="shared" si="50"/>
        <v>5.2727272727272725</v>
      </c>
      <c r="G258" s="189">
        <v>15.439024390243903</v>
      </c>
      <c r="H258" s="190">
        <f t="shared" si="50"/>
        <v>9.1662971175166312</v>
      </c>
      <c r="I258" s="189">
        <v>7.2941176470588234</v>
      </c>
      <c r="J258" s="190">
        <f t="shared" si="50"/>
        <v>-8.1449067431850786</v>
      </c>
      <c r="K258" s="189">
        <v>1.75</v>
      </c>
      <c r="L258" s="190">
        <f t="shared" si="51"/>
        <v>-5.5441176470588234</v>
      </c>
      <c r="M258" s="189">
        <v>12.4</v>
      </c>
      <c r="N258" s="190">
        <f t="shared" si="49"/>
        <v>10.65</v>
      </c>
    </row>
    <row r="259" spans="2:15" x14ac:dyDescent="0.25">
      <c r="B259" s="119" t="s">
        <v>90</v>
      </c>
      <c r="C259" s="189">
        <v>3.5</v>
      </c>
      <c r="D259" s="190">
        <v>-7.3000000000000007</v>
      </c>
      <c r="E259" s="189">
        <v>5.9</v>
      </c>
      <c r="F259" s="190">
        <f t="shared" si="50"/>
        <v>2.4000000000000004</v>
      </c>
      <c r="G259" s="189">
        <v>5.8125</v>
      </c>
      <c r="H259" s="190">
        <f t="shared" si="50"/>
        <v>-8.7500000000000355E-2</v>
      </c>
      <c r="I259" s="189">
        <v>5.0930232558139537</v>
      </c>
      <c r="J259" s="190">
        <f t="shared" si="50"/>
        <v>-0.71947674418604635</v>
      </c>
      <c r="K259" s="189">
        <v>1.9230769230769231</v>
      </c>
      <c r="L259" s="190">
        <f t="shared" si="51"/>
        <v>-3.1699463327370303</v>
      </c>
      <c r="M259" s="189">
        <v>5.2666666666666666</v>
      </c>
      <c r="N259" s="190">
        <f t="shared" si="49"/>
        <v>3.3435897435897433</v>
      </c>
    </row>
    <row r="260" spans="2:15" x14ac:dyDescent="0.25">
      <c r="B260" s="119" t="s">
        <v>92</v>
      </c>
      <c r="C260" s="189" t="s">
        <v>258</v>
      </c>
      <c r="D260" s="190" t="s">
        <v>258</v>
      </c>
      <c r="E260" s="189">
        <v>6.166666666666667</v>
      </c>
      <c r="F260" s="190" t="str">
        <f t="shared" si="50"/>
        <v>-</v>
      </c>
      <c r="G260" s="189">
        <v>14.13903743315508</v>
      </c>
      <c r="H260" s="190">
        <f t="shared" si="50"/>
        <v>7.9723707664884129</v>
      </c>
      <c r="I260" s="189">
        <v>7.4945054945054945</v>
      </c>
      <c r="J260" s="190">
        <f t="shared" si="50"/>
        <v>-6.6445319386495854</v>
      </c>
      <c r="K260" s="189">
        <v>6.6415094339622645</v>
      </c>
      <c r="L260" s="190">
        <f t="shared" si="51"/>
        <v>-0.85299606054323007</v>
      </c>
      <c r="M260" s="189">
        <v>6.1379310344827589</v>
      </c>
      <c r="N260" s="190">
        <f t="shared" si="49"/>
        <v>-0.50357839947950556</v>
      </c>
    </row>
    <row r="261" spans="2:15" x14ac:dyDescent="0.25">
      <c r="B261" s="119" t="s">
        <v>94</v>
      </c>
      <c r="C261" s="189" t="s">
        <v>258</v>
      </c>
      <c r="D261" s="190" t="s">
        <v>258</v>
      </c>
      <c r="E261" s="189">
        <v>6.5327102803738315</v>
      </c>
      <c r="F261" s="190" t="str">
        <f t="shared" si="50"/>
        <v>-</v>
      </c>
      <c r="G261" s="189">
        <v>6.7695852534562215</v>
      </c>
      <c r="H261" s="190">
        <f t="shared" si="50"/>
        <v>0.23687497308239003</v>
      </c>
      <c r="I261" s="189">
        <v>6.6678700361010828</v>
      </c>
      <c r="J261" s="190">
        <f t="shared" si="50"/>
        <v>-0.10171521735513878</v>
      </c>
      <c r="K261" s="189">
        <v>6.639344262295082</v>
      </c>
      <c r="L261" s="190">
        <f t="shared" si="51"/>
        <v>-2.8525773806000743E-2</v>
      </c>
      <c r="M261" s="189">
        <v>6.1822222222222223</v>
      </c>
      <c r="N261" s="190">
        <f t="shared" si="49"/>
        <v>-0.45712204007285973</v>
      </c>
    </row>
    <row r="262" spans="2:15" x14ac:dyDescent="0.25">
      <c r="B262" s="119" t="s">
        <v>96</v>
      </c>
      <c r="C262" s="189">
        <v>4.666666666666667</v>
      </c>
      <c r="D262" s="190">
        <v>-2.2012578616352201</v>
      </c>
      <c r="E262" s="189">
        <v>5.9268292682926829</v>
      </c>
      <c r="F262" s="190">
        <f t="shared" si="50"/>
        <v>1.2601626016260159</v>
      </c>
      <c r="G262" s="189">
        <v>7.0762711864406782</v>
      </c>
      <c r="H262" s="190">
        <f t="shared" si="50"/>
        <v>1.1494419181479953</v>
      </c>
      <c r="I262" s="189">
        <v>12.125</v>
      </c>
      <c r="J262" s="190">
        <f t="shared" si="50"/>
        <v>5.0487288135593218</v>
      </c>
      <c r="K262" s="189">
        <v>5.8092105263157894</v>
      </c>
      <c r="L262" s="190">
        <f t="shared" si="51"/>
        <v>-6.3157894736842106</v>
      </c>
      <c r="M262" s="189">
        <v>6.8888888888888893</v>
      </c>
      <c r="N262" s="190">
        <f t="shared" si="49"/>
        <v>1.0796783625730999</v>
      </c>
    </row>
    <row r="263" spans="2:15" ht="15.75" x14ac:dyDescent="0.25">
      <c r="B263" s="122" t="s">
        <v>33</v>
      </c>
      <c r="C263" s="191">
        <v>5.7709359605911326</v>
      </c>
      <c r="D263" s="192">
        <v>-1.359814644735744</v>
      </c>
      <c r="E263" s="191">
        <v>6.2710027100271004</v>
      </c>
      <c r="F263" s="192">
        <f t="shared" si="50"/>
        <v>0.50006674943596785</v>
      </c>
      <c r="G263" s="191">
        <v>9.5027755749405234</v>
      </c>
      <c r="H263" s="192">
        <f t="shared" si="50"/>
        <v>3.231772864913423</v>
      </c>
      <c r="I263" s="191">
        <v>8.085106382978724</v>
      </c>
      <c r="J263" s="192">
        <f t="shared" si="50"/>
        <v>-1.4176691919617994</v>
      </c>
      <c r="K263" s="191">
        <v>9.8836023789294813</v>
      </c>
      <c r="L263" s="192">
        <f t="shared" si="51"/>
        <v>1.7984959959507574</v>
      </c>
      <c r="M263" s="191">
        <v>6.8201174743024966</v>
      </c>
      <c r="N263" s="192">
        <v>-3.0634849046269848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310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72</v>
      </c>
      <c r="D272" s="117" t="str">
        <f>CONCATENATE("dif ",RIGHT(C271,2),"/",RIGHT(C271-1,2))</f>
        <v>dif 20/19</v>
      </c>
      <c r="E272" s="118" t="s">
        <v>72</v>
      </c>
      <c r="F272" s="117" t="str">
        <f>CONCATENATE("dif ",RIGHT(E271,2),"/",RIGHT(C271,2))</f>
        <v>dif 21/20</v>
      </c>
      <c r="G272" s="118" t="s">
        <v>72</v>
      </c>
      <c r="H272" s="117" t="str">
        <f>CONCATENATE("dif ",RIGHT(G271,2),"/",RIGHT(E271,2))</f>
        <v>dif 22/21</v>
      </c>
      <c r="I272" s="118" t="s">
        <v>72</v>
      </c>
      <c r="J272" s="117" t="str">
        <f>CONCATENATE("dif ",RIGHT(I271,2),"/",RIGHT(G271,2))</f>
        <v>dif 23/22</v>
      </c>
      <c r="K272" s="118" t="s">
        <v>72</v>
      </c>
      <c r="L272" s="117" t="str">
        <f>CONCATENATE("dif ",RIGHT(K271,2),"/",RIGHT(I271,2))</f>
        <v>dif 24/23</v>
      </c>
      <c r="M272" s="118" t="s">
        <v>72</v>
      </c>
      <c r="N272" s="117" t="str">
        <f>CONCATENATE("dif ",RIGHT(M271,2),"/",RIGHT(K271,2))</f>
        <v>dif 25/24</v>
      </c>
    </row>
    <row r="273" spans="2:14" x14ac:dyDescent="0.25">
      <c r="B273" s="119" t="s">
        <v>74</v>
      </c>
      <c r="C273" s="189">
        <v>9.7373417721518987</v>
      </c>
      <c r="D273" s="190">
        <v>1.1634287286736384</v>
      </c>
      <c r="E273" s="189" t="s">
        <v>258</v>
      </c>
      <c r="F273" s="190" t="str">
        <f t="shared" ref="F273:J275" si="52">IFERROR(E273-C273,"-")</f>
        <v>-</v>
      </c>
      <c r="G273" s="189">
        <v>5.8590308370044051</v>
      </c>
      <c r="H273" s="190" t="str">
        <f t="shared" si="52"/>
        <v>-</v>
      </c>
      <c r="I273" s="189">
        <v>9.9629629629629637</v>
      </c>
      <c r="J273" s="190">
        <f t="shared" si="52"/>
        <v>4.1039321259585586</v>
      </c>
      <c r="K273" s="189">
        <v>7.0474452554744529</v>
      </c>
      <c r="L273" s="190">
        <f t="shared" ref="L273:L275" si="53">IFERROR(K273-I273,"-")</f>
        <v>-2.9155177074885108</v>
      </c>
      <c r="M273" s="189">
        <v>6.0746268656716422</v>
      </c>
      <c r="N273" s="190">
        <f t="shared" ref="N273:N284" si="54">IFERROR(M273-K273,"-")</f>
        <v>-0.97281838980281066</v>
      </c>
    </row>
    <row r="274" spans="2:14" x14ac:dyDescent="0.25">
      <c r="B274" s="119" t="s">
        <v>76</v>
      </c>
      <c r="C274" s="189">
        <v>6.6187363834422657</v>
      </c>
      <c r="D274" s="190">
        <v>-2.8758872724717124</v>
      </c>
      <c r="E274" s="189" t="s">
        <v>258</v>
      </c>
      <c r="F274" s="190" t="str">
        <f t="shared" si="52"/>
        <v>-</v>
      </c>
      <c r="G274" s="189">
        <v>7.1472868217054266</v>
      </c>
      <c r="H274" s="190" t="str">
        <f t="shared" si="52"/>
        <v>-</v>
      </c>
      <c r="I274" s="189">
        <v>9.82258064516129</v>
      </c>
      <c r="J274" s="190">
        <f t="shared" si="52"/>
        <v>2.6752938234558634</v>
      </c>
      <c r="K274" s="189">
        <v>7.1980676328502415</v>
      </c>
      <c r="L274" s="190">
        <f t="shared" si="53"/>
        <v>-2.6245130123110485</v>
      </c>
      <c r="M274" s="189">
        <v>7.0639269406392691</v>
      </c>
      <c r="N274" s="190">
        <f t="shared" si="54"/>
        <v>-0.13414069221097247</v>
      </c>
    </row>
    <row r="275" spans="2:14" x14ac:dyDescent="0.25">
      <c r="B275" s="119" t="s">
        <v>78</v>
      </c>
      <c r="C275" s="189">
        <v>8.1716417910447756</v>
      </c>
      <c r="D275" s="190">
        <v>-1.1460665422885583</v>
      </c>
      <c r="E275" s="189" t="s">
        <v>258</v>
      </c>
      <c r="F275" s="190" t="str">
        <f t="shared" si="52"/>
        <v>-</v>
      </c>
      <c r="G275" s="189">
        <v>6.9160000000000004</v>
      </c>
      <c r="H275" s="190" t="str">
        <f t="shared" si="52"/>
        <v>-</v>
      </c>
      <c r="I275" s="189">
        <v>11.025</v>
      </c>
      <c r="J275" s="190">
        <f t="shared" si="52"/>
        <v>4.109</v>
      </c>
      <c r="K275" s="189">
        <v>8.8753993610223638</v>
      </c>
      <c r="L275" s="190">
        <f t="shared" si="53"/>
        <v>-2.1496006389776365</v>
      </c>
      <c r="M275" s="189">
        <v>8.0115606936416182</v>
      </c>
      <c r="N275" s="190">
        <f t="shared" si="54"/>
        <v>-0.86383866738074566</v>
      </c>
    </row>
    <row r="276" spans="2:14" x14ac:dyDescent="0.25">
      <c r="B276" s="119" t="s">
        <v>80</v>
      </c>
      <c r="C276" s="189" t="s">
        <v>258</v>
      </c>
      <c r="D276" s="190" t="s">
        <v>258</v>
      </c>
      <c r="E276" s="189">
        <v>2.5</v>
      </c>
      <c r="F276" s="190" t="str">
        <f>IFERROR(E276-C276,"-")</f>
        <v>-</v>
      </c>
      <c r="G276" s="189">
        <v>11.671641791044776</v>
      </c>
      <c r="H276" s="190">
        <f>IFERROR(G276-E276,"-")</f>
        <v>9.1716417910447756</v>
      </c>
      <c r="I276" s="189">
        <v>5.384615384615385</v>
      </c>
      <c r="J276" s="190">
        <f>IFERROR(I276-G276,"-")</f>
        <v>-6.2870264064293906</v>
      </c>
      <c r="K276" s="189">
        <v>11.145454545454545</v>
      </c>
      <c r="L276" s="190">
        <f>IFERROR(K276-I276,"-")</f>
        <v>5.7608391608391596</v>
      </c>
      <c r="M276" s="189">
        <v>7.6231884057971016</v>
      </c>
      <c r="N276" s="190">
        <f t="shared" si="54"/>
        <v>-3.5222661396574431</v>
      </c>
    </row>
    <row r="277" spans="2:14" x14ac:dyDescent="0.25">
      <c r="B277" s="119" t="s">
        <v>82</v>
      </c>
      <c r="C277" s="189" t="s">
        <v>258</v>
      </c>
      <c r="D277" s="190" t="s">
        <v>258</v>
      </c>
      <c r="E277" s="189">
        <v>20.5</v>
      </c>
      <c r="F277" s="190" t="str">
        <f t="shared" ref="F277:J285" si="55">IFERROR(E277-C277,"-")</f>
        <v>-</v>
      </c>
      <c r="G277" s="189">
        <v>9.7222222222222214</v>
      </c>
      <c r="H277" s="190">
        <f t="shared" si="55"/>
        <v>-10.777777777777779</v>
      </c>
      <c r="I277" s="189">
        <v>1.6666666666666667</v>
      </c>
      <c r="J277" s="190">
        <f t="shared" si="55"/>
        <v>-8.0555555555555554</v>
      </c>
      <c r="K277" s="189">
        <v>10.636363636363637</v>
      </c>
      <c r="L277" s="190">
        <f t="shared" ref="L277:L285" si="56">IFERROR(K277-I277,"-")</f>
        <v>8.9696969696969706</v>
      </c>
      <c r="M277" s="189">
        <v>5.1071428571428568</v>
      </c>
      <c r="N277" s="190">
        <f t="shared" si="54"/>
        <v>-5.5292207792207799</v>
      </c>
    </row>
    <row r="278" spans="2:14" x14ac:dyDescent="0.25">
      <c r="B278" s="119" t="s">
        <v>84</v>
      </c>
      <c r="C278" s="189" t="s">
        <v>258</v>
      </c>
      <c r="D278" s="190" t="s">
        <v>258</v>
      </c>
      <c r="E278" s="189">
        <v>3.2857142857142856</v>
      </c>
      <c r="F278" s="190" t="str">
        <f t="shared" si="55"/>
        <v>-</v>
      </c>
      <c r="G278" s="189">
        <v>27.8</v>
      </c>
      <c r="H278" s="190">
        <f t="shared" si="55"/>
        <v>24.514285714285716</v>
      </c>
      <c r="I278" s="189">
        <v>3</v>
      </c>
      <c r="J278" s="190">
        <f t="shared" si="55"/>
        <v>-24.8</v>
      </c>
      <c r="K278" s="189">
        <v>6.0909090909090908</v>
      </c>
      <c r="L278" s="190">
        <f t="shared" si="56"/>
        <v>3.0909090909090908</v>
      </c>
      <c r="M278" s="189">
        <v>3.2068965517241379</v>
      </c>
      <c r="N278" s="190">
        <f t="shared" si="54"/>
        <v>-2.8840125391849529</v>
      </c>
    </row>
    <row r="279" spans="2:14" x14ac:dyDescent="0.25">
      <c r="B279" s="119" t="s">
        <v>86</v>
      </c>
      <c r="C279" s="189" t="s">
        <v>258</v>
      </c>
      <c r="D279" s="190" t="s">
        <v>258</v>
      </c>
      <c r="E279" s="189">
        <v>1</v>
      </c>
      <c r="F279" s="190" t="str">
        <f t="shared" si="55"/>
        <v>-</v>
      </c>
      <c r="G279" s="189">
        <v>3.7142857142857144</v>
      </c>
      <c r="H279" s="190">
        <f t="shared" si="55"/>
        <v>2.7142857142857144</v>
      </c>
      <c r="I279" s="189">
        <v>4.5</v>
      </c>
      <c r="J279" s="190">
        <f t="shared" si="55"/>
        <v>0.78571428571428559</v>
      </c>
      <c r="K279" s="189">
        <v>7.2452830188679247</v>
      </c>
      <c r="L279" s="190">
        <f t="shared" si="56"/>
        <v>2.7452830188679247</v>
      </c>
      <c r="M279" s="189">
        <v>6.375</v>
      </c>
      <c r="N279" s="190">
        <f t="shared" si="54"/>
        <v>-0.8702830188679247</v>
      </c>
    </row>
    <row r="280" spans="2:14" x14ac:dyDescent="0.25">
      <c r="B280" s="119" t="s">
        <v>88</v>
      </c>
      <c r="C280" s="189" t="s">
        <v>258</v>
      </c>
      <c r="D280" s="190" t="s">
        <v>258</v>
      </c>
      <c r="E280" s="189">
        <v>1</v>
      </c>
      <c r="F280" s="190" t="str">
        <f t="shared" si="55"/>
        <v>-</v>
      </c>
      <c r="G280" s="189">
        <v>3.8</v>
      </c>
      <c r="H280" s="190">
        <f t="shared" si="55"/>
        <v>2.8</v>
      </c>
      <c r="I280" s="189">
        <v>6.2352941176470589</v>
      </c>
      <c r="J280" s="190">
        <f t="shared" si="55"/>
        <v>2.4352941176470591</v>
      </c>
      <c r="K280" s="189">
        <v>22</v>
      </c>
      <c r="L280" s="190">
        <f t="shared" si="56"/>
        <v>15.764705882352942</v>
      </c>
      <c r="M280" s="189">
        <v>1.3333333333333333</v>
      </c>
      <c r="N280" s="190">
        <f t="shared" si="54"/>
        <v>-20.666666666666668</v>
      </c>
    </row>
    <row r="281" spans="2:14" x14ac:dyDescent="0.25">
      <c r="B281" s="119" t="s">
        <v>90</v>
      </c>
      <c r="C281" s="189">
        <v>4</v>
      </c>
      <c r="D281" s="190">
        <v>-2.083333333333333</v>
      </c>
      <c r="E281" s="189">
        <v>4.9230769230769234</v>
      </c>
      <c r="F281" s="190">
        <f t="shared" si="55"/>
        <v>0.92307692307692335</v>
      </c>
      <c r="G281" s="189">
        <v>11.571428571428571</v>
      </c>
      <c r="H281" s="190">
        <f t="shared" si="55"/>
        <v>6.6483516483516478</v>
      </c>
      <c r="I281" s="189">
        <v>6.166666666666667</v>
      </c>
      <c r="J281" s="190">
        <f t="shared" si="55"/>
        <v>-5.4047619047619042</v>
      </c>
      <c r="K281" s="189">
        <v>5.5</v>
      </c>
      <c r="L281" s="190">
        <f t="shared" si="56"/>
        <v>-0.66666666666666696</v>
      </c>
      <c r="M281" s="189">
        <v>5</v>
      </c>
      <c r="N281" s="190">
        <f t="shared" si="54"/>
        <v>-0.5</v>
      </c>
    </row>
    <row r="282" spans="2:14" x14ac:dyDescent="0.25">
      <c r="B282" s="119" t="s">
        <v>92</v>
      </c>
      <c r="C282" s="189">
        <v>1.5</v>
      </c>
      <c r="D282" s="190">
        <v>-3.1063829787234045</v>
      </c>
      <c r="E282" s="189">
        <v>3.459016393442623</v>
      </c>
      <c r="F282" s="190">
        <f t="shared" si="55"/>
        <v>1.959016393442623</v>
      </c>
      <c r="G282" s="189">
        <v>4.6071428571428568</v>
      </c>
      <c r="H282" s="190">
        <f t="shared" si="55"/>
        <v>1.1481264637002337</v>
      </c>
      <c r="I282" s="189">
        <v>7.382352941176471</v>
      </c>
      <c r="J282" s="190">
        <f t="shared" si="55"/>
        <v>2.7752100840336142</v>
      </c>
      <c r="K282" s="189">
        <v>3.9361702127659575</v>
      </c>
      <c r="L282" s="190">
        <f t="shared" si="56"/>
        <v>-3.4461827284105135</v>
      </c>
      <c r="M282" s="189">
        <v>5</v>
      </c>
      <c r="N282" s="190">
        <f t="shared" si="54"/>
        <v>1.0638297872340425</v>
      </c>
    </row>
    <row r="283" spans="2:14" x14ac:dyDescent="0.25">
      <c r="B283" s="119" t="s">
        <v>94</v>
      </c>
      <c r="C283" s="189" t="s">
        <v>258</v>
      </c>
      <c r="D283" s="190" t="s">
        <v>258</v>
      </c>
      <c r="E283" s="189">
        <v>8.0517928286852598</v>
      </c>
      <c r="F283" s="190" t="str">
        <f t="shared" si="55"/>
        <v>-</v>
      </c>
      <c r="G283" s="189">
        <v>12.25</v>
      </c>
      <c r="H283" s="190">
        <f t="shared" si="55"/>
        <v>4.1982071713147402</v>
      </c>
      <c r="I283" s="189">
        <v>7.1343283582089549</v>
      </c>
      <c r="J283" s="190">
        <f t="shared" si="55"/>
        <v>-5.1156716417910451</v>
      </c>
      <c r="K283" s="189">
        <v>6.1869158878504669</v>
      </c>
      <c r="L283" s="190">
        <f t="shared" si="56"/>
        <v>-0.94741247035848808</v>
      </c>
      <c r="M283" s="189">
        <v>7.4038461538461542</v>
      </c>
      <c r="N283" s="190">
        <f t="shared" si="54"/>
        <v>1.2169302659956873</v>
      </c>
    </row>
    <row r="284" spans="2:14" x14ac:dyDescent="0.25">
      <c r="B284" s="119" t="s">
        <v>96</v>
      </c>
      <c r="C284" s="189">
        <v>4.5714285714285712</v>
      </c>
      <c r="D284" s="190">
        <v>-4.9145854145854155</v>
      </c>
      <c r="E284" s="189">
        <v>7.1235294117647054</v>
      </c>
      <c r="F284" s="190">
        <f t="shared" si="55"/>
        <v>2.5521008403361343</v>
      </c>
      <c r="G284" s="189">
        <v>7.6302521008403366</v>
      </c>
      <c r="H284" s="190">
        <f t="shared" si="55"/>
        <v>0.50672268907563112</v>
      </c>
      <c r="I284" s="189">
        <v>6.8493150684931505</v>
      </c>
      <c r="J284" s="190">
        <f t="shared" si="55"/>
        <v>-0.78093703234718603</v>
      </c>
      <c r="K284" s="189">
        <v>5.6100917431192663</v>
      </c>
      <c r="L284" s="190">
        <f t="shared" si="56"/>
        <v>-1.2392233253738842</v>
      </c>
      <c r="M284" s="189">
        <v>6.4</v>
      </c>
      <c r="N284" s="190">
        <f t="shared" si="54"/>
        <v>0.78990825688073407</v>
      </c>
    </row>
    <row r="285" spans="2:14" ht="15.75" x14ac:dyDescent="0.25">
      <c r="B285" s="122" t="s">
        <v>33</v>
      </c>
      <c r="C285" s="191">
        <v>7.8175965665236049</v>
      </c>
      <c r="D285" s="192">
        <v>-0.28336497193793342</v>
      </c>
      <c r="E285" s="191">
        <v>6.9289827255278311</v>
      </c>
      <c r="F285" s="192">
        <f t="shared" si="55"/>
        <v>-0.88861384099577378</v>
      </c>
      <c r="G285" s="191">
        <v>7.6602040816326529</v>
      </c>
      <c r="H285" s="192">
        <f t="shared" si="55"/>
        <v>0.73122135610482175</v>
      </c>
      <c r="I285" s="191">
        <v>8.1101694915254239</v>
      </c>
      <c r="J285" s="192">
        <f t="shared" si="55"/>
        <v>0.44996540989277101</v>
      </c>
      <c r="K285" s="191">
        <v>7.2838196286472146</v>
      </c>
      <c r="L285" s="192">
        <f t="shared" si="56"/>
        <v>-0.82634986287820933</v>
      </c>
      <c r="M285" s="191">
        <v>6.6504950495049506</v>
      </c>
      <c r="N285" s="192">
        <v>-0.63332457914226392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F733-9B5C-45A2-9B0C-AE1F65FB0F94}">
  <sheetPr>
    <tabColor theme="4" tint="0.79998168889431442"/>
  </sheetPr>
  <dimension ref="A4:O111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70</v>
      </c>
    </row>
    <row r="6" spans="1:15" ht="22.5" thickTop="1" thickBot="1" x14ac:dyDescent="0.3">
      <c r="B6" s="110" t="s">
        <v>33</v>
      </c>
      <c r="C6" s="315" t="s">
        <v>135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CONCATENATE("def ",RIGHT(M7,2),"/",RIGHT(K7,2))</f>
        <v>def 25/24</v>
      </c>
    </row>
    <row r="9" spans="1:15" x14ac:dyDescent="0.25">
      <c r="A9" s="1" t="s">
        <v>73</v>
      </c>
      <c r="B9" s="119" t="s">
        <v>74</v>
      </c>
      <c r="C9" s="189">
        <v>7.1146653880402768</v>
      </c>
      <c r="D9" s="190">
        <v>-1.0833703413645148</v>
      </c>
      <c r="E9" s="189">
        <v>7.4604200323101777</v>
      </c>
      <c r="F9" s="190">
        <f t="shared" ref="F9:J21" si="0">IFERROR(E9-C9,"-")</f>
        <v>0.34575464426990088</v>
      </c>
      <c r="G9" s="189">
        <v>8.2772790055248624</v>
      </c>
      <c r="H9" s="190">
        <f t="shared" si="0"/>
        <v>0.8168589732146847</v>
      </c>
      <c r="I9" s="189">
        <v>6.3244211334271458</v>
      </c>
      <c r="J9" s="190">
        <f t="shared" si="0"/>
        <v>-1.9528578720977166</v>
      </c>
      <c r="K9" s="189">
        <v>6.6747736243324818</v>
      </c>
      <c r="L9" s="190">
        <f t="shared" ref="L9:L21" si="1">IFERROR(K9-I9,"-")</f>
        <v>0.35035249090533593</v>
      </c>
      <c r="M9" s="189">
        <v>5.639520078354554</v>
      </c>
      <c r="N9" s="190">
        <f t="shared" ref="N9:N20" si="2">IFERROR(M9-K9,"-")</f>
        <v>-1.0352535459779277</v>
      </c>
    </row>
    <row r="10" spans="1:15" x14ac:dyDescent="0.25">
      <c r="A10" s="1" t="s">
        <v>75</v>
      </c>
      <c r="B10" s="119" t="s">
        <v>76</v>
      </c>
      <c r="C10" s="189">
        <v>6.3956718346253227</v>
      </c>
      <c r="D10" s="190">
        <v>-1.1267534145441127</v>
      </c>
      <c r="E10" s="189">
        <v>5.006753246753247</v>
      </c>
      <c r="F10" s="190">
        <f t="shared" si="0"/>
        <v>-1.3889185878720758</v>
      </c>
      <c r="G10" s="189">
        <v>6.8945538818076475</v>
      </c>
      <c r="H10" s="190">
        <f t="shared" si="0"/>
        <v>1.8878006350544005</v>
      </c>
      <c r="I10" s="189">
        <v>5.2671606864274567</v>
      </c>
      <c r="J10" s="190">
        <f t="shared" si="0"/>
        <v>-1.6273931953801908</v>
      </c>
      <c r="K10" s="189">
        <v>6.3012135381874863</v>
      </c>
      <c r="L10" s="190">
        <f t="shared" si="1"/>
        <v>1.0340528517600296</v>
      </c>
      <c r="M10" s="189">
        <v>5.9382620774810926</v>
      </c>
      <c r="N10" s="190">
        <f t="shared" si="2"/>
        <v>-0.36295146070639372</v>
      </c>
    </row>
    <row r="11" spans="1:15" x14ac:dyDescent="0.25">
      <c r="A11" s="1" t="s">
        <v>77</v>
      </c>
      <c r="B11" s="119" t="s">
        <v>78</v>
      </c>
      <c r="C11" s="189">
        <v>7.718549747048904</v>
      </c>
      <c r="D11" s="190">
        <v>0.13274474745080056</v>
      </c>
      <c r="E11" s="189">
        <v>8.4855660071359065</v>
      </c>
      <c r="F11" s="190">
        <f t="shared" si="0"/>
        <v>0.76701626008700252</v>
      </c>
      <c r="G11" s="189">
        <v>5.4817210771776743</v>
      </c>
      <c r="H11" s="190">
        <f t="shared" si="0"/>
        <v>-3.0038449299582322</v>
      </c>
      <c r="I11" s="189">
        <v>5.0417615088028986</v>
      </c>
      <c r="J11" s="190">
        <f t="shared" si="0"/>
        <v>-0.43995956837477568</v>
      </c>
      <c r="K11" s="189">
        <v>5.7840758920143474</v>
      </c>
      <c r="L11" s="190">
        <f t="shared" si="1"/>
        <v>0.74231438321144871</v>
      </c>
      <c r="M11" s="189">
        <v>5.4982687149475735</v>
      </c>
      <c r="N11" s="190">
        <f t="shared" si="2"/>
        <v>-0.28580717706677383</v>
      </c>
    </row>
    <row r="12" spans="1:15" x14ac:dyDescent="0.25">
      <c r="A12" s="1" t="s">
        <v>79</v>
      </c>
      <c r="B12" s="119" t="s">
        <v>80</v>
      </c>
      <c r="C12" s="189" t="s">
        <v>258</v>
      </c>
      <c r="D12" s="190" t="s">
        <v>258</v>
      </c>
      <c r="E12" s="189">
        <v>5.9472250595846106</v>
      </c>
      <c r="F12" s="190" t="str">
        <f t="shared" si="0"/>
        <v>-</v>
      </c>
      <c r="G12" s="189">
        <v>6.9211831710453797</v>
      </c>
      <c r="H12" s="190">
        <f t="shared" si="0"/>
        <v>0.97395811146076916</v>
      </c>
      <c r="I12" s="189">
        <v>4.6508063289213446</v>
      </c>
      <c r="J12" s="190">
        <f t="shared" si="0"/>
        <v>-2.2703768421240351</v>
      </c>
      <c r="K12" s="189">
        <v>5.5245845552297164</v>
      </c>
      <c r="L12" s="190">
        <f t="shared" si="1"/>
        <v>0.87377822630837176</v>
      </c>
      <c r="M12" s="189">
        <v>5.218935628561038</v>
      </c>
      <c r="N12" s="190">
        <f t="shared" si="2"/>
        <v>-0.30564892666867838</v>
      </c>
    </row>
    <row r="13" spans="1:15" x14ac:dyDescent="0.25">
      <c r="A13" s="1" t="s">
        <v>81</v>
      </c>
      <c r="B13" s="119" t="s">
        <v>82</v>
      </c>
      <c r="C13" s="189" t="s">
        <v>258</v>
      </c>
      <c r="D13" s="190" t="s">
        <v>258</v>
      </c>
      <c r="E13" s="189">
        <v>6.53139286802804</v>
      </c>
      <c r="F13" s="190" t="str">
        <f t="shared" si="0"/>
        <v>-</v>
      </c>
      <c r="G13" s="189">
        <v>6.5240453946955919</v>
      </c>
      <c r="H13" s="190">
        <f t="shared" si="0"/>
        <v>-7.3474733324481178E-3</v>
      </c>
      <c r="I13" s="189">
        <v>5.3784671885570701</v>
      </c>
      <c r="J13" s="190">
        <f t="shared" si="0"/>
        <v>-1.1455782061385218</v>
      </c>
      <c r="K13" s="189">
        <v>5.433939673037071</v>
      </c>
      <c r="L13" s="190">
        <f t="shared" si="1"/>
        <v>5.5472484480000972E-2</v>
      </c>
      <c r="M13" s="189">
        <v>5.0135848403564935</v>
      </c>
      <c r="N13" s="190">
        <f t="shared" si="2"/>
        <v>-0.42035483268057749</v>
      </c>
    </row>
    <row r="14" spans="1:15" x14ac:dyDescent="0.25">
      <c r="A14" s="1" t="s">
        <v>83</v>
      </c>
      <c r="B14" s="119" t="s">
        <v>84</v>
      </c>
      <c r="C14" s="189" t="s">
        <v>258</v>
      </c>
      <c r="D14" s="190" t="s">
        <v>258</v>
      </c>
      <c r="E14" s="189">
        <v>5.0942153942624238</v>
      </c>
      <c r="F14" s="190" t="str">
        <f t="shared" si="0"/>
        <v>-</v>
      </c>
      <c r="G14" s="189">
        <v>6.8413200058797585</v>
      </c>
      <c r="H14" s="190">
        <f t="shared" si="0"/>
        <v>1.7471046116173348</v>
      </c>
      <c r="I14" s="189">
        <v>5.8025523826763816</v>
      </c>
      <c r="J14" s="190">
        <f t="shared" si="0"/>
        <v>-1.0387676232033769</v>
      </c>
      <c r="K14" s="189">
        <v>6.334820749454896</v>
      </c>
      <c r="L14" s="190">
        <f t="shared" si="1"/>
        <v>0.53226836677851441</v>
      </c>
      <c r="M14" s="189">
        <v>5.9502309128426845</v>
      </c>
      <c r="N14" s="190">
        <f t="shared" si="2"/>
        <v>-0.38458983661221158</v>
      </c>
    </row>
    <row r="15" spans="1:15" x14ac:dyDescent="0.25">
      <c r="A15" s="1" t="s">
        <v>85</v>
      </c>
      <c r="B15" s="119" t="s">
        <v>86</v>
      </c>
      <c r="C15" s="189" t="s">
        <v>258</v>
      </c>
      <c r="D15" s="190" t="s">
        <v>258</v>
      </c>
      <c r="E15" s="189">
        <v>7.1026458997935826</v>
      </c>
      <c r="F15" s="190" t="str">
        <f t="shared" si="0"/>
        <v>-</v>
      </c>
      <c r="G15" s="189">
        <v>6.4427972929423136</v>
      </c>
      <c r="H15" s="190">
        <f t="shared" si="0"/>
        <v>-0.659848606851269</v>
      </c>
      <c r="I15" s="189">
        <v>5.7923947029611922</v>
      </c>
      <c r="J15" s="190">
        <f t="shared" si="0"/>
        <v>-0.65040258998112144</v>
      </c>
      <c r="K15" s="189">
        <v>6.7274272669872266</v>
      </c>
      <c r="L15" s="190">
        <f t="shared" si="1"/>
        <v>0.93503256402603441</v>
      </c>
      <c r="M15" s="189">
        <v>5.9141351518908865</v>
      </c>
      <c r="N15" s="190">
        <f t="shared" si="2"/>
        <v>-0.81329211509634014</v>
      </c>
    </row>
    <row r="16" spans="1:15" x14ac:dyDescent="0.25">
      <c r="A16" s="1" t="s">
        <v>87</v>
      </c>
      <c r="B16" s="119" t="s">
        <v>88</v>
      </c>
      <c r="C16" s="189">
        <v>4.2597067155474084</v>
      </c>
      <c r="D16" s="190">
        <v>-3.4663156974929059</v>
      </c>
      <c r="E16" s="189">
        <v>6.9331798945727225</v>
      </c>
      <c r="F16" s="190">
        <f t="shared" si="0"/>
        <v>2.6734731790253141</v>
      </c>
      <c r="G16" s="189">
        <v>6.491933187814368</v>
      </c>
      <c r="H16" s="190">
        <f t="shared" si="0"/>
        <v>-0.44124670675835453</v>
      </c>
      <c r="I16" s="189">
        <v>6.6659301811754306</v>
      </c>
      <c r="J16" s="190">
        <f t="shared" si="0"/>
        <v>0.17399699336106256</v>
      </c>
      <c r="K16" s="189">
        <v>6.823486671813269</v>
      </c>
      <c r="L16" s="190">
        <f t="shared" si="1"/>
        <v>0.15755649063783839</v>
      </c>
      <c r="M16" s="189">
        <v>6.1420068777003793</v>
      </c>
      <c r="N16" s="190">
        <f t="shared" si="2"/>
        <v>-0.68147979411288961</v>
      </c>
    </row>
    <row r="17" spans="1:15" x14ac:dyDescent="0.25">
      <c r="A17" s="1" t="s">
        <v>89</v>
      </c>
      <c r="B17" s="119" t="s">
        <v>90</v>
      </c>
      <c r="C17" s="189">
        <v>4.2954739538855682</v>
      </c>
      <c r="D17" s="190">
        <v>-3.4634024310049494</v>
      </c>
      <c r="E17" s="189">
        <v>6.8566063764561616</v>
      </c>
      <c r="F17" s="190">
        <f t="shared" si="0"/>
        <v>2.5611324225705934</v>
      </c>
      <c r="G17" s="189">
        <v>6.1649928263988523</v>
      </c>
      <c r="H17" s="190">
        <f t="shared" si="0"/>
        <v>-0.69161355005730929</v>
      </c>
      <c r="I17" s="189">
        <v>6.6392938556963363</v>
      </c>
      <c r="J17" s="190">
        <f t="shared" si="0"/>
        <v>0.47430102929748408</v>
      </c>
      <c r="K17" s="189">
        <v>6.0692266353998727</v>
      </c>
      <c r="L17" s="190">
        <f t="shared" si="1"/>
        <v>-0.57006722029646362</v>
      </c>
      <c r="M17" s="189">
        <v>5.9023491225174674</v>
      </c>
      <c r="N17" s="190">
        <f t="shared" si="2"/>
        <v>-0.16687751288240538</v>
      </c>
    </row>
    <row r="18" spans="1:15" x14ac:dyDescent="0.25">
      <c r="A18" s="1" t="s">
        <v>91</v>
      </c>
      <c r="B18" s="119" t="s">
        <v>92</v>
      </c>
      <c r="C18" s="189">
        <v>4.5568584070796456</v>
      </c>
      <c r="D18" s="190">
        <v>-2.5540848624738954</v>
      </c>
      <c r="E18" s="189">
        <v>7.8932002401681176</v>
      </c>
      <c r="F18" s="190">
        <f t="shared" si="0"/>
        <v>3.336341833088472</v>
      </c>
      <c r="G18" s="189">
        <v>6.6140648379052367</v>
      </c>
      <c r="H18" s="190">
        <f t="shared" si="0"/>
        <v>-1.2791354022628809</v>
      </c>
      <c r="I18" s="189">
        <v>5.6104617742862617</v>
      </c>
      <c r="J18" s="190"/>
      <c r="K18" s="189">
        <v>5.9437582500471429</v>
      </c>
      <c r="L18" s="190">
        <f t="shared" si="1"/>
        <v>0.33329647576088117</v>
      </c>
      <c r="M18" s="189">
        <v>5.8542147947898746</v>
      </c>
      <c r="N18" s="190">
        <f t="shared" si="2"/>
        <v>-8.9543455257268256E-2</v>
      </c>
    </row>
    <row r="19" spans="1:15" x14ac:dyDescent="0.25">
      <c r="A19" s="1" t="s">
        <v>93</v>
      </c>
      <c r="B19" s="119" t="s">
        <v>94</v>
      </c>
      <c r="C19" s="189">
        <v>4.0001802776275461</v>
      </c>
      <c r="D19" s="190">
        <v>-3.1866795774811223</v>
      </c>
      <c r="E19" s="189">
        <v>8.3718019005847957</v>
      </c>
      <c r="F19" s="190">
        <f t="shared" si="0"/>
        <v>4.3716216229572495</v>
      </c>
      <c r="G19" s="189">
        <v>7.6749190501888833</v>
      </c>
      <c r="H19" s="190">
        <f t="shared" si="0"/>
        <v>-0.69688285039591236</v>
      </c>
      <c r="I19" s="189">
        <v>6.3411483772929556</v>
      </c>
      <c r="J19" s="190">
        <f t="shared" si="0"/>
        <v>-1.3337706728959278</v>
      </c>
      <c r="K19" s="189">
        <v>6.0049824791940427</v>
      </c>
      <c r="L19" s="190">
        <f t="shared" si="1"/>
        <v>-0.33616589809891284</v>
      </c>
      <c r="M19" s="189">
        <v>5.4506944444444443</v>
      </c>
      <c r="N19" s="190">
        <f t="shared" si="2"/>
        <v>-0.55428803474959842</v>
      </c>
    </row>
    <row r="20" spans="1:15" x14ac:dyDescent="0.25">
      <c r="A20" s="1" t="s">
        <v>95</v>
      </c>
      <c r="B20" s="119" t="s">
        <v>96</v>
      </c>
      <c r="C20" s="189">
        <v>6.6437311298267918</v>
      </c>
      <c r="D20" s="190">
        <v>-0.97926169559172571</v>
      </c>
      <c r="E20" s="189">
        <v>7.2588094167041533</v>
      </c>
      <c r="F20" s="190">
        <f t="shared" si="0"/>
        <v>0.61507828687736144</v>
      </c>
      <c r="G20" s="189">
        <v>6.0869589500139627</v>
      </c>
      <c r="H20" s="190">
        <f t="shared" si="0"/>
        <v>-1.1718504666901906</v>
      </c>
      <c r="I20" s="189">
        <v>5.886785029262775</v>
      </c>
      <c r="J20" s="190">
        <f t="shared" si="0"/>
        <v>-0.20017392075118767</v>
      </c>
      <c r="K20" s="189">
        <v>5.3419055419055423</v>
      </c>
      <c r="L20" s="190">
        <f t="shared" si="1"/>
        <v>-0.54487948735723268</v>
      </c>
      <c r="M20" s="189">
        <v>5.1518192627824018</v>
      </c>
      <c r="N20" s="190">
        <f t="shared" si="2"/>
        <v>-0.19008627912314058</v>
      </c>
    </row>
    <row r="21" spans="1:15" ht="15.75" x14ac:dyDescent="0.25">
      <c r="A21" s="1" t="s">
        <v>0</v>
      </c>
      <c r="B21" s="122" t="s">
        <v>33</v>
      </c>
      <c r="C21" s="191">
        <v>5.7058231246853497</v>
      </c>
      <c r="D21" s="192">
        <v>-1.6826136252324257</v>
      </c>
      <c r="E21" s="191">
        <v>6.9720730697289195</v>
      </c>
      <c r="F21" s="192">
        <f t="shared" si="0"/>
        <v>1.2662499450435698</v>
      </c>
      <c r="G21" s="191">
        <v>6.6176102336667117</v>
      </c>
      <c r="H21" s="192">
        <f t="shared" si="0"/>
        <v>-0.35446283606220774</v>
      </c>
      <c r="I21" s="191">
        <v>5.729361648217651</v>
      </c>
      <c r="J21" s="192">
        <f t="shared" si="0"/>
        <v>-0.88824858544906071</v>
      </c>
      <c r="K21" s="191">
        <v>6.0770157142498729</v>
      </c>
      <c r="L21" s="192">
        <f t="shared" si="1"/>
        <v>0.34765406603222182</v>
      </c>
      <c r="M21" s="191">
        <v>5.6298889367609748</v>
      </c>
      <c r="N21" s="192">
        <v>-0.44712677748889806</v>
      </c>
    </row>
    <row r="22" spans="1:15" ht="6" customHeight="1" x14ac:dyDescent="0.25"/>
    <row r="23" spans="1:15" x14ac:dyDescent="0.25">
      <c r="B23" s="107" t="s">
        <v>58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5" spans="1:15" x14ac:dyDescent="0.25">
      <c r="B25" t="s">
        <v>12</v>
      </c>
    </row>
    <row r="26" spans="1:15" ht="48.75" customHeight="1" thickBot="1" x14ac:dyDescent="0.3">
      <c r="B26" s="283" t="s">
        <v>311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98</v>
      </c>
    </row>
    <row r="28" spans="1:15" ht="22.5" thickTop="1" thickBot="1" x14ac:dyDescent="0.3">
      <c r="B28" s="126" t="s">
        <v>99</v>
      </c>
      <c r="C28" s="315" t="s">
        <v>140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CONCATENATE("def ",RIGHT(M29,2),"/",RIGHT(K29,2))</f>
        <v>def 25/24</v>
      </c>
    </row>
    <row r="31" spans="1:15" x14ac:dyDescent="0.25">
      <c r="B31" s="119" t="s">
        <v>74</v>
      </c>
      <c r="C31" s="189">
        <v>6.4985997414907368</v>
      </c>
      <c r="D31" s="190">
        <v>-0.48911879629282051</v>
      </c>
      <c r="E31" s="189">
        <v>7.4672064777327938</v>
      </c>
      <c r="F31" s="190">
        <f t="shared" ref="F31:J43" si="3">IFERROR(E31-C31,"-")</f>
        <v>0.96860673624205695</v>
      </c>
      <c r="G31" s="189">
        <v>8.3449322273922721</v>
      </c>
      <c r="H31" s="190">
        <f t="shared" si="3"/>
        <v>0.87772574965947836</v>
      </c>
      <c r="I31" s="189">
        <v>6.0238626226583412</v>
      </c>
      <c r="J31" s="190">
        <f t="shared" si="3"/>
        <v>-2.321069604733931</v>
      </c>
      <c r="K31" s="189">
        <v>6.1842416283650685</v>
      </c>
      <c r="L31" s="190">
        <f t="shared" ref="L31:L43" si="4">IFERROR(K31-I31,"-")</f>
        <v>0.16037900570672736</v>
      </c>
      <c r="M31" s="189">
        <v>5.1601407831060273</v>
      </c>
      <c r="N31" s="190">
        <f>IFERROR(M31-K31,"-")</f>
        <v>-1.0241008452590412</v>
      </c>
    </row>
    <row r="32" spans="1:15" x14ac:dyDescent="0.25">
      <c r="B32" s="119" t="s">
        <v>76</v>
      </c>
      <c r="C32" s="189">
        <v>6.0998446400828588</v>
      </c>
      <c r="D32" s="190">
        <v>-0.55013327185941741</v>
      </c>
      <c r="E32" s="189" t="s">
        <v>258</v>
      </c>
      <c r="F32" s="190" t="str">
        <f t="shared" si="3"/>
        <v>-</v>
      </c>
      <c r="G32" s="189">
        <v>6.8056592039800998</v>
      </c>
      <c r="H32" s="190" t="str">
        <f t="shared" si="3"/>
        <v>-</v>
      </c>
      <c r="I32" s="189">
        <v>4.9336159708060539</v>
      </c>
      <c r="J32" s="190">
        <f t="shared" si="3"/>
        <v>-1.872043233174046</v>
      </c>
      <c r="K32" s="189">
        <v>5.8989412286819247</v>
      </c>
      <c r="L32" s="190">
        <f t="shared" si="4"/>
        <v>0.96532525787587087</v>
      </c>
      <c r="M32" s="189">
        <v>5.5573296309151914</v>
      </c>
      <c r="N32" s="190">
        <f t="shared" ref="N32:N42" si="5">IFERROR(M32-K32,"-")</f>
        <v>-0.34161159776673333</v>
      </c>
    </row>
    <row r="33" spans="2:15" x14ac:dyDescent="0.25">
      <c r="B33" s="119" t="s">
        <v>78</v>
      </c>
      <c r="C33" s="189">
        <v>7.0561279826464212</v>
      </c>
      <c r="D33" s="190">
        <v>-0.13990608709007102</v>
      </c>
      <c r="E33" s="189">
        <v>8.4855660071359065</v>
      </c>
      <c r="F33" s="190">
        <f t="shared" si="3"/>
        <v>1.4294380244894853</v>
      </c>
      <c r="G33" s="189">
        <v>5.3384331900161932</v>
      </c>
      <c r="H33" s="190">
        <f t="shared" si="3"/>
        <v>-3.1471328171197133</v>
      </c>
      <c r="I33" s="189">
        <v>4.8127295623884985</v>
      </c>
      <c r="J33" s="190">
        <f t="shared" si="3"/>
        <v>-0.52570362762769474</v>
      </c>
      <c r="K33" s="189">
        <v>5.4454535740997967</v>
      </c>
      <c r="L33" s="190">
        <f t="shared" si="4"/>
        <v>0.63272401171129822</v>
      </c>
      <c r="M33" s="189">
        <v>5.0908082320963004</v>
      </c>
      <c r="N33" s="190">
        <f t="shared" si="5"/>
        <v>-0.35464534200349629</v>
      </c>
    </row>
    <row r="34" spans="2:15" x14ac:dyDescent="0.25">
      <c r="B34" s="119" t="s">
        <v>80</v>
      </c>
      <c r="C34" s="189" t="s">
        <v>258</v>
      </c>
      <c r="D34" s="190" t="s">
        <v>258</v>
      </c>
      <c r="E34" s="189">
        <v>5.9625960717335609</v>
      </c>
      <c r="F34" s="190" t="str">
        <f t="shared" si="3"/>
        <v>-</v>
      </c>
      <c r="G34" s="189">
        <v>7.2575182481751828</v>
      </c>
      <c r="H34" s="190">
        <f t="shared" si="3"/>
        <v>1.2949221764416219</v>
      </c>
      <c r="I34" s="189">
        <v>4.4890545144804088</v>
      </c>
      <c r="J34" s="190">
        <f t="shared" si="3"/>
        <v>-2.7684637336947739</v>
      </c>
      <c r="K34" s="189">
        <v>5.112426702751466</v>
      </c>
      <c r="L34" s="190">
        <f t="shared" si="4"/>
        <v>0.62337218827105723</v>
      </c>
      <c r="M34" s="189">
        <v>4.8100953710165157</v>
      </c>
      <c r="N34" s="190">
        <f t="shared" si="5"/>
        <v>-0.3023313317349503</v>
      </c>
    </row>
    <row r="35" spans="2:15" x14ac:dyDescent="0.25">
      <c r="B35" s="119" t="s">
        <v>82</v>
      </c>
      <c r="C35" s="189" t="s">
        <v>258</v>
      </c>
      <c r="D35" s="190" t="s">
        <v>258</v>
      </c>
      <c r="E35" s="189">
        <v>6.5342591179612395</v>
      </c>
      <c r="F35" s="190" t="str">
        <f t="shared" si="3"/>
        <v>-</v>
      </c>
      <c r="G35" s="189">
        <v>6.5937679494543362</v>
      </c>
      <c r="H35" s="190">
        <f t="shared" si="3"/>
        <v>5.9508831493096714E-2</v>
      </c>
      <c r="I35" s="189">
        <v>5.2810428634555899</v>
      </c>
      <c r="J35" s="190">
        <f t="shared" si="3"/>
        <v>-1.3127250859987463</v>
      </c>
      <c r="K35" s="189">
        <v>5.0907242296261535</v>
      </c>
      <c r="L35" s="190">
        <f t="shared" si="4"/>
        <v>-0.19031863382943648</v>
      </c>
      <c r="M35" s="189">
        <v>4.5652045196625055</v>
      </c>
      <c r="N35" s="190">
        <f t="shared" si="5"/>
        <v>-0.52551970996364794</v>
      </c>
    </row>
    <row r="36" spans="2:15" x14ac:dyDescent="0.25">
      <c r="B36" s="119" t="s">
        <v>84</v>
      </c>
      <c r="C36" s="189" t="s">
        <v>258</v>
      </c>
      <c r="D36" s="190" t="s">
        <v>258</v>
      </c>
      <c r="E36" s="189">
        <v>5.1665189720454361</v>
      </c>
      <c r="F36" s="190" t="str">
        <f t="shared" si="3"/>
        <v>-</v>
      </c>
      <c r="G36" s="189">
        <v>7.1915363548016611</v>
      </c>
      <c r="H36" s="190">
        <f t="shared" si="3"/>
        <v>2.025017382756225</v>
      </c>
      <c r="I36" s="189">
        <v>5.8215218981917003</v>
      </c>
      <c r="J36" s="190">
        <f t="shared" si="3"/>
        <v>-1.3700144566099608</v>
      </c>
      <c r="K36" s="189">
        <v>6.2273977412370529</v>
      </c>
      <c r="L36" s="190">
        <f t="shared" si="4"/>
        <v>0.40587584304535262</v>
      </c>
      <c r="M36" s="189">
        <v>5.6467670300513353</v>
      </c>
      <c r="N36" s="190">
        <f t="shared" si="5"/>
        <v>-0.58063071118571763</v>
      </c>
    </row>
    <row r="37" spans="2:15" x14ac:dyDescent="0.25">
      <c r="B37" s="119" t="s">
        <v>86</v>
      </c>
      <c r="C37" s="189" t="s">
        <v>258</v>
      </c>
      <c r="D37" s="190" t="s">
        <v>258</v>
      </c>
      <c r="E37" s="189">
        <v>7.3865572088250389</v>
      </c>
      <c r="F37" s="190" t="str">
        <f t="shared" si="3"/>
        <v>-</v>
      </c>
      <c r="G37" s="189">
        <v>6.8669216994953608</v>
      </c>
      <c r="H37" s="190">
        <f t="shared" si="3"/>
        <v>-0.51963550932967806</v>
      </c>
      <c r="I37" s="189">
        <v>5.6965660315553857</v>
      </c>
      <c r="J37" s="190">
        <f t="shared" si="3"/>
        <v>-1.1703556679399751</v>
      </c>
      <c r="K37" s="189">
        <v>6.5492197923313418</v>
      </c>
      <c r="L37" s="190">
        <f t="shared" si="4"/>
        <v>0.85265376077595612</v>
      </c>
      <c r="M37" s="189">
        <v>5.5256796015770906</v>
      </c>
      <c r="N37" s="190">
        <f t="shared" si="5"/>
        <v>-1.0235401907542512</v>
      </c>
    </row>
    <row r="38" spans="2:15" x14ac:dyDescent="0.25">
      <c r="B38" s="119" t="s">
        <v>88</v>
      </c>
      <c r="C38" s="189">
        <v>4.2667297436779634</v>
      </c>
      <c r="D38" s="190">
        <v>-3.1826913022566341</v>
      </c>
      <c r="E38" s="189">
        <v>7.5873529147579273</v>
      </c>
      <c r="F38" s="190">
        <f t="shared" si="3"/>
        <v>3.3206231710799639</v>
      </c>
      <c r="G38" s="189">
        <v>6.4717370682439599</v>
      </c>
      <c r="H38" s="190">
        <f t="shared" si="3"/>
        <v>-1.1156158465139674</v>
      </c>
      <c r="I38" s="189">
        <v>6.5072472204435652</v>
      </c>
      <c r="J38" s="190">
        <f t="shared" si="3"/>
        <v>3.5510152199605294E-2</v>
      </c>
      <c r="K38" s="189">
        <v>6.6671532057519736</v>
      </c>
      <c r="L38" s="190">
        <f t="shared" si="4"/>
        <v>0.15990598530840838</v>
      </c>
      <c r="M38" s="189">
        <v>5.7587212329480373</v>
      </c>
      <c r="N38" s="190">
        <f t="shared" si="5"/>
        <v>-0.90843197280393628</v>
      </c>
    </row>
    <row r="39" spans="2:15" x14ac:dyDescent="0.25">
      <c r="B39" s="119" t="s">
        <v>90</v>
      </c>
      <c r="C39" s="189">
        <v>4.2934244235695989</v>
      </c>
      <c r="D39" s="190">
        <v>-3.4338483037031287</v>
      </c>
      <c r="E39" s="189">
        <v>7.2424349672624313</v>
      </c>
      <c r="F39" s="190">
        <f t="shared" si="3"/>
        <v>2.9490105436928324</v>
      </c>
      <c r="G39" s="189">
        <v>6.24699202379343</v>
      </c>
      <c r="H39" s="190">
        <f t="shared" si="3"/>
        <v>-0.99544294346900131</v>
      </c>
      <c r="I39" s="189">
        <v>6.6351191587331222</v>
      </c>
      <c r="J39" s="190">
        <f t="shared" si="3"/>
        <v>0.3881271349396922</v>
      </c>
      <c r="K39" s="189">
        <v>5.7966025676963611</v>
      </c>
      <c r="L39" s="190">
        <f t="shared" si="4"/>
        <v>-0.83851659103676113</v>
      </c>
      <c r="M39" s="189">
        <v>5.4271500095063061</v>
      </c>
      <c r="N39" s="190">
        <f t="shared" si="5"/>
        <v>-0.36945255819005496</v>
      </c>
    </row>
    <row r="40" spans="2:15" x14ac:dyDescent="0.25">
      <c r="B40" s="119" t="s">
        <v>92</v>
      </c>
      <c r="C40" s="189">
        <v>4.5568584070796456</v>
      </c>
      <c r="D40" s="190">
        <v>-2.5288428541268582</v>
      </c>
      <c r="E40" s="189">
        <v>8.1939914923785899</v>
      </c>
      <c r="F40" s="190">
        <f t="shared" si="3"/>
        <v>3.6371330852989443</v>
      </c>
      <c r="G40" s="189">
        <v>6.6152565721501553</v>
      </c>
      <c r="H40" s="190">
        <f t="shared" si="3"/>
        <v>-1.5787349202284346</v>
      </c>
      <c r="I40" s="189">
        <v>5.4527674805061999</v>
      </c>
      <c r="J40" s="190">
        <f t="shared" si="3"/>
        <v>-1.1624890916439554</v>
      </c>
      <c r="K40" s="189">
        <v>5.5749506903353057</v>
      </c>
      <c r="L40" s="190">
        <f t="shared" si="4"/>
        <v>0.1221832098291058</v>
      </c>
      <c r="M40" s="189">
        <v>5.4584097158570115</v>
      </c>
      <c r="N40" s="190">
        <f t="shared" si="5"/>
        <v>-0.11654097447829415</v>
      </c>
    </row>
    <row r="41" spans="2:15" x14ac:dyDescent="0.25">
      <c r="B41" s="119" t="s">
        <v>94</v>
      </c>
      <c r="C41" s="189">
        <v>3.9893521025085725</v>
      </c>
      <c r="D41" s="190">
        <v>-3.1107893846789763</v>
      </c>
      <c r="E41" s="189">
        <v>8.6795999120685874</v>
      </c>
      <c r="F41" s="190">
        <f t="shared" si="3"/>
        <v>4.6902478095600149</v>
      </c>
      <c r="G41" s="189">
        <v>7.6490060980438743</v>
      </c>
      <c r="H41" s="190">
        <f t="shared" si="3"/>
        <v>-1.0305938140247131</v>
      </c>
      <c r="I41" s="189">
        <v>6.1019571865443423</v>
      </c>
      <c r="J41" s="190">
        <f t="shared" si="3"/>
        <v>-1.5470489114995321</v>
      </c>
      <c r="K41" s="189">
        <v>5.4887734273520135</v>
      </c>
      <c r="L41" s="190">
        <f t="shared" si="4"/>
        <v>-0.61318375919232881</v>
      </c>
      <c r="M41" s="189">
        <v>4.8398220244716352</v>
      </c>
      <c r="N41" s="190">
        <f t="shared" si="5"/>
        <v>-0.64895140288037823</v>
      </c>
    </row>
    <row r="42" spans="2:15" x14ac:dyDescent="0.25">
      <c r="B42" s="119" t="s">
        <v>96</v>
      </c>
      <c r="C42" s="189">
        <v>6.6447242588460309</v>
      </c>
      <c r="D42" s="190">
        <v>-0.58987211677176177</v>
      </c>
      <c r="E42" s="189">
        <v>7.5223599137931032</v>
      </c>
      <c r="F42" s="190">
        <f t="shared" si="3"/>
        <v>0.8776356549470723</v>
      </c>
      <c r="G42" s="189">
        <v>5.985004624124719</v>
      </c>
      <c r="H42" s="190">
        <f t="shared" si="3"/>
        <v>-1.5373552896683842</v>
      </c>
      <c r="I42" s="189">
        <v>5.6212527836464341</v>
      </c>
      <c r="J42" s="190">
        <f t="shared" si="3"/>
        <v>-0.3637518404782849</v>
      </c>
      <c r="K42" s="189">
        <v>4.7967866323907451</v>
      </c>
      <c r="L42" s="190">
        <f t="shared" si="4"/>
        <v>-0.82446615125568901</v>
      </c>
      <c r="M42" s="189">
        <v>4.7539699804220144</v>
      </c>
      <c r="N42" s="190">
        <f t="shared" si="5"/>
        <v>-4.2816651968730746E-2</v>
      </c>
    </row>
    <row r="43" spans="2:15" ht="15.75" x14ac:dyDescent="0.25">
      <c r="B43" s="122" t="s">
        <v>33</v>
      </c>
      <c r="C43" s="191">
        <v>5.3003511866328603</v>
      </c>
      <c r="D43" s="192">
        <v>-1.6251155542926305</v>
      </c>
      <c r="E43" s="191">
        <v>7.1836411554527748</v>
      </c>
      <c r="F43" s="192">
        <f t="shared" si="3"/>
        <v>1.8832899688199145</v>
      </c>
      <c r="G43" s="191">
        <v>6.6758542704689212</v>
      </c>
      <c r="H43" s="192">
        <f t="shared" si="3"/>
        <v>-0.5077868849838536</v>
      </c>
      <c r="I43" s="191">
        <v>5.5536756945293781</v>
      </c>
      <c r="J43" s="192">
        <f t="shared" si="3"/>
        <v>-1.1221785759395431</v>
      </c>
      <c r="K43" s="191">
        <v>5.7345256129449336</v>
      </c>
      <c r="L43" s="192">
        <f t="shared" si="4"/>
        <v>0.18084991841555542</v>
      </c>
      <c r="M43" s="191">
        <v>5.2063316573693479</v>
      </c>
      <c r="N43" s="192">
        <v>-0.52819395557558568</v>
      </c>
    </row>
    <row r="44" spans="2:15" ht="6" customHeight="1" x14ac:dyDescent="0.25"/>
    <row r="45" spans="2:15" x14ac:dyDescent="0.25">
      <c r="B45" s="107" t="s">
        <v>58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312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102</v>
      </c>
    </row>
    <row r="50" spans="1:15" ht="22.5" thickTop="1" thickBot="1" x14ac:dyDescent="0.3">
      <c r="B50" s="111"/>
      <c r="C50" s="315" t="s">
        <v>64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74</v>
      </c>
      <c r="C53" s="189">
        <v>6.4985997414907368</v>
      </c>
      <c r="D53" s="190">
        <v>-0.48911879629282051</v>
      </c>
      <c r="E53" s="189" t="s">
        <v>258</v>
      </c>
      <c r="F53" s="190" t="str">
        <f t="shared" ref="F53:J65" si="6">IFERROR(E53-C53,"-")</f>
        <v>-</v>
      </c>
      <c r="G53" s="189" t="s">
        <v>258</v>
      </c>
      <c r="H53" s="190" t="str">
        <f t="shared" si="6"/>
        <v>-</v>
      </c>
      <c r="I53" s="189" t="s">
        <v>258</v>
      </c>
      <c r="J53" s="190" t="str">
        <f t="shared" si="6"/>
        <v>-</v>
      </c>
      <c r="K53" s="189" t="s">
        <v>258</v>
      </c>
      <c r="L53" s="190" t="str">
        <f t="shared" ref="L53:L65" si="7">IFERROR(K53-I53,"-")</f>
        <v>-</v>
      </c>
      <c r="M53" s="189" t="s">
        <v>258</v>
      </c>
      <c r="N53" s="190" t="str">
        <f>IFERROR(M53-K53,"-")</f>
        <v>-</v>
      </c>
    </row>
    <row r="54" spans="1:15" x14ac:dyDescent="0.25">
      <c r="A54" s="1"/>
      <c r="B54" s="119" t="s">
        <v>76</v>
      </c>
      <c r="C54" s="189">
        <v>6.0998446400828588</v>
      </c>
      <c r="D54" s="190">
        <v>-0.55013327185941741</v>
      </c>
      <c r="E54" s="189" t="s">
        <v>258</v>
      </c>
      <c r="F54" s="190" t="str">
        <f t="shared" si="6"/>
        <v>-</v>
      </c>
      <c r="G54" s="189" t="s">
        <v>258</v>
      </c>
      <c r="H54" s="190" t="str">
        <f t="shared" si="6"/>
        <v>-</v>
      </c>
      <c r="I54" s="189" t="s">
        <v>258</v>
      </c>
      <c r="J54" s="190" t="str">
        <f t="shared" si="6"/>
        <v>-</v>
      </c>
      <c r="K54" s="189" t="s">
        <v>258</v>
      </c>
      <c r="L54" s="190" t="str">
        <f t="shared" si="7"/>
        <v>-</v>
      </c>
      <c r="M54" s="189" t="s">
        <v>258</v>
      </c>
      <c r="N54" s="190" t="str">
        <f t="shared" ref="N54:N64" si="8">IFERROR(M54-K54,"-")</f>
        <v>-</v>
      </c>
    </row>
    <row r="55" spans="1:15" x14ac:dyDescent="0.25">
      <c r="A55" s="1"/>
      <c r="B55" s="119" t="s">
        <v>78</v>
      </c>
      <c r="C55" s="189">
        <v>7.0561279826464212</v>
      </c>
      <c r="D55" s="190">
        <v>-0.13990608709007102</v>
      </c>
      <c r="E55" s="189" t="s">
        <v>258</v>
      </c>
      <c r="F55" s="190" t="str">
        <f t="shared" si="6"/>
        <v>-</v>
      </c>
      <c r="G55" s="189" t="s">
        <v>258</v>
      </c>
      <c r="H55" s="190" t="str">
        <f t="shared" si="6"/>
        <v>-</v>
      </c>
      <c r="I55" s="189" t="s">
        <v>258</v>
      </c>
      <c r="J55" s="190" t="str">
        <f t="shared" si="6"/>
        <v>-</v>
      </c>
      <c r="K55" s="189" t="s">
        <v>258</v>
      </c>
      <c r="L55" s="190" t="str">
        <f t="shared" si="7"/>
        <v>-</v>
      </c>
      <c r="M55" s="189" t="s">
        <v>258</v>
      </c>
      <c r="N55" s="190" t="str">
        <f t="shared" si="8"/>
        <v>-</v>
      </c>
    </row>
    <row r="56" spans="1:15" x14ac:dyDescent="0.25">
      <c r="A56" s="1"/>
      <c r="B56" s="119" t="s">
        <v>80</v>
      </c>
      <c r="C56" s="189" t="s">
        <v>258</v>
      </c>
      <c r="D56" s="190" t="s">
        <v>258</v>
      </c>
      <c r="E56" s="189" t="s">
        <v>258</v>
      </c>
      <c r="F56" s="190" t="str">
        <f t="shared" si="6"/>
        <v>-</v>
      </c>
      <c r="G56" s="189" t="s">
        <v>258</v>
      </c>
      <c r="H56" s="190" t="str">
        <f t="shared" si="6"/>
        <v>-</v>
      </c>
      <c r="I56" s="189" t="s">
        <v>258</v>
      </c>
      <c r="J56" s="190" t="str">
        <f t="shared" si="6"/>
        <v>-</v>
      </c>
      <c r="K56" s="189" t="s">
        <v>258</v>
      </c>
      <c r="L56" s="190" t="str">
        <f t="shared" si="7"/>
        <v>-</v>
      </c>
      <c r="M56" s="189" t="s">
        <v>258</v>
      </c>
      <c r="N56" s="190" t="str">
        <f t="shared" si="8"/>
        <v>-</v>
      </c>
    </row>
    <row r="57" spans="1:15" x14ac:dyDescent="0.25">
      <c r="A57" s="1"/>
      <c r="B57" s="119" t="s">
        <v>82</v>
      </c>
      <c r="C57" s="189" t="s">
        <v>258</v>
      </c>
      <c r="D57" s="190" t="s">
        <v>258</v>
      </c>
      <c r="E57" s="189" t="s">
        <v>258</v>
      </c>
      <c r="F57" s="190" t="str">
        <f t="shared" si="6"/>
        <v>-</v>
      </c>
      <c r="G57" s="189" t="s">
        <v>258</v>
      </c>
      <c r="H57" s="190" t="str">
        <f t="shared" si="6"/>
        <v>-</v>
      </c>
      <c r="I57" s="189" t="s">
        <v>258</v>
      </c>
      <c r="J57" s="190" t="str">
        <f t="shared" si="6"/>
        <v>-</v>
      </c>
      <c r="K57" s="189" t="s">
        <v>258</v>
      </c>
      <c r="L57" s="190" t="str">
        <f t="shared" si="7"/>
        <v>-</v>
      </c>
      <c r="M57" s="189" t="s">
        <v>258</v>
      </c>
      <c r="N57" s="190" t="str">
        <f t="shared" si="8"/>
        <v>-</v>
      </c>
    </row>
    <row r="58" spans="1:15" x14ac:dyDescent="0.25">
      <c r="A58" s="1"/>
      <c r="B58" s="119" t="s">
        <v>84</v>
      </c>
      <c r="C58" s="189" t="s">
        <v>258</v>
      </c>
      <c r="D58" s="190" t="s">
        <v>258</v>
      </c>
      <c r="E58" s="189" t="s">
        <v>258</v>
      </c>
      <c r="F58" s="190" t="str">
        <f t="shared" si="6"/>
        <v>-</v>
      </c>
      <c r="G58" s="189" t="s">
        <v>258</v>
      </c>
      <c r="H58" s="190" t="str">
        <f t="shared" si="6"/>
        <v>-</v>
      </c>
      <c r="I58" s="189" t="s">
        <v>258</v>
      </c>
      <c r="J58" s="190" t="str">
        <f t="shared" si="6"/>
        <v>-</v>
      </c>
      <c r="K58" s="189" t="s">
        <v>258</v>
      </c>
      <c r="L58" s="190" t="str">
        <f t="shared" si="7"/>
        <v>-</v>
      </c>
      <c r="M58" s="189" t="s">
        <v>258</v>
      </c>
      <c r="N58" s="190" t="str">
        <f t="shared" si="8"/>
        <v>-</v>
      </c>
    </row>
    <row r="59" spans="1:15" x14ac:dyDescent="0.25">
      <c r="A59" s="1"/>
      <c r="B59" s="119" t="s">
        <v>86</v>
      </c>
      <c r="C59" s="189" t="s">
        <v>258</v>
      </c>
      <c r="D59" s="190" t="s">
        <v>258</v>
      </c>
      <c r="E59" s="189" t="s">
        <v>258</v>
      </c>
      <c r="F59" s="190" t="str">
        <f t="shared" si="6"/>
        <v>-</v>
      </c>
      <c r="G59" s="189" t="s">
        <v>258</v>
      </c>
      <c r="H59" s="190" t="str">
        <f t="shared" si="6"/>
        <v>-</v>
      </c>
      <c r="I59" s="189" t="s">
        <v>258</v>
      </c>
      <c r="J59" s="190" t="str">
        <f t="shared" si="6"/>
        <v>-</v>
      </c>
      <c r="K59" s="189" t="s">
        <v>258</v>
      </c>
      <c r="L59" s="190" t="str">
        <f t="shared" si="7"/>
        <v>-</v>
      </c>
      <c r="M59" s="189" t="s">
        <v>258</v>
      </c>
      <c r="N59" s="190" t="str">
        <f t="shared" si="8"/>
        <v>-</v>
      </c>
    </row>
    <row r="60" spans="1:15" x14ac:dyDescent="0.25">
      <c r="A60" s="1"/>
      <c r="B60" s="119" t="s">
        <v>88</v>
      </c>
      <c r="C60" s="189" t="s">
        <v>258</v>
      </c>
      <c r="D60" s="190" t="s">
        <v>258</v>
      </c>
      <c r="E60" s="189" t="s">
        <v>258</v>
      </c>
      <c r="F60" s="190" t="str">
        <f t="shared" si="6"/>
        <v>-</v>
      </c>
      <c r="G60" s="189" t="s">
        <v>258</v>
      </c>
      <c r="H60" s="190" t="str">
        <f t="shared" si="6"/>
        <v>-</v>
      </c>
      <c r="I60" s="189" t="s">
        <v>258</v>
      </c>
      <c r="J60" s="190" t="str">
        <f t="shared" si="6"/>
        <v>-</v>
      </c>
      <c r="K60" s="189" t="s">
        <v>258</v>
      </c>
      <c r="L60" s="190" t="str">
        <f t="shared" si="7"/>
        <v>-</v>
      </c>
      <c r="M60" s="189" t="s">
        <v>258</v>
      </c>
      <c r="N60" s="190" t="str">
        <f t="shared" si="8"/>
        <v>-</v>
      </c>
    </row>
    <row r="61" spans="1:15" x14ac:dyDescent="0.25">
      <c r="A61" s="1"/>
      <c r="B61" s="119" t="s">
        <v>90</v>
      </c>
      <c r="C61" s="189" t="s">
        <v>258</v>
      </c>
      <c r="D61" s="190" t="s">
        <v>258</v>
      </c>
      <c r="E61" s="189" t="s">
        <v>258</v>
      </c>
      <c r="F61" s="190" t="str">
        <f t="shared" si="6"/>
        <v>-</v>
      </c>
      <c r="G61" s="189" t="s">
        <v>258</v>
      </c>
      <c r="H61" s="190" t="str">
        <f t="shared" si="6"/>
        <v>-</v>
      </c>
      <c r="I61" s="189" t="s">
        <v>258</v>
      </c>
      <c r="J61" s="190" t="str">
        <f t="shared" si="6"/>
        <v>-</v>
      </c>
      <c r="K61" s="189" t="s">
        <v>258</v>
      </c>
      <c r="L61" s="190" t="str">
        <f t="shared" si="7"/>
        <v>-</v>
      </c>
      <c r="M61" s="189" t="s">
        <v>258</v>
      </c>
      <c r="N61" s="190" t="str">
        <f t="shared" si="8"/>
        <v>-</v>
      </c>
    </row>
    <row r="62" spans="1:15" x14ac:dyDescent="0.25">
      <c r="A62" s="1"/>
      <c r="B62" s="119" t="s">
        <v>92</v>
      </c>
      <c r="C62" s="189" t="s">
        <v>258</v>
      </c>
      <c r="D62" s="190" t="s">
        <v>258</v>
      </c>
      <c r="E62" s="189" t="s">
        <v>258</v>
      </c>
      <c r="F62" s="190" t="str">
        <f t="shared" si="6"/>
        <v>-</v>
      </c>
      <c r="G62" s="189" t="s">
        <v>258</v>
      </c>
      <c r="H62" s="190" t="str">
        <f t="shared" si="6"/>
        <v>-</v>
      </c>
      <c r="I62" s="189" t="s">
        <v>258</v>
      </c>
      <c r="J62" s="190" t="str">
        <f t="shared" si="6"/>
        <v>-</v>
      </c>
      <c r="K62" s="189" t="s">
        <v>258</v>
      </c>
      <c r="L62" s="190" t="str">
        <f t="shared" si="7"/>
        <v>-</v>
      </c>
      <c r="M62" s="189" t="s">
        <v>258</v>
      </c>
      <c r="N62" s="190" t="str">
        <f t="shared" si="8"/>
        <v>-</v>
      </c>
    </row>
    <row r="63" spans="1:15" x14ac:dyDescent="0.25">
      <c r="A63" s="1"/>
      <c r="B63" s="119" t="s">
        <v>94</v>
      </c>
      <c r="C63" s="189" t="s">
        <v>258</v>
      </c>
      <c r="D63" s="190" t="s">
        <v>258</v>
      </c>
      <c r="E63" s="189" t="s">
        <v>258</v>
      </c>
      <c r="F63" s="190" t="str">
        <f t="shared" si="6"/>
        <v>-</v>
      </c>
      <c r="G63" s="189" t="s">
        <v>258</v>
      </c>
      <c r="H63" s="190" t="str">
        <f t="shared" si="6"/>
        <v>-</v>
      </c>
      <c r="I63" s="189" t="s">
        <v>258</v>
      </c>
      <c r="J63" s="190" t="str">
        <f t="shared" si="6"/>
        <v>-</v>
      </c>
      <c r="K63" s="189" t="s">
        <v>258</v>
      </c>
      <c r="L63" s="190" t="str">
        <f t="shared" si="7"/>
        <v>-</v>
      </c>
      <c r="M63" s="189" t="s">
        <v>258</v>
      </c>
      <c r="N63" s="190" t="str">
        <f t="shared" si="8"/>
        <v>-</v>
      </c>
    </row>
    <row r="64" spans="1:15" x14ac:dyDescent="0.25">
      <c r="A64" s="1"/>
      <c r="B64" s="119" t="s">
        <v>96</v>
      </c>
      <c r="C64" s="189" t="s">
        <v>258</v>
      </c>
      <c r="D64" s="190" t="s">
        <v>258</v>
      </c>
      <c r="E64" s="189" t="s">
        <v>258</v>
      </c>
      <c r="F64" s="190" t="str">
        <f t="shared" si="6"/>
        <v>-</v>
      </c>
      <c r="G64" s="189" t="s">
        <v>258</v>
      </c>
      <c r="H64" s="190" t="str">
        <f t="shared" si="6"/>
        <v>-</v>
      </c>
      <c r="I64" s="189" t="s">
        <v>258</v>
      </c>
      <c r="J64" s="190" t="str">
        <f t="shared" si="6"/>
        <v>-</v>
      </c>
      <c r="K64" s="189" t="s">
        <v>258</v>
      </c>
      <c r="L64" s="190" t="str">
        <f t="shared" si="7"/>
        <v>-</v>
      </c>
      <c r="M64" s="189" t="s">
        <v>258</v>
      </c>
      <c r="N64" s="190" t="str">
        <f t="shared" si="8"/>
        <v>-</v>
      </c>
    </row>
    <row r="65" spans="1:15" ht="15.75" x14ac:dyDescent="0.25">
      <c r="B65" s="122" t="s">
        <v>33</v>
      </c>
      <c r="C65" s="191" t="s">
        <v>258</v>
      </c>
      <c r="D65" s="192" t="s">
        <v>258</v>
      </c>
      <c r="E65" s="191" t="s">
        <v>258</v>
      </c>
      <c r="F65" s="192" t="str">
        <f t="shared" si="6"/>
        <v>-</v>
      </c>
      <c r="G65" s="191" t="s">
        <v>258</v>
      </c>
      <c r="H65" s="192" t="str">
        <f t="shared" si="6"/>
        <v>-</v>
      </c>
      <c r="I65" s="191" t="s">
        <v>258</v>
      </c>
      <c r="J65" s="192" t="str">
        <f t="shared" si="6"/>
        <v>-</v>
      </c>
      <c r="K65" s="191" t="s">
        <v>258</v>
      </c>
      <c r="L65" s="192" t="str">
        <f t="shared" si="7"/>
        <v>-</v>
      </c>
      <c r="M65" s="191" t="s">
        <v>258</v>
      </c>
      <c r="N65" s="192" t="s">
        <v>258</v>
      </c>
    </row>
    <row r="66" spans="1:15" ht="6" customHeight="1" x14ac:dyDescent="0.25"/>
    <row r="67" spans="1:15" x14ac:dyDescent="0.25">
      <c r="B67" s="107" t="s">
        <v>58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313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105</v>
      </c>
    </row>
    <row r="72" spans="1:15" ht="22.5" thickTop="1" thickBot="1" x14ac:dyDescent="0.3">
      <c r="B72" s="111"/>
      <c r="C72" s="315" t="s">
        <v>65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74</v>
      </c>
      <c r="C75" s="189" t="s">
        <v>258</v>
      </c>
      <c r="D75" s="190" t="s">
        <v>258</v>
      </c>
      <c r="E75" s="189" t="s">
        <v>258</v>
      </c>
      <c r="F75" s="190" t="str">
        <f t="shared" ref="F75:J87" si="9">IFERROR(E75-C75,"-")</f>
        <v>-</v>
      </c>
      <c r="G75" s="189" t="s">
        <v>258</v>
      </c>
      <c r="H75" s="190" t="str">
        <f t="shared" si="9"/>
        <v>-</v>
      </c>
      <c r="I75" s="189" t="s">
        <v>258</v>
      </c>
      <c r="J75" s="190" t="str">
        <f t="shared" si="9"/>
        <v>-</v>
      </c>
      <c r="K75" s="189" t="s">
        <v>258</v>
      </c>
      <c r="L75" s="190" t="str">
        <f t="shared" ref="L75:L87" si="10">IFERROR(K75-I75,"-")</f>
        <v>-</v>
      </c>
      <c r="M75" s="189" t="s">
        <v>258</v>
      </c>
      <c r="N75" s="190" t="str">
        <f>IFERROR(M75-K75,"-")</f>
        <v>-</v>
      </c>
    </row>
    <row r="76" spans="1:15" x14ac:dyDescent="0.25">
      <c r="A76" s="1"/>
      <c r="B76" s="119" t="s">
        <v>76</v>
      </c>
      <c r="C76" s="189" t="s">
        <v>258</v>
      </c>
      <c r="D76" s="190" t="s">
        <v>258</v>
      </c>
      <c r="E76" s="189" t="s">
        <v>258</v>
      </c>
      <c r="F76" s="190" t="str">
        <f t="shared" si="9"/>
        <v>-</v>
      </c>
      <c r="G76" s="189" t="s">
        <v>258</v>
      </c>
      <c r="H76" s="190" t="str">
        <f t="shared" si="9"/>
        <v>-</v>
      </c>
      <c r="I76" s="189" t="s">
        <v>258</v>
      </c>
      <c r="J76" s="190" t="str">
        <f t="shared" si="9"/>
        <v>-</v>
      </c>
      <c r="K76" s="189" t="s">
        <v>258</v>
      </c>
      <c r="L76" s="190" t="str">
        <f t="shared" si="10"/>
        <v>-</v>
      </c>
      <c r="M76" s="189" t="s">
        <v>258</v>
      </c>
      <c r="N76" s="190" t="str">
        <f t="shared" ref="N76:N86" si="11">IFERROR(M76-K76,"-")</f>
        <v>-</v>
      </c>
    </row>
    <row r="77" spans="1:15" x14ac:dyDescent="0.25">
      <c r="A77" s="1"/>
      <c r="B77" s="119" t="s">
        <v>78</v>
      </c>
      <c r="C77" s="189" t="s">
        <v>258</v>
      </c>
      <c r="D77" s="190" t="s">
        <v>258</v>
      </c>
      <c r="E77" s="189" t="s">
        <v>258</v>
      </c>
      <c r="F77" s="190" t="str">
        <f t="shared" si="9"/>
        <v>-</v>
      </c>
      <c r="G77" s="189" t="s">
        <v>258</v>
      </c>
      <c r="H77" s="190" t="str">
        <f t="shared" si="9"/>
        <v>-</v>
      </c>
      <c r="I77" s="189" t="s">
        <v>258</v>
      </c>
      <c r="J77" s="190" t="str">
        <f t="shared" si="9"/>
        <v>-</v>
      </c>
      <c r="K77" s="189" t="s">
        <v>258</v>
      </c>
      <c r="L77" s="190" t="str">
        <f t="shared" si="10"/>
        <v>-</v>
      </c>
      <c r="M77" s="189" t="s">
        <v>258</v>
      </c>
      <c r="N77" s="190" t="str">
        <f t="shared" si="11"/>
        <v>-</v>
      </c>
    </row>
    <row r="78" spans="1:15" x14ac:dyDescent="0.25">
      <c r="A78" s="1"/>
      <c r="B78" s="119" t="s">
        <v>80</v>
      </c>
      <c r="C78" s="189" t="s">
        <v>258</v>
      </c>
      <c r="D78" s="190" t="s">
        <v>258</v>
      </c>
      <c r="E78" s="189" t="s">
        <v>258</v>
      </c>
      <c r="F78" s="190" t="str">
        <f t="shared" si="9"/>
        <v>-</v>
      </c>
      <c r="G78" s="189" t="s">
        <v>258</v>
      </c>
      <c r="H78" s="190" t="str">
        <f t="shared" si="9"/>
        <v>-</v>
      </c>
      <c r="I78" s="189" t="s">
        <v>258</v>
      </c>
      <c r="J78" s="190" t="str">
        <f t="shared" si="9"/>
        <v>-</v>
      </c>
      <c r="K78" s="189" t="s">
        <v>258</v>
      </c>
      <c r="L78" s="190" t="str">
        <f t="shared" si="10"/>
        <v>-</v>
      </c>
      <c r="M78" s="189" t="s">
        <v>258</v>
      </c>
      <c r="N78" s="190" t="str">
        <f t="shared" si="11"/>
        <v>-</v>
      </c>
    </row>
    <row r="79" spans="1:15" x14ac:dyDescent="0.25">
      <c r="A79" s="1"/>
      <c r="B79" s="119" t="s">
        <v>82</v>
      </c>
      <c r="C79" s="189" t="s">
        <v>258</v>
      </c>
      <c r="D79" s="190" t="s">
        <v>258</v>
      </c>
      <c r="E79" s="189" t="s">
        <v>258</v>
      </c>
      <c r="F79" s="190" t="str">
        <f t="shared" si="9"/>
        <v>-</v>
      </c>
      <c r="G79" s="189" t="s">
        <v>258</v>
      </c>
      <c r="H79" s="190" t="str">
        <f t="shared" si="9"/>
        <v>-</v>
      </c>
      <c r="I79" s="189" t="s">
        <v>258</v>
      </c>
      <c r="J79" s="190" t="str">
        <f t="shared" si="9"/>
        <v>-</v>
      </c>
      <c r="K79" s="189" t="s">
        <v>258</v>
      </c>
      <c r="L79" s="190" t="str">
        <f t="shared" si="10"/>
        <v>-</v>
      </c>
      <c r="M79" s="189" t="s">
        <v>258</v>
      </c>
      <c r="N79" s="190" t="str">
        <f t="shared" si="11"/>
        <v>-</v>
      </c>
    </row>
    <row r="80" spans="1:15" x14ac:dyDescent="0.25">
      <c r="A80" s="1"/>
      <c r="B80" s="119" t="s">
        <v>84</v>
      </c>
      <c r="C80" s="189" t="s">
        <v>258</v>
      </c>
      <c r="D80" s="190" t="s">
        <v>258</v>
      </c>
      <c r="E80" s="189" t="s">
        <v>258</v>
      </c>
      <c r="F80" s="190" t="str">
        <f t="shared" si="9"/>
        <v>-</v>
      </c>
      <c r="G80" s="189" t="s">
        <v>258</v>
      </c>
      <c r="H80" s="190" t="str">
        <f t="shared" si="9"/>
        <v>-</v>
      </c>
      <c r="I80" s="189" t="s">
        <v>258</v>
      </c>
      <c r="J80" s="190" t="str">
        <f t="shared" si="9"/>
        <v>-</v>
      </c>
      <c r="K80" s="189" t="s">
        <v>258</v>
      </c>
      <c r="L80" s="190" t="str">
        <f t="shared" si="10"/>
        <v>-</v>
      </c>
      <c r="M80" s="189" t="s">
        <v>258</v>
      </c>
      <c r="N80" s="190" t="str">
        <f t="shared" si="11"/>
        <v>-</v>
      </c>
    </row>
    <row r="81" spans="1:15" x14ac:dyDescent="0.25">
      <c r="A81" s="1"/>
      <c r="B81" s="119" t="s">
        <v>86</v>
      </c>
      <c r="C81" s="189" t="s">
        <v>258</v>
      </c>
      <c r="D81" s="190" t="s">
        <v>258</v>
      </c>
      <c r="E81" s="189" t="s">
        <v>258</v>
      </c>
      <c r="F81" s="190" t="str">
        <f t="shared" si="9"/>
        <v>-</v>
      </c>
      <c r="G81" s="189" t="s">
        <v>258</v>
      </c>
      <c r="H81" s="190" t="str">
        <f t="shared" si="9"/>
        <v>-</v>
      </c>
      <c r="I81" s="189" t="s">
        <v>258</v>
      </c>
      <c r="J81" s="190" t="str">
        <f t="shared" si="9"/>
        <v>-</v>
      </c>
      <c r="K81" s="189" t="s">
        <v>258</v>
      </c>
      <c r="L81" s="190" t="str">
        <f t="shared" si="10"/>
        <v>-</v>
      </c>
      <c r="M81" s="189" t="s">
        <v>258</v>
      </c>
      <c r="N81" s="190" t="str">
        <f t="shared" si="11"/>
        <v>-</v>
      </c>
    </row>
    <row r="82" spans="1:15" x14ac:dyDescent="0.25">
      <c r="A82" s="1"/>
      <c r="B82" s="119" t="s">
        <v>88</v>
      </c>
      <c r="C82" s="189" t="s">
        <v>258</v>
      </c>
      <c r="D82" s="190" t="s">
        <v>258</v>
      </c>
      <c r="E82" s="189" t="s">
        <v>258</v>
      </c>
      <c r="F82" s="190" t="str">
        <f t="shared" si="9"/>
        <v>-</v>
      </c>
      <c r="G82" s="189" t="s">
        <v>258</v>
      </c>
      <c r="H82" s="190" t="str">
        <f t="shared" si="9"/>
        <v>-</v>
      </c>
      <c r="I82" s="189" t="s">
        <v>258</v>
      </c>
      <c r="J82" s="190" t="str">
        <f t="shared" si="9"/>
        <v>-</v>
      </c>
      <c r="K82" s="189" t="s">
        <v>258</v>
      </c>
      <c r="L82" s="190" t="str">
        <f t="shared" si="10"/>
        <v>-</v>
      </c>
      <c r="M82" s="189" t="s">
        <v>258</v>
      </c>
      <c r="N82" s="190" t="str">
        <f t="shared" si="11"/>
        <v>-</v>
      </c>
    </row>
    <row r="83" spans="1:15" x14ac:dyDescent="0.25">
      <c r="A83" s="1"/>
      <c r="B83" s="119" t="s">
        <v>90</v>
      </c>
      <c r="C83" s="189" t="s">
        <v>258</v>
      </c>
      <c r="D83" s="190" t="s">
        <v>258</v>
      </c>
      <c r="E83" s="189" t="s">
        <v>258</v>
      </c>
      <c r="F83" s="190" t="str">
        <f t="shared" si="9"/>
        <v>-</v>
      </c>
      <c r="G83" s="189" t="s">
        <v>258</v>
      </c>
      <c r="H83" s="190" t="str">
        <f t="shared" si="9"/>
        <v>-</v>
      </c>
      <c r="I83" s="189" t="s">
        <v>258</v>
      </c>
      <c r="J83" s="190" t="str">
        <f t="shared" si="9"/>
        <v>-</v>
      </c>
      <c r="K83" s="189" t="s">
        <v>258</v>
      </c>
      <c r="L83" s="190" t="str">
        <f t="shared" si="10"/>
        <v>-</v>
      </c>
      <c r="M83" s="189" t="s">
        <v>258</v>
      </c>
      <c r="N83" s="190" t="str">
        <f t="shared" si="11"/>
        <v>-</v>
      </c>
    </row>
    <row r="84" spans="1:15" x14ac:dyDescent="0.25">
      <c r="A84" s="1"/>
      <c r="B84" s="119" t="s">
        <v>92</v>
      </c>
      <c r="C84" s="189" t="s">
        <v>258</v>
      </c>
      <c r="D84" s="190" t="s">
        <v>258</v>
      </c>
      <c r="E84" s="189" t="s">
        <v>258</v>
      </c>
      <c r="F84" s="190" t="str">
        <f t="shared" si="9"/>
        <v>-</v>
      </c>
      <c r="G84" s="189" t="s">
        <v>258</v>
      </c>
      <c r="H84" s="190" t="str">
        <f t="shared" si="9"/>
        <v>-</v>
      </c>
      <c r="I84" s="189" t="s">
        <v>258</v>
      </c>
      <c r="J84" s="190" t="str">
        <f t="shared" si="9"/>
        <v>-</v>
      </c>
      <c r="K84" s="189" t="s">
        <v>258</v>
      </c>
      <c r="L84" s="190" t="str">
        <f t="shared" si="10"/>
        <v>-</v>
      </c>
      <c r="M84" s="189" t="s">
        <v>258</v>
      </c>
      <c r="N84" s="190" t="str">
        <f t="shared" si="11"/>
        <v>-</v>
      </c>
    </row>
    <row r="85" spans="1:15" x14ac:dyDescent="0.25">
      <c r="A85" s="1"/>
      <c r="B85" s="119" t="s">
        <v>94</v>
      </c>
      <c r="C85" s="189" t="s">
        <v>258</v>
      </c>
      <c r="D85" s="190" t="s">
        <v>258</v>
      </c>
      <c r="E85" s="189" t="s">
        <v>258</v>
      </c>
      <c r="F85" s="190" t="str">
        <f t="shared" si="9"/>
        <v>-</v>
      </c>
      <c r="G85" s="189" t="s">
        <v>258</v>
      </c>
      <c r="H85" s="190" t="str">
        <f t="shared" si="9"/>
        <v>-</v>
      </c>
      <c r="I85" s="189" t="s">
        <v>258</v>
      </c>
      <c r="J85" s="190" t="str">
        <f t="shared" si="9"/>
        <v>-</v>
      </c>
      <c r="K85" s="189" t="s">
        <v>258</v>
      </c>
      <c r="L85" s="190" t="str">
        <f t="shared" si="10"/>
        <v>-</v>
      </c>
      <c r="M85" s="189" t="s">
        <v>258</v>
      </c>
      <c r="N85" s="190" t="str">
        <f t="shared" si="11"/>
        <v>-</v>
      </c>
    </row>
    <row r="86" spans="1:15" x14ac:dyDescent="0.25">
      <c r="A86" s="1"/>
      <c r="B86" s="119" t="s">
        <v>96</v>
      </c>
      <c r="C86" s="189" t="s">
        <v>258</v>
      </c>
      <c r="D86" s="190" t="s">
        <v>258</v>
      </c>
      <c r="E86" s="189" t="s">
        <v>258</v>
      </c>
      <c r="F86" s="190" t="str">
        <f t="shared" si="9"/>
        <v>-</v>
      </c>
      <c r="G86" s="189" t="s">
        <v>258</v>
      </c>
      <c r="H86" s="190" t="str">
        <f t="shared" si="9"/>
        <v>-</v>
      </c>
      <c r="I86" s="189" t="s">
        <v>258</v>
      </c>
      <c r="J86" s="190" t="str">
        <f t="shared" si="9"/>
        <v>-</v>
      </c>
      <c r="K86" s="189" t="s">
        <v>258</v>
      </c>
      <c r="L86" s="190" t="str">
        <f t="shared" si="10"/>
        <v>-</v>
      </c>
      <c r="M86" s="189" t="s">
        <v>258</v>
      </c>
      <c r="N86" s="190" t="str">
        <f t="shared" si="11"/>
        <v>-</v>
      </c>
    </row>
    <row r="87" spans="1:15" ht="15.75" x14ac:dyDescent="0.25">
      <c r="B87" s="122" t="s">
        <v>33</v>
      </c>
      <c r="C87" s="191" t="s">
        <v>258</v>
      </c>
      <c r="D87" s="192" t="s">
        <v>258</v>
      </c>
      <c r="E87" s="191" t="s">
        <v>258</v>
      </c>
      <c r="F87" s="192" t="str">
        <f t="shared" si="9"/>
        <v>-</v>
      </c>
      <c r="G87" s="191" t="s">
        <v>258</v>
      </c>
      <c r="H87" s="192" t="str">
        <f t="shared" si="9"/>
        <v>-</v>
      </c>
      <c r="I87" s="191" t="s">
        <v>258</v>
      </c>
      <c r="J87" s="192" t="str">
        <f t="shared" si="9"/>
        <v>-</v>
      </c>
      <c r="K87" s="191" t="s">
        <v>258</v>
      </c>
      <c r="L87" s="192" t="str">
        <f t="shared" si="10"/>
        <v>-</v>
      </c>
      <c r="M87" s="191" t="s">
        <v>258</v>
      </c>
      <c r="N87" s="192" t="s">
        <v>258</v>
      </c>
    </row>
    <row r="88" spans="1:15" ht="6" customHeight="1" x14ac:dyDescent="0.25"/>
    <row r="89" spans="1:15" x14ac:dyDescent="0.25">
      <c r="B89" s="107" t="s">
        <v>58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314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118</v>
      </c>
    </row>
    <row r="94" spans="1:15" ht="22.5" thickTop="1" thickBot="1" x14ac:dyDescent="0.3">
      <c r="B94" s="126" t="s">
        <v>99</v>
      </c>
      <c r="C94" s="315" t="s">
        <v>35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CONCATENATE("def ",RIGHT(M95,2),"/",RIGHT(K95,2))</f>
        <v>def 25/24</v>
      </c>
    </row>
    <row r="97" spans="2:14" x14ac:dyDescent="0.25">
      <c r="B97" s="119" t="s">
        <v>74</v>
      </c>
      <c r="C97" s="189">
        <v>8.190780809031045</v>
      </c>
      <c r="D97" s="190">
        <v>-1.7202621357542309</v>
      </c>
      <c r="E97" s="189">
        <v>4.666666666666667</v>
      </c>
      <c r="F97" s="190">
        <f t="shared" ref="F97:J109" si="12">IFERROR(E97-C97,"-")</f>
        <v>-3.524114142364378</v>
      </c>
      <c r="G97" s="189">
        <v>7.88339222614841</v>
      </c>
      <c r="H97" s="190">
        <f t="shared" si="12"/>
        <v>3.216725559481743</v>
      </c>
      <c r="I97" s="189">
        <v>8.1773602199816686</v>
      </c>
      <c r="J97" s="190">
        <f t="shared" si="12"/>
        <v>0.29396799383325867</v>
      </c>
      <c r="K97" s="189">
        <v>10.413913913913914</v>
      </c>
      <c r="L97" s="190">
        <f t="shared" ref="L97:L109" si="13">IFERROR(K97-I97,"-")</f>
        <v>2.2365536939322457</v>
      </c>
      <c r="M97" s="189">
        <v>9.5380143112701248</v>
      </c>
      <c r="N97" s="190">
        <f>IFERROR(M97-K97,"-")</f>
        <v>-0.87589960264378952</v>
      </c>
    </row>
    <row r="98" spans="2:14" x14ac:dyDescent="0.25">
      <c r="B98" s="119" t="s">
        <v>76</v>
      </c>
      <c r="C98" s="189">
        <v>6.8860085836909875</v>
      </c>
      <c r="D98" s="190">
        <v>-1.7651630680522015</v>
      </c>
      <c r="E98" s="189" t="s">
        <v>258</v>
      </c>
      <c r="F98" s="190" t="str">
        <f t="shared" si="12"/>
        <v>-</v>
      </c>
      <c r="G98" s="189">
        <v>7.5273934698395131</v>
      </c>
      <c r="H98" s="190" t="str">
        <f t="shared" si="12"/>
        <v>-</v>
      </c>
      <c r="I98" s="189">
        <v>8.5766773162939298</v>
      </c>
      <c r="J98" s="190">
        <f t="shared" si="12"/>
        <v>1.0492838464544167</v>
      </c>
      <c r="K98" s="189">
        <v>9.1971702418986769</v>
      </c>
      <c r="L98" s="190">
        <f t="shared" si="13"/>
        <v>0.62049292560474711</v>
      </c>
      <c r="M98" s="189">
        <v>8.9995350999535102</v>
      </c>
      <c r="N98" s="190">
        <f t="shared" ref="N98:N108" si="14">IFERROR(M98-K98,"-")</f>
        <v>-0.19763514194516674</v>
      </c>
    </row>
    <row r="99" spans="2:14" x14ac:dyDescent="0.25">
      <c r="B99" s="119" t="s">
        <v>78</v>
      </c>
      <c r="C99" s="189">
        <v>8.8082069580731481</v>
      </c>
      <c r="D99" s="190">
        <v>0.62797557995258835</v>
      </c>
      <c r="E99" s="189" t="s">
        <v>258</v>
      </c>
      <c r="F99" s="190" t="str">
        <f t="shared" si="12"/>
        <v>-</v>
      </c>
      <c r="G99" s="189">
        <v>6.7445866141732287</v>
      </c>
      <c r="H99" s="190" t="str">
        <f t="shared" si="12"/>
        <v>-</v>
      </c>
      <c r="I99" s="189">
        <v>6.8096395301741595</v>
      </c>
      <c r="J99" s="190">
        <f t="shared" si="12"/>
        <v>6.5052916000930772E-2</v>
      </c>
      <c r="K99" s="189">
        <v>8.3502024291497978</v>
      </c>
      <c r="L99" s="190">
        <f t="shared" si="13"/>
        <v>1.5405628989756384</v>
      </c>
      <c r="M99" s="189">
        <v>8.4624697336561745</v>
      </c>
      <c r="N99" s="190">
        <f t="shared" si="14"/>
        <v>0.11226730450637668</v>
      </c>
    </row>
    <row r="100" spans="2:14" x14ac:dyDescent="0.25">
      <c r="B100" s="119" t="s">
        <v>80</v>
      </c>
      <c r="C100" s="189" t="s">
        <v>258</v>
      </c>
      <c r="D100" s="190" t="s">
        <v>258</v>
      </c>
      <c r="E100" s="189">
        <v>1.2105263157894737</v>
      </c>
      <c r="F100" s="190" t="str">
        <f t="shared" si="12"/>
        <v>-</v>
      </c>
      <c r="G100" s="189">
        <v>5.1685051350323317</v>
      </c>
      <c r="H100" s="190">
        <f t="shared" si="12"/>
        <v>3.9579788192428582</v>
      </c>
      <c r="I100" s="189">
        <v>6.0014224751066854</v>
      </c>
      <c r="J100" s="190">
        <f t="shared" si="12"/>
        <v>0.8329173400743537</v>
      </c>
      <c r="K100" s="189">
        <v>8.2081497797356828</v>
      </c>
      <c r="L100" s="190">
        <f t="shared" si="13"/>
        <v>2.2067273046289975</v>
      </c>
      <c r="M100" s="189">
        <v>7.9212792127921281</v>
      </c>
      <c r="N100" s="190">
        <f t="shared" si="14"/>
        <v>-0.28687056694355473</v>
      </c>
    </row>
    <row r="101" spans="2:14" x14ac:dyDescent="0.25">
      <c r="B101" s="119" t="s">
        <v>82</v>
      </c>
      <c r="C101" s="189" t="s">
        <v>258</v>
      </c>
      <c r="D101" s="190" t="s">
        <v>258</v>
      </c>
      <c r="E101" s="189">
        <v>4.4444444444444446</v>
      </c>
      <c r="F101" s="190" t="str">
        <f t="shared" si="12"/>
        <v>-</v>
      </c>
      <c r="G101" s="189">
        <v>6.043542800593765</v>
      </c>
      <c r="H101" s="190">
        <f t="shared" si="12"/>
        <v>1.5990983561493204</v>
      </c>
      <c r="I101" s="189">
        <v>6.0594594594594593</v>
      </c>
      <c r="J101" s="190">
        <f t="shared" si="12"/>
        <v>1.5916658865694266E-2</v>
      </c>
      <c r="K101" s="189">
        <v>8.0295741324921135</v>
      </c>
      <c r="L101" s="190">
        <f t="shared" si="13"/>
        <v>1.9701146730326542</v>
      </c>
      <c r="M101" s="189">
        <v>8.205479452054794</v>
      </c>
      <c r="N101" s="190">
        <f t="shared" si="14"/>
        <v>0.17590531956268052</v>
      </c>
    </row>
    <row r="102" spans="2:14" x14ac:dyDescent="0.25">
      <c r="B102" s="119" t="s">
        <v>84</v>
      </c>
      <c r="C102" s="189" t="s">
        <v>258</v>
      </c>
      <c r="D102" s="190" t="s">
        <v>258</v>
      </c>
      <c r="E102" s="189">
        <v>2.4927536231884058</v>
      </c>
      <c r="F102" s="190" t="str">
        <f t="shared" si="12"/>
        <v>-</v>
      </c>
      <c r="G102" s="189">
        <v>5.1080017490161786</v>
      </c>
      <c r="H102" s="190">
        <f t="shared" si="12"/>
        <v>2.6152481258277729</v>
      </c>
      <c r="I102" s="189">
        <v>5.6800539993250085</v>
      </c>
      <c r="J102" s="190">
        <f t="shared" si="12"/>
        <v>0.57205225030882989</v>
      </c>
      <c r="K102" s="189">
        <v>7.0322948328267474</v>
      </c>
      <c r="L102" s="190">
        <f t="shared" si="13"/>
        <v>1.3522408335017388</v>
      </c>
      <c r="M102" s="189">
        <v>7.6940669539277424</v>
      </c>
      <c r="N102" s="190">
        <f t="shared" si="14"/>
        <v>0.66177212110099504</v>
      </c>
    </row>
    <row r="103" spans="2:14" x14ac:dyDescent="0.25">
      <c r="B103" s="119" t="s">
        <v>86</v>
      </c>
      <c r="C103" s="189" t="s">
        <v>258</v>
      </c>
      <c r="D103" s="190" t="s">
        <v>258</v>
      </c>
      <c r="E103" s="189">
        <v>4.072289156626506</v>
      </c>
      <c r="F103" s="190" t="str">
        <f t="shared" si="12"/>
        <v>-</v>
      </c>
      <c r="G103" s="189">
        <v>4.8290492412511616</v>
      </c>
      <c r="H103" s="190">
        <f t="shared" si="12"/>
        <v>0.7567600846246556</v>
      </c>
      <c r="I103" s="189">
        <v>6.3039930049548234</v>
      </c>
      <c r="J103" s="190">
        <f t="shared" si="12"/>
        <v>1.4749437637036618</v>
      </c>
      <c r="K103" s="189">
        <v>7.6444776119402986</v>
      </c>
      <c r="L103" s="190">
        <f t="shared" si="13"/>
        <v>1.3404846069854752</v>
      </c>
      <c r="M103" s="189">
        <v>8.1790683605565633</v>
      </c>
      <c r="N103" s="190">
        <f t="shared" si="14"/>
        <v>0.53459074861626465</v>
      </c>
    </row>
    <row r="104" spans="2:14" x14ac:dyDescent="0.25">
      <c r="B104" s="119" t="s">
        <v>88</v>
      </c>
      <c r="C104" s="189">
        <v>4.042553191489362</v>
      </c>
      <c r="D104" s="190">
        <v>-4.0529763002665442</v>
      </c>
      <c r="E104" s="189">
        <v>3.8154965753424657</v>
      </c>
      <c r="F104" s="190">
        <f t="shared" si="12"/>
        <v>-0.22705661614689632</v>
      </c>
      <c r="G104" s="189">
        <v>6.6067237551538218</v>
      </c>
      <c r="H104" s="190">
        <f t="shared" si="12"/>
        <v>2.7912271798113562</v>
      </c>
      <c r="I104" s="189">
        <v>7.5210163111668757</v>
      </c>
      <c r="J104" s="190">
        <f t="shared" si="12"/>
        <v>0.91429255601305393</v>
      </c>
      <c r="K104" s="189">
        <v>7.6443372126028954</v>
      </c>
      <c r="L104" s="190">
        <f t="shared" si="13"/>
        <v>0.1233209014360197</v>
      </c>
      <c r="M104" s="189">
        <v>8.2597813578826234</v>
      </c>
      <c r="N104" s="190">
        <f t="shared" si="14"/>
        <v>0.61544414527972791</v>
      </c>
    </row>
    <row r="105" spans="2:14" x14ac:dyDescent="0.25">
      <c r="B105" s="119" t="s">
        <v>90</v>
      </c>
      <c r="C105" s="189" t="s">
        <v>258</v>
      </c>
      <c r="D105" s="190" t="s">
        <v>258</v>
      </c>
      <c r="E105" s="189">
        <v>4.3591065292096216</v>
      </c>
      <c r="F105" s="190" t="str">
        <f t="shared" si="12"/>
        <v>-</v>
      </c>
      <c r="G105" s="189">
        <v>5.703914861269479</v>
      </c>
      <c r="H105" s="190">
        <f t="shared" si="12"/>
        <v>1.3448083320598574</v>
      </c>
      <c r="I105" s="189">
        <v>6.6633237822349569</v>
      </c>
      <c r="J105" s="190">
        <f t="shared" si="12"/>
        <v>0.95940892096547792</v>
      </c>
      <c r="K105" s="189">
        <v>7.9167933130699089</v>
      </c>
      <c r="L105" s="190">
        <f t="shared" si="13"/>
        <v>1.2534695308349519</v>
      </c>
      <c r="M105" s="189">
        <v>9.0291909924937439</v>
      </c>
      <c r="N105" s="190">
        <f t="shared" si="14"/>
        <v>1.1123976794238351</v>
      </c>
    </row>
    <row r="106" spans="2:14" x14ac:dyDescent="0.25">
      <c r="B106" s="119" t="s">
        <v>92</v>
      </c>
      <c r="C106" s="189" t="s">
        <v>258</v>
      </c>
      <c r="D106" s="190" t="s">
        <v>258</v>
      </c>
      <c r="E106" s="189">
        <v>6.2294117647058824</v>
      </c>
      <c r="F106" s="190" t="str">
        <f t="shared" si="12"/>
        <v>-</v>
      </c>
      <c r="G106" s="189">
        <v>6.6061643835616435</v>
      </c>
      <c r="H106" s="190">
        <f t="shared" si="12"/>
        <v>0.37675261885576106</v>
      </c>
      <c r="I106" s="189">
        <v>7.0198019801980198</v>
      </c>
      <c r="J106" s="190">
        <f t="shared" si="12"/>
        <v>0.41363759663637634</v>
      </c>
      <c r="K106" s="189">
        <v>8.2179054054054053</v>
      </c>
      <c r="L106" s="190">
        <f t="shared" si="13"/>
        <v>1.1981034252073854</v>
      </c>
      <c r="M106" s="189">
        <v>8.2457597784700596</v>
      </c>
      <c r="N106" s="190">
        <f t="shared" si="14"/>
        <v>2.7854373064654325E-2</v>
      </c>
    </row>
    <row r="107" spans="2:14" x14ac:dyDescent="0.25">
      <c r="B107" s="119" t="s">
        <v>94</v>
      </c>
      <c r="C107" s="189">
        <v>14</v>
      </c>
      <c r="D107" s="190">
        <v>6.7154745042492916</v>
      </c>
      <c r="E107" s="189">
        <v>6.854821235102925</v>
      </c>
      <c r="F107" s="190">
        <f t="shared" si="12"/>
        <v>-7.145178764897075</v>
      </c>
      <c r="G107" s="189">
        <v>7.8238507055075104</v>
      </c>
      <c r="H107" s="190">
        <f t="shared" si="12"/>
        <v>0.96902947040458542</v>
      </c>
      <c r="I107" s="189">
        <v>8.2249518304431604</v>
      </c>
      <c r="J107" s="190">
        <f t="shared" si="12"/>
        <v>0.40110112493564998</v>
      </c>
      <c r="K107" s="189">
        <v>9.9847401049117792</v>
      </c>
      <c r="L107" s="190">
        <f t="shared" si="13"/>
        <v>1.7597882744686189</v>
      </c>
      <c r="M107" s="189">
        <v>10.125688532799199</v>
      </c>
      <c r="N107" s="190">
        <f t="shared" si="14"/>
        <v>0.14094842788741957</v>
      </c>
    </row>
    <row r="108" spans="2:14" x14ac:dyDescent="0.25">
      <c r="B108" s="119" t="s">
        <v>96</v>
      </c>
      <c r="C108" s="189">
        <v>6.3157894736842106</v>
      </c>
      <c r="D108" s="190">
        <v>-1.725359870054703</v>
      </c>
      <c r="E108" s="189">
        <v>5.9259763851044509</v>
      </c>
      <c r="F108" s="190">
        <f t="shared" si="12"/>
        <v>-0.38981308857975971</v>
      </c>
      <c r="G108" s="189">
        <v>6.6447415973979043</v>
      </c>
      <c r="H108" s="190">
        <f t="shared" si="12"/>
        <v>0.71876521229345336</v>
      </c>
      <c r="I108" s="189">
        <v>7.5358156028368795</v>
      </c>
      <c r="J108" s="190">
        <f t="shared" si="12"/>
        <v>0.89107400543897519</v>
      </c>
      <c r="K108" s="189">
        <v>8.4206896551724135</v>
      </c>
      <c r="L108" s="190">
        <f t="shared" si="13"/>
        <v>0.88487405233553407</v>
      </c>
      <c r="M108" s="189">
        <v>7.9260523321956766</v>
      </c>
      <c r="N108" s="190">
        <f t="shared" si="14"/>
        <v>-0.4946373229767369</v>
      </c>
    </row>
    <row r="109" spans="2:14" ht="15.75" x14ac:dyDescent="0.25">
      <c r="B109" s="122" t="s">
        <v>33</v>
      </c>
      <c r="C109" s="191">
        <v>7.5491122565864837</v>
      </c>
      <c r="D109" s="192">
        <v>-0.47338927723214486</v>
      </c>
      <c r="E109" s="191">
        <v>5.2001395916942945</v>
      </c>
      <c r="F109" s="192">
        <f t="shared" si="12"/>
        <v>-2.3489726648921891</v>
      </c>
      <c r="G109" s="191">
        <v>6.2775198596925614</v>
      </c>
      <c r="H109" s="192">
        <f t="shared" si="12"/>
        <v>1.0773802679982669</v>
      </c>
      <c r="I109" s="191">
        <v>6.9479687058158168</v>
      </c>
      <c r="J109" s="192">
        <f t="shared" si="12"/>
        <v>0.67044884612325539</v>
      </c>
      <c r="K109" s="191">
        <v>8.3046629848123512</v>
      </c>
      <c r="L109" s="192">
        <f t="shared" si="13"/>
        <v>1.3566942789965344</v>
      </c>
      <c r="M109" s="191">
        <v>8.4547790968057761</v>
      </c>
      <c r="N109" s="192">
        <v>0.15011611199342489</v>
      </c>
    </row>
    <row r="110" spans="2:14" ht="6" customHeight="1" x14ac:dyDescent="0.25"/>
    <row r="111" spans="2:14" x14ac:dyDescent="0.25">
      <c r="B111" s="107" t="s">
        <v>58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49DB7-68D9-46C1-99D2-8E1CFCC652EC}">
  <sheetPr>
    <tabColor rgb="FF7030A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A5C16-6A28-428F-B232-EECE09931346}">
  <sheetPr>
    <tabColor rgb="FFAC75D5"/>
  </sheetPr>
  <dimension ref="A1:AC112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155</v>
      </c>
    </row>
    <row r="2" spans="1:16" ht="18.75" x14ac:dyDescent="0.3">
      <c r="D2" s="197" t="s">
        <v>156</v>
      </c>
    </row>
    <row r="4" spans="1:16" ht="48.75" customHeight="1" thickBot="1" x14ac:dyDescent="0.3">
      <c r="B4" s="283" t="s">
        <v>315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157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158</v>
      </c>
    </row>
    <row r="6" spans="1:16" ht="22.5" thickTop="1" thickBot="1" x14ac:dyDescent="0.3">
      <c r="B6" s="111"/>
      <c r="C6" s="305" t="s">
        <v>159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CONCATENATE("var ",RIGHT(M7,2),"/",RIGHT(K7,2))</f>
        <v>var 25/24</v>
      </c>
    </row>
    <row r="9" spans="1:16" x14ac:dyDescent="0.25">
      <c r="A9" s="1" t="s">
        <v>73</v>
      </c>
      <c r="B9" s="119" t="s">
        <v>74</v>
      </c>
      <c r="C9" s="198">
        <v>0.74590000000000001</v>
      </c>
      <c r="D9" s="121">
        <v>-1.5833223380393169E-2</v>
      </c>
      <c r="E9" s="198">
        <v>0.29010000000000002</v>
      </c>
      <c r="F9" s="121">
        <f t="shared" ref="F9:L21" si="0">IFERROR(E9/C9-1,"-")</f>
        <v>-0.61107387049202311</v>
      </c>
      <c r="G9" s="198">
        <v>0.7419</v>
      </c>
      <c r="H9" s="121">
        <f t="shared" si="0"/>
        <v>1.5573940020682522</v>
      </c>
      <c r="I9" s="198">
        <v>0.66569999999999996</v>
      </c>
      <c r="J9" s="121">
        <f t="shared" si="0"/>
        <v>-0.10270926000808744</v>
      </c>
      <c r="K9" s="198">
        <v>0.42579999999999996</v>
      </c>
      <c r="L9" s="121">
        <f t="shared" si="0"/>
        <v>-0.36037254018326581</v>
      </c>
      <c r="M9" s="198">
        <v>0.76390000000000002</v>
      </c>
      <c r="N9" s="121">
        <f t="shared" ref="N9:N20" si="1">IFERROR(M9/K9-1,"-")</f>
        <v>0.79403475810239565</v>
      </c>
    </row>
    <row r="10" spans="1:16" x14ac:dyDescent="0.25">
      <c r="A10" s="1" t="s">
        <v>75</v>
      </c>
      <c r="B10" s="119" t="s">
        <v>76</v>
      </c>
      <c r="C10" s="198">
        <v>0.76</v>
      </c>
      <c r="D10" s="121">
        <v>-3.1723786469613824E-2</v>
      </c>
      <c r="E10" s="198">
        <v>0.26280000000000003</v>
      </c>
      <c r="F10" s="121">
        <f t="shared" si="0"/>
        <v>-0.65421052631578935</v>
      </c>
      <c r="G10" s="198">
        <v>0.86650000000000005</v>
      </c>
      <c r="H10" s="121">
        <f t="shared" si="0"/>
        <v>2.2971841704718416</v>
      </c>
      <c r="I10" s="198">
        <v>0.80540000000000012</v>
      </c>
      <c r="J10" s="121">
        <f t="shared" si="0"/>
        <v>-7.0513560300057621E-2</v>
      </c>
      <c r="K10" s="198">
        <v>0.81370000000000009</v>
      </c>
      <c r="L10" s="121">
        <f t="shared" si="0"/>
        <v>1.0305438291532187E-2</v>
      </c>
      <c r="M10" s="198">
        <v>0.84770000000000001</v>
      </c>
      <c r="N10" s="121">
        <f t="shared" si="1"/>
        <v>4.1784441440334108E-2</v>
      </c>
    </row>
    <row r="11" spans="1:16" x14ac:dyDescent="0.25">
      <c r="A11" s="1" t="s">
        <v>77</v>
      </c>
      <c r="B11" s="119" t="s">
        <v>78</v>
      </c>
      <c r="C11" s="198">
        <v>0.32850000000000001</v>
      </c>
      <c r="D11" s="121">
        <v>-0.55529985108975222</v>
      </c>
      <c r="E11" s="198">
        <v>0.42359999999999998</v>
      </c>
      <c r="F11" s="121">
        <f t="shared" si="0"/>
        <v>0.28949771689497705</v>
      </c>
      <c r="G11" s="198">
        <v>0.8458</v>
      </c>
      <c r="H11" s="121">
        <f t="shared" si="0"/>
        <v>0.99669499527856487</v>
      </c>
      <c r="I11" s="198">
        <v>0.73080000000000001</v>
      </c>
      <c r="J11" s="121">
        <f t="shared" si="0"/>
        <v>-0.13596594939702056</v>
      </c>
      <c r="K11" s="198">
        <v>0.82409999999999994</v>
      </c>
      <c r="L11" s="121">
        <f t="shared" si="0"/>
        <v>0.12766830870279144</v>
      </c>
      <c r="M11" s="198">
        <v>0.74790000000000001</v>
      </c>
      <c r="N11" s="121">
        <f t="shared" si="1"/>
        <v>-9.2464506734619478E-2</v>
      </c>
    </row>
    <row r="12" spans="1:16" x14ac:dyDescent="0.25">
      <c r="A12" s="1" t="s">
        <v>79</v>
      </c>
      <c r="B12" s="119" t="s">
        <v>80</v>
      </c>
      <c r="C12" s="198">
        <v>0</v>
      </c>
      <c r="D12" s="121">
        <v>-1</v>
      </c>
      <c r="E12" s="198">
        <v>0.58460000000000001</v>
      </c>
      <c r="F12" s="121" t="str">
        <f t="shared" si="0"/>
        <v>-</v>
      </c>
      <c r="G12" s="198">
        <v>0.80959999999999999</v>
      </c>
      <c r="H12" s="121">
        <f t="shared" si="0"/>
        <v>0.38487854943551136</v>
      </c>
      <c r="I12" s="198">
        <v>0.8508</v>
      </c>
      <c r="J12" s="121">
        <f t="shared" si="0"/>
        <v>5.0889328063241202E-2</v>
      </c>
      <c r="K12" s="198">
        <v>0.7854000000000001</v>
      </c>
      <c r="L12" s="121">
        <f t="shared" si="0"/>
        <v>-7.686882933709438E-2</v>
      </c>
      <c r="M12" s="198">
        <v>0.88529999999999998</v>
      </c>
      <c r="N12" s="121">
        <f t="shared" si="1"/>
        <v>0.12719633307868583</v>
      </c>
    </row>
    <row r="13" spans="1:16" x14ac:dyDescent="0.25">
      <c r="A13" s="1" t="s">
        <v>81</v>
      </c>
      <c r="B13" s="119" t="s">
        <v>82</v>
      </c>
      <c r="C13" s="198">
        <v>0</v>
      </c>
      <c r="D13" s="121">
        <v>-1</v>
      </c>
      <c r="E13" s="198">
        <v>0.70109999999999995</v>
      </c>
      <c r="F13" s="121" t="str">
        <f t="shared" si="0"/>
        <v>-</v>
      </c>
      <c r="G13" s="198">
        <v>0.81930000000000003</v>
      </c>
      <c r="H13" s="121">
        <f t="shared" si="0"/>
        <v>0.16859221223791199</v>
      </c>
      <c r="I13" s="198">
        <v>0.74939999999999996</v>
      </c>
      <c r="J13" s="121">
        <f t="shared" si="0"/>
        <v>-8.5316733797143995E-2</v>
      </c>
      <c r="K13" s="198">
        <v>0.79349999999999998</v>
      </c>
      <c r="L13" s="121">
        <f t="shared" si="0"/>
        <v>5.884707766212971E-2</v>
      </c>
      <c r="M13" s="198">
        <v>0.76870000000000005</v>
      </c>
      <c r="N13" s="121">
        <f t="shared" si="1"/>
        <v>-3.1253938248267055E-2</v>
      </c>
    </row>
    <row r="14" spans="1:16" x14ac:dyDescent="0.25">
      <c r="A14" s="1" t="s">
        <v>83</v>
      </c>
      <c r="B14" s="119" t="s">
        <v>84</v>
      </c>
      <c r="C14" s="198">
        <v>0</v>
      </c>
      <c r="D14" s="121">
        <v>-1</v>
      </c>
      <c r="E14" s="198">
        <v>0.73840000000000006</v>
      </c>
      <c r="F14" s="121" t="str">
        <f t="shared" si="0"/>
        <v>-</v>
      </c>
      <c r="G14" s="198">
        <v>0.75730000000000008</v>
      </c>
      <c r="H14" s="121">
        <f t="shared" si="0"/>
        <v>2.5595882990249175E-2</v>
      </c>
      <c r="I14" s="198">
        <v>0.89209999999999989</v>
      </c>
      <c r="J14" s="121">
        <f t="shared" si="0"/>
        <v>0.17800079228839261</v>
      </c>
      <c r="K14" s="198">
        <v>0.86809999999999998</v>
      </c>
      <c r="L14" s="121">
        <f t="shared" si="0"/>
        <v>-2.6902813585920726E-2</v>
      </c>
      <c r="M14" s="198">
        <v>0.87670000000000003</v>
      </c>
      <c r="N14" s="121">
        <f t="shared" si="1"/>
        <v>9.9066927773299174E-3</v>
      </c>
    </row>
    <row r="15" spans="1:16" x14ac:dyDescent="0.25">
      <c r="A15" s="1" t="s">
        <v>85</v>
      </c>
      <c r="B15" s="119" t="s">
        <v>86</v>
      </c>
      <c r="C15" s="198">
        <v>0</v>
      </c>
      <c r="D15" s="121">
        <v>-1</v>
      </c>
      <c r="E15" s="198">
        <v>0.76500000000000001</v>
      </c>
      <c r="F15" s="121" t="str">
        <f t="shared" si="0"/>
        <v>-</v>
      </c>
      <c r="G15" s="198">
        <v>0.69299999999999995</v>
      </c>
      <c r="H15" s="121">
        <f t="shared" si="0"/>
        <v>-9.4117647058823639E-2</v>
      </c>
      <c r="I15" s="198">
        <v>0.84819999999999995</v>
      </c>
      <c r="J15" s="121">
        <f t="shared" si="0"/>
        <v>0.22395382395382391</v>
      </c>
      <c r="K15" s="198">
        <v>0.93140000000000001</v>
      </c>
      <c r="L15" s="121">
        <f t="shared" si="0"/>
        <v>9.8090073095967956E-2</v>
      </c>
      <c r="M15" s="198">
        <v>0.9355</v>
      </c>
      <c r="N15" s="121">
        <f t="shared" si="1"/>
        <v>4.4019755207214128E-3</v>
      </c>
    </row>
    <row r="16" spans="1:16" x14ac:dyDescent="0.25">
      <c r="A16" s="1" t="s">
        <v>87</v>
      </c>
      <c r="B16" s="119" t="s">
        <v>88</v>
      </c>
      <c r="C16" s="198">
        <v>0.70719999999999994</v>
      </c>
      <c r="D16" s="121">
        <v>-0.14907953314883893</v>
      </c>
      <c r="E16" s="198">
        <v>0.86809999999999998</v>
      </c>
      <c r="F16" s="121">
        <f t="shared" si="0"/>
        <v>0.22751696832579205</v>
      </c>
      <c r="G16" s="198">
        <v>0.92120000000000002</v>
      </c>
      <c r="H16" s="121">
        <f t="shared" si="0"/>
        <v>6.1168068194908498E-2</v>
      </c>
      <c r="I16" s="198">
        <v>0.91409999999999991</v>
      </c>
      <c r="J16" s="121">
        <f t="shared" si="0"/>
        <v>-7.7073382544508018E-3</v>
      </c>
      <c r="K16" s="198">
        <v>1.0104</v>
      </c>
      <c r="L16" s="121">
        <f t="shared" si="0"/>
        <v>0.10534952412208742</v>
      </c>
      <c r="M16" s="198">
        <v>0.96959999999999991</v>
      </c>
      <c r="N16" s="121">
        <f t="shared" si="1"/>
        <v>-4.0380047505938266E-2</v>
      </c>
    </row>
    <row r="17" spans="1:29" x14ac:dyDescent="0.25">
      <c r="A17" s="1" t="s">
        <v>89</v>
      </c>
      <c r="B17" s="119" t="s">
        <v>90</v>
      </c>
      <c r="C17" s="198">
        <v>0.81629999999999991</v>
      </c>
      <c r="D17" s="121">
        <v>0.13469557964970802</v>
      </c>
      <c r="E17" s="198">
        <v>0.85939999999999994</v>
      </c>
      <c r="F17" s="121">
        <f t="shared" si="0"/>
        <v>5.2799215974519198E-2</v>
      </c>
      <c r="G17" s="198">
        <v>0.74739999999999995</v>
      </c>
      <c r="H17" s="121">
        <f t="shared" si="0"/>
        <v>-0.13032348149872008</v>
      </c>
      <c r="I17" s="198">
        <v>0.87129999999999996</v>
      </c>
      <c r="J17" s="121">
        <f t="shared" si="0"/>
        <v>0.16577468557666575</v>
      </c>
      <c r="K17" s="198">
        <v>0.86329999999999996</v>
      </c>
      <c r="L17" s="121">
        <f t="shared" si="0"/>
        <v>-9.1816825433260751E-3</v>
      </c>
      <c r="M17" s="198">
        <v>0.77159999999999995</v>
      </c>
      <c r="N17" s="121">
        <f t="shared" si="1"/>
        <v>-0.10622031738677173</v>
      </c>
    </row>
    <row r="18" spans="1:29" x14ac:dyDescent="0.25">
      <c r="A18" s="1" t="s">
        <v>91</v>
      </c>
      <c r="B18" s="119" t="s">
        <v>92</v>
      </c>
      <c r="C18" s="198">
        <v>0.32350000000000001</v>
      </c>
      <c r="D18" s="121">
        <v>-0.51228704960048244</v>
      </c>
      <c r="E18" s="198">
        <v>0.81379999999999997</v>
      </c>
      <c r="F18" s="121">
        <f t="shared" si="0"/>
        <v>1.5156105100463675</v>
      </c>
      <c r="G18" s="198">
        <v>0.89290000000000003</v>
      </c>
      <c r="H18" s="121">
        <f t="shared" si="0"/>
        <v>9.7198328827721836E-2</v>
      </c>
      <c r="I18" s="198">
        <v>0.99150000000000005</v>
      </c>
      <c r="J18" s="121"/>
      <c r="K18" s="198">
        <v>0.8478</v>
      </c>
      <c r="L18" s="121">
        <f t="shared" si="0"/>
        <v>-0.14493192133131627</v>
      </c>
      <c r="M18" s="198">
        <v>0.82889999999999997</v>
      </c>
      <c r="N18" s="121">
        <f t="shared" si="1"/>
        <v>-2.2292993630573243E-2</v>
      </c>
      <c r="AB18" s="199"/>
    </row>
    <row r="19" spans="1:29" x14ac:dyDescent="0.25">
      <c r="A19" s="1" t="s">
        <v>93</v>
      </c>
      <c r="B19" s="119" t="s">
        <v>94</v>
      </c>
      <c r="C19" s="198">
        <v>0.36009999999999998</v>
      </c>
      <c r="D19" s="121">
        <v>-0.48164675399453005</v>
      </c>
      <c r="E19" s="198">
        <v>0.73260000000000003</v>
      </c>
      <c r="F19" s="121">
        <f t="shared" si="0"/>
        <v>1.0344348792002225</v>
      </c>
      <c r="G19" s="198">
        <v>0.79159999999999997</v>
      </c>
      <c r="H19" s="121">
        <f t="shared" si="0"/>
        <v>8.0535080535080406E-2</v>
      </c>
      <c r="I19" s="198">
        <v>0.81189999999999996</v>
      </c>
      <c r="J19" s="121">
        <f t="shared" si="0"/>
        <v>2.5644264780191994E-2</v>
      </c>
      <c r="K19" s="198">
        <v>0.76209999999999989</v>
      </c>
      <c r="L19" s="121">
        <f t="shared" si="0"/>
        <v>-6.1337603153097775E-2</v>
      </c>
      <c r="M19" s="198">
        <v>0.6774</v>
      </c>
      <c r="N19" s="121">
        <f t="shared" si="1"/>
        <v>-0.11114027030573403</v>
      </c>
      <c r="AB19" s="199"/>
      <c r="AC19" s="199"/>
    </row>
    <row r="20" spans="1:29" x14ac:dyDescent="0.25">
      <c r="A20" s="1" t="s">
        <v>95</v>
      </c>
      <c r="B20" s="119" t="s">
        <v>96</v>
      </c>
      <c r="C20" s="198">
        <v>0.65659999999999996</v>
      </c>
      <c r="D20" s="121">
        <v>-5.5659427585215138E-2</v>
      </c>
      <c r="E20" s="198">
        <v>0.74909999999999999</v>
      </c>
      <c r="F20" s="121">
        <f t="shared" si="0"/>
        <v>0.14087724642095645</v>
      </c>
      <c r="G20" s="198">
        <v>0.53679999999999994</v>
      </c>
      <c r="H20" s="121">
        <f t="shared" si="0"/>
        <v>-0.28340675477239363</v>
      </c>
      <c r="I20" s="198">
        <v>0.80489999999999995</v>
      </c>
      <c r="J20" s="121">
        <f t="shared" si="0"/>
        <v>0.49944113263785406</v>
      </c>
      <c r="K20" s="198">
        <v>0.65790000000000004</v>
      </c>
      <c r="L20" s="121">
        <f t="shared" si="0"/>
        <v>-0.18263138278046953</v>
      </c>
      <c r="M20" s="198">
        <v>0.75390000000000001</v>
      </c>
      <c r="N20" s="121">
        <f t="shared" si="1"/>
        <v>0.1459188326493388</v>
      </c>
      <c r="O20" s="127"/>
    </row>
    <row r="21" spans="1:29" ht="15.75" x14ac:dyDescent="0.25">
      <c r="A21" s="1" t="s">
        <v>0</v>
      </c>
      <c r="B21" s="122" t="s">
        <v>33</v>
      </c>
      <c r="C21" s="200">
        <v>0.60407891607923314</v>
      </c>
      <c r="D21" s="124">
        <v>-0.13870200832348811</v>
      </c>
      <c r="E21" s="200">
        <v>0.70336128458075009</v>
      </c>
      <c r="F21" s="124">
        <f t="shared" si="0"/>
        <v>0.16435330858078601</v>
      </c>
      <c r="G21" s="200">
        <v>0.77576111963529215</v>
      </c>
      <c r="H21" s="124">
        <f t="shared" si="0"/>
        <v>0.10293406339204059</v>
      </c>
      <c r="I21" s="200">
        <v>0.82779844332469787</v>
      </c>
      <c r="J21" s="124">
        <f t="shared" si="0"/>
        <v>6.7079056132472781E-2</v>
      </c>
      <c r="K21" s="200">
        <v>0.77423661488907958</v>
      </c>
      <c r="L21" s="124">
        <f t="shared" si="0"/>
        <v>-6.4703949213165024E-2</v>
      </c>
      <c r="M21" s="200">
        <v>0.81840355885878524</v>
      </c>
      <c r="N21" s="124">
        <f>IFERROR(M21/K21-1,"-")</f>
        <v>5.7045795975475988E-2</v>
      </c>
      <c r="O21" s="317"/>
    </row>
    <row r="22" spans="1:29" ht="6" customHeight="1" x14ac:dyDescent="0.25">
      <c r="O22" s="317"/>
    </row>
    <row r="23" spans="1:29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5" spans="1:29" x14ac:dyDescent="0.25">
      <c r="B25" t="s">
        <v>12</v>
      </c>
    </row>
    <row r="26" spans="1:29" ht="21.75" customHeight="1" thickBot="1" x14ac:dyDescent="0.3">
      <c r="B26" s="283" t="s">
        <v>316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160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161</v>
      </c>
    </row>
    <row r="28" spans="1:29" ht="22.5" thickTop="1" thickBot="1" x14ac:dyDescent="0.3">
      <c r="B28" s="111"/>
      <c r="C28" s="305" t="s">
        <v>63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29" x14ac:dyDescent="0.25">
      <c r="B31" s="119" t="s">
        <v>74</v>
      </c>
      <c r="C31" s="198">
        <v>0.78949999999999998</v>
      </c>
      <c r="D31" s="121"/>
      <c r="E31" s="198">
        <v>0.29600000000000004</v>
      </c>
      <c r="F31" s="121">
        <f t="shared" ref="F31:J43" si="2">IFERROR(E31/C31-1,"-")</f>
        <v>-0.62507916402786567</v>
      </c>
      <c r="G31" s="198">
        <v>0.80040000000000011</v>
      </c>
      <c r="H31" s="121">
        <f t="shared" si="2"/>
        <v>1.7040540540540539</v>
      </c>
      <c r="I31" s="198">
        <v>0.66769999999999996</v>
      </c>
      <c r="J31" s="121">
        <f t="shared" si="2"/>
        <v>-0.16579210394802613</v>
      </c>
      <c r="K31" s="198">
        <v>0.77610000000000001</v>
      </c>
      <c r="L31" s="121">
        <f t="shared" ref="L31:L43" si="3">IFERROR(K31/I31-1,"-")</f>
        <v>0.16234836004193509</v>
      </c>
      <c r="M31" s="198">
        <v>0.76029999999999998</v>
      </c>
      <c r="N31" s="121">
        <f t="shared" ref="N31:N42" si="4">IFERROR(M31/K31-1,"-")</f>
        <v>-2.0358201262723918E-2</v>
      </c>
    </row>
    <row r="32" spans="1:29" x14ac:dyDescent="0.25">
      <c r="B32" s="119" t="s">
        <v>76</v>
      </c>
      <c r="C32" s="198">
        <v>0.82389999999999997</v>
      </c>
      <c r="D32" s="121"/>
      <c r="E32" s="198">
        <v>0</v>
      </c>
      <c r="F32" s="121">
        <f t="shared" si="2"/>
        <v>-1</v>
      </c>
      <c r="G32" s="198">
        <v>0.94040000000000001</v>
      </c>
      <c r="H32" s="121" t="str">
        <f t="shared" si="2"/>
        <v>-</v>
      </c>
      <c r="I32" s="198">
        <v>0.8387</v>
      </c>
      <c r="J32" s="121">
        <f t="shared" si="2"/>
        <v>-0.10814547001276054</v>
      </c>
      <c r="K32" s="198">
        <v>0.81950000000000001</v>
      </c>
      <c r="L32" s="121">
        <f t="shared" si="3"/>
        <v>-2.289257183736737E-2</v>
      </c>
      <c r="M32" s="198">
        <v>0.86180000000000012</v>
      </c>
      <c r="N32" s="121">
        <f t="shared" si="4"/>
        <v>5.1616839536302805E-2</v>
      </c>
    </row>
    <row r="33" spans="2:16" x14ac:dyDescent="0.25">
      <c r="B33" s="119" t="s">
        <v>78</v>
      </c>
      <c r="C33" s="198">
        <v>0.34029999999999999</v>
      </c>
      <c r="D33" s="121"/>
      <c r="E33" s="198">
        <v>0.43320000000000003</v>
      </c>
      <c r="F33" s="121">
        <f t="shared" si="2"/>
        <v>0.27299441669115487</v>
      </c>
      <c r="G33" s="198">
        <v>0.92749999999999999</v>
      </c>
      <c r="H33" s="121">
        <f t="shared" si="2"/>
        <v>1.1410433979686054</v>
      </c>
      <c r="I33" s="198">
        <v>0.75569999999999993</v>
      </c>
      <c r="J33" s="121">
        <f t="shared" si="2"/>
        <v>-0.18522911051212942</v>
      </c>
      <c r="K33" s="198">
        <v>0.83979999999999999</v>
      </c>
      <c r="L33" s="121">
        <f t="shared" si="3"/>
        <v>0.11128754796877072</v>
      </c>
      <c r="M33" s="198">
        <v>0.74360000000000004</v>
      </c>
      <c r="N33" s="121">
        <f t="shared" si="4"/>
        <v>-0.11455108359133126</v>
      </c>
    </row>
    <row r="34" spans="2:16" x14ac:dyDescent="0.25">
      <c r="B34" s="119" t="s">
        <v>80</v>
      </c>
      <c r="C34" s="198">
        <v>0</v>
      </c>
      <c r="D34" s="121"/>
      <c r="E34" s="198">
        <v>0.59740000000000004</v>
      </c>
      <c r="F34" s="121" t="str">
        <f t="shared" si="2"/>
        <v>-</v>
      </c>
      <c r="G34" s="198">
        <v>0.8701000000000001</v>
      </c>
      <c r="H34" s="121">
        <f t="shared" si="2"/>
        <v>0.45647807164378973</v>
      </c>
      <c r="I34" s="198">
        <v>0.89739999999999998</v>
      </c>
      <c r="J34" s="121">
        <f t="shared" si="2"/>
        <v>3.137570394207545E-2</v>
      </c>
      <c r="K34" s="198">
        <v>0.77200000000000002</v>
      </c>
      <c r="L34" s="121">
        <f t="shared" si="3"/>
        <v>-0.13973701805215066</v>
      </c>
      <c r="M34" s="198">
        <v>0.86569999999999991</v>
      </c>
      <c r="N34" s="121">
        <f t="shared" si="4"/>
        <v>0.1213730569948186</v>
      </c>
    </row>
    <row r="35" spans="2:16" x14ac:dyDescent="0.25">
      <c r="B35" s="119" t="s">
        <v>82</v>
      </c>
      <c r="C35" s="198">
        <v>0</v>
      </c>
      <c r="D35" s="121"/>
      <c r="E35" s="198">
        <v>0.71640000000000004</v>
      </c>
      <c r="F35" s="121" t="str">
        <f t="shared" si="2"/>
        <v>-</v>
      </c>
      <c r="G35" s="198">
        <v>0.91069999999999995</v>
      </c>
      <c r="H35" s="121">
        <f t="shared" si="2"/>
        <v>0.27121719709659398</v>
      </c>
      <c r="I35" s="198">
        <v>0.78780000000000006</v>
      </c>
      <c r="J35" s="121">
        <f t="shared" si="2"/>
        <v>-0.13495113648841539</v>
      </c>
      <c r="K35" s="198">
        <v>0.80449999999999999</v>
      </c>
      <c r="L35" s="121">
        <f t="shared" si="3"/>
        <v>2.1198273673521006E-2</v>
      </c>
      <c r="M35" s="198">
        <v>0.74970000000000003</v>
      </c>
      <c r="N35" s="121">
        <f t="shared" si="4"/>
        <v>-6.8116842759477936E-2</v>
      </c>
    </row>
    <row r="36" spans="2:16" x14ac:dyDescent="0.25">
      <c r="B36" s="119" t="s">
        <v>84</v>
      </c>
      <c r="C36" s="198">
        <v>0</v>
      </c>
      <c r="D36" s="121"/>
      <c r="E36" s="198">
        <v>0.8</v>
      </c>
      <c r="F36" s="121" t="str">
        <f t="shared" si="2"/>
        <v>-</v>
      </c>
      <c r="G36" s="198">
        <v>0.83409999999999995</v>
      </c>
      <c r="H36" s="121">
        <f t="shared" si="2"/>
        <v>4.2624999999999913E-2</v>
      </c>
      <c r="I36" s="198">
        <v>0.94840000000000002</v>
      </c>
      <c r="J36" s="121">
        <f t="shared" si="2"/>
        <v>0.13703392878551734</v>
      </c>
      <c r="K36" s="198">
        <v>0.90610000000000002</v>
      </c>
      <c r="L36" s="121">
        <f t="shared" si="3"/>
        <v>-4.460143399409533E-2</v>
      </c>
      <c r="M36" s="198">
        <v>0.87650000000000006</v>
      </c>
      <c r="N36" s="121">
        <f t="shared" si="4"/>
        <v>-3.2667475996026929E-2</v>
      </c>
    </row>
    <row r="37" spans="2:16" x14ac:dyDescent="0.25">
      <c r="B37" s="119" t="s">
        <v>86</v>
      </c>
      <c r="C37" s="198">
        <v>0</v>
      </c>
      <c r="D37" s="121"/>
      <c r="E37" s="198">
        <v>0.79249999999999998</v>
      </c>
      <c r="F37" s="121" t="str">
        <f t="shared" si="2"/>
        <v>-</v>
      </c>
      <c r="G37" s="198">
        <v>0.71450000000000002</v>
      </c>
      <c r="H37" s="121">
        <f t="shared" si="2"/>
        <v>-9.8422712933753931E-2</v>
      </c>
      <c r="I37" s="198">
        <v>0.85980000000000001</v>
      </c>
      <c r="J37" s="121">
        <f t="shared" si="2"/>
        <v>0.20335899230230936</v>
      </c>
      <c r="K37" s="198">
        <v>0.93030000000000002</v>
      </c>
      <c r="L37" s="121">
        <f t="shared" si="3"/>
        <v>8.1995812979762661E-2</v>
      </c>
      <c r="M37" s="198">
        <v>0.92290000000000005</v>
      </c>
      <c r="N37" s="121">
        <f t="shared" si="4"/>
        <v>-7.9544233043103985E-3</v>
      </c>
    </row>
    <row r="38" spans="2:16" x14ac:dyDescent="0.25">
      <c r="B38" s="119" t="s">
        <v>88</v>
      </c>
      <c r="C38" s="198">
        <v>0.79610000000000003</v>
      </c>
      <c r="D38" s="121"/>
      <c r="E38" s="198">
        <v>0.93</v>
      </c>
      <c r="F38" s="121">
        <f t="shared" si="2"/>
        <v>0.16819495038311771</v>
      </c>
      <c r="G38" s="198">
        <v>0.9556</v>
      </c>
      <c r="H38" s="121">
        <f t="shared" si="2"/>
        <v>2.7526881720430163E-2</v>
      </c>
      <c r="I38" s="198">
        <v>0.92110000000000003</v>
      </c>
      <c r="J38" s="121">
        <f t="shared" si="2"/>
        <v>-3.6102971954792729E-2</v>
      </c>
      <c r="K38" s="198">
        <v>1.0162</v>
      </c>
      <c r="L38" s="121">
        <f t="shared" si="3"/>
        <v>0.10324611877103451</v>
      </c>
      <c r="M38" s="198">
        <v>0.95069999999999988</v>
      </c>
      <c r="N38" s="121">
        <f t="shared" si="4"/>
        <v>-6.445581578429449E-2</v>
      </c>
    </row>
    <row r="39" spans="2:16" x14ac:dyDescent="0.25">
      <c r="B39" s="119" t="s">
        <v>90</v>
      </c>
      <c r="C39" s="198">
        <v>0.83379999999999999</v>
      </c>
      <c r="D39" s="121"/>
      <c r="E39" s="198">
        <v>0.93120000000000003</v>
      </c>
      <c r="F39" s="121">
        <f t="shared" si="2"/>
        <v>0.11681458383305365</v>
      </c>
      <c r="G39" s="198">
        <v>0.78689999999999993</v>
      </c>
      <c r="H39" s="121">
        <f t="shared" si="2"/>
        <v>-0.15496134020618568</v>
      </c>
      <c r="I39" s="198">
        <v>0.90790000000000004</v>
      </c>
      <c r="J39" s="121">
        <f t="shared" si="2"/>
        <v>0.15376795018426748</v>
      </c>
      <c r="K39" s="198">
        <v>0.88029999999999997</v>
      </c>
      <c r="L39" s="121">
        <f t="shared" si="3"/>
        <v>-3.0399823769137635E-2</v>
      </c>
      <c r="M39" s="198">
        <v>0.76060000000000005</v>
      </c>
      <c r="N39" s="121">
        <f t="shared" si="4"/>
        <v>-0.1359763716914687</v>
      </c>
    </row>
    <row r="40" spans="2:16" x14ac:dyDescent="0.25">
      <c r="B40" s="119" t="s">
        <v>92</v>
      </c>
      <c r="C40" s="198">
        <v>0.3306</v>
      </c>
      <c r="D40" s="121"/>
      <c r="E40" s="198">
        <v>0.89700000000000002</v>
      </c>
      <c r="F40" s="121">
        <f t="shared" si="2"/>
        <v>1.7132486388384756</v>
      </c>
      <c r="G40" s="198">
        <v>0.94959999999999989</v>
      </c>
      <c r="H40" s="121">
        <f t="shared" si="2"/>
        <v>5.8639910813823803E-2</v>
      </c>
      <c r="I40" s="198">
        <v>1.0544</v>
      </c>
      <c r="J40" s="121">
        <f t="shared" si="2"/>
        <v>0.11036225779275499</v>
      </c>
      <c r="K40" s="198">
        <v>0.83840000000000003</v>
      </c>
      <c r="L40" s="121">
        <f t="shared" si="3"/>
        <v>-0.20485584218512898</v>
      </c>
      <c r="M40" s="198">
        <v>0.81900000000000006</v>
      </c>
      <c r="N40" s="121">
        <f t="shared" si="4"/>
        <v>-2.3139312977099258E-2</v>
      </c>
    </row>
    <row r="41" spans="2:16" x14ac:dyDescent="0.25">
      <c r="B41" s="119" t="s">
        <v>94</v>
      </c>
      <c r="C41" s="198">
        <v>0.36659999999999998</v>
      </c>
      <c r="D41" s="121"/>
      <c r="E41" s="198">
        <v>0.79159999999999997</v>
      </c>
      <c r="F41" s="121">
        <f t="shared" si="2"/>
        <v>1.159301691216585</v>
      </c>
      <c r="G41" s="198">
        <v>0.82230000000000003</v>
      </c>
      <c r="H41" s="121">
        <f t="shared" si="2"/>
        <v>3.8782213239009655E-2</v>
      </c>
      <c r="I41" s="198">
        <v>0.84939999999999993</v>
      </c>
      <c r="J41" s="121">
        <f t="shared" si="2"/>
        <v>3.2956341967651515E-2</v>
      </c>
      <c r="K41" s="198">
        <v>0.75549999999999995</v>
      </c>
      <c r="L41" s="121">
        <f t="shared" si="3"/>
        <v>-0.11054862255709907</v>
      </c>
      <c r="M41" s="198">
        <v>0.65700000000000003</v>
      </c>
      <c r="N41" s="121">
        <f t="shared" si="4"/>
        <v>-0.13037723362011899</v>
      </c>
    </row>
    <row r="42" spans="2:16" x14ac:dyDescent="0.25">
      <c r="B42" s="119" t="s">
        <v>96</v>
      </c>
      <c r="C42" s="198">
        <v>0.66909999999999992</v>
      </c>
      <c r="D42" s="121"/>
      <c r="E42" s="198">
        <v>0.81269999999999998</v>
      </c>
      <c r="F42" s="121">
        <f t="shared" si="2"/>
        <v>0.21461664923030943</v>
      </c>
      <c r="G42" s="198">
        <v>0.74650000000000005</v>
      </c>
      <c r="H42" s="121">
        <f t="shared" si="2"/>
        <v>-8.1456872154546445E-2</v>
      </c>
      <c r="I42" s="198">
        <v>0.81110000000000004</v>
      </c>
      <c r="J42" s="121">
        <f t="shared" si="2"/>
        <v>8.6537173476222362E-2</v>
      </c>
      <c r="K42" s="198">
        <v>0.61499999999999999</v>
      </c>
      <c r="L42" s="121">
        <f t="shared" si="3"/>
        <v>-0.24177043521144126</v>
      </c>
      <c r="M42" s="198">
        <v>0.75139999999999996</v>
      </c>
      <c r="N42" s="121">
        <f t="shared" si="4"/>
        <v>0.22178861788617876</v>
      </c>
    </row>
    <row r="43" spans="2:16" ht="15.75" x14ac:dyDescent="0.25">
      <c r="B43" s="122" t="s">
        <v>33</v>
      </c>
      <c r="C43" s="200">
        <v>0.63275535008939532</v>
      </c>
      <c r="D43" s="124"/>
      <c r="E43" s="202">
        <v>0.76920022397565713</v>
      </c>
      <c r="F43" s="124">
        <f t="shared" si="2"/>
        <v>0.21563606513478706</v>
      </c>
      <c r="G43" s="202">
        <v>0.85289463645208108</v>
      </c>
      <c r="H43" s="124">
        <f t="shared" si="2"/>
        <v>0.10880705682045222</v>
      </c>
      <c r="I43" s="200">
        <v>0.85798212005108543</v>
      </c>
      <c r="J43" s="124">
        <f t="shared" si="2"/>
        <v>5.9649614167671672E-3</v>
      </c>
      <c r="K43" s="200">
        <v>0.82954099756436284</v>
      </c>
      <c r="L43" s="124">
        <f t="shared" si="3"/>
        <v>-3.3148852198725542E-2</v>
      </c>
      <c r="M43" s="200">
        <v>0.80922861036063509</v>
      </c>
      <c r="N43" s="124">
        <f>IFERROR(M43/K43-1,"-")</f>
        <v>-2.4486296956229392E-2</v>
      </c>
    </row>
    <row r="44" spans="2:16" ht="6" customHeight="1" x14ac:dyDescent="0.25"/>
    <row r="45" spans="2:16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162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163</v>
      </c>
    </row>
    <row r="50" spans="2:16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2:16" x14ac:dyDescent="0.25">
      <c r="B53" s="119" t="s">
        <v>74</v>
      </c>
      <c r="C53" s="198">
        <v>0.78949999999999998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</v>
      </c>
      <c r="J53" s="121" t="str">
        <f t="shared" si="5"/>
        <v>-</v>
      </c>
      <c r="K53" s="198">
        <v>0</v>
      </c>
      <c r="L53" s="121" t="str">
        <f t="shared" ref="L53:L65" si="6">IFERROR(K53/I53-1,"-")</f>
        <v>-</v>
      </c>
      <c r="M53" s="198">
        <v>0</v>
      </c>
      <c r="N53" s="121" t="str">
        <f t="shared" ref="N53:N64" si="7">IFERROR(M53/K53-1,"-")</f>
        <v>-</v>
      </c>
    </row>
    <row r="54" spans="2:16" x14ac:dyDescent="0.25">
      <c r="B54" s="119" t="s">
        <v>76</v>
      </c>
      <c r="C54" s="198">
        <v>0.82389999999999997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0</v>
      </c>
      <c r="J54" s="121" t="str">
        <f t="shared" si="5"/>
        <v>-</v>
      </c>
      <c r="K54" s="198">
        <v>0</v>
      </c>
      <c r="L54" s="121" t="str">
        <f t="shared" si="6"/>
        <v>-</v>
      </c>
      <c r="M54" s="198">
        <v>0</v>
      </c>
      <c r="N54" s="121" t="str">
        <f t="shared" si="7"/>
        <v>-</v>
      </c>
    </row>
    <row r="55" spans="2:16" x14ac:dyDescent="0.25">
      <c r="B55" s="119" t="s">
        <v>78</v>
      </c>
      <c r="C55" s="198">
        <v>0.34029999999999999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</v>
      </c>
      <c r="J55" s="121" t="str">
        <f t="shared" si="5"/>
        <v>-</v>
      </c>
      <c r="K55" s="198">
        <v>0</v>
      </c>
      <c r="L55" s="121" t="str">
        <f t="shared" si="6"/>
        <v>-</v>
      </c>
      <c r="M55" s="198">
        <v>0</v>
      </c>
      <c r="N55" s="121" t="str">
        <f t="shared" si="7"/>
        <v>-</v>
      </c>
    </row>
    <row r="56" spans="2:16" x14ac:dyDescent="0.25">
      <c r="B56" s="119" t="s">
        <v>80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</v>
      </c>
      <c r="J56" s="121" t="str">
        <f t="shared" si="5"/>
        <v>-</v>
      </c>
      <c r="K56" s="198">
        <v>0</v>
      </c>
      <c r="L56" s="121" t="str">
        <f t="shared" si="6"/>
        <v>-</v>
      </c>
      <c r="M56" s="198">
        <v>0</v>
      </c>
      <c r="N56" s="121" t="str">
        <f t="shared" si="7"/>
        <v>-</v>
      </c>
    </row>
    <row r="57" spans="2:16" x14ac:dyDescent="0.25">
      <c r="B57" s="119" t="s">
        <v>82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</v>
      </c>
      <c r="J57" s="121" t="str">
        <f t="shared" si="5"/>
        <v>-</v>
      </c>
      <c r="K57" s="198">
        <v>0</v>
      </c>
      <c r="L57" s="121" t="str">
        <f t="shared" si="6"/>
        <v>-</v>
      </c>
      <c r="M57" s="198">
        <v>0</v>
      </c>
      <c r="N57" s="121" t="str">
        <f t="shared" si="7"/>
        <v>-</v>
      </c>
    </row>
    <row r="58" spans="2:16" x14ac:dyDescent="0.25">
      <c r="B58" s="119" t="s">
        <v>84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</v>
      </c>
      <c r="J58" s="121" t="str">
        <f t="shared" si="5"/>
        <v>-</v>
      </c>
      <c r="K58" s="198">
        <v>0</v>
      </c>
      <c r="L58" s="121" t="str">
        <f t="shared" si="6"/>
        <v>-</v>
      </c>
      <c r="M58" s="198">
        <v>0</v>
      </c>
      <c r="N58" s="121" t="str">
        <f t="shared" si="7"/>
        <v>-</v>
      </c>
    </row>
    <row r="59" spans="2:16" x14ac:dyDescent="0.25">
      <c r="B59" s="119" t="s">
        <v>86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</v>
      </c>
      <c r="J59" s="121" t="str">
        <f t="shared" si="5"/>
        <v>-</v>
      </c>
      <c r="K59" s="198">
        <v>0</v>
      </c>
      <c r="L59" s="121" t="str">
        <f t="shared" si="6"/>
        <v>-</v>
      </c>
      <c r="M59" s="198">
        <v>0</v>
      </c>
      <c r="N59" s="121" t="str">
        <f t="shared" si="7"/>
        <v>-</v>
      </c>
    </row>
    <row r="60" spans="2:16" x14ac:dyDescent="0.25">
      <c r="B60" s="119" t="s">
        <v>88</v>
      </c>
      <c r="C60" s="198">
        <v>0</v>
      </c>
      <c r="D60" s="121"/>
      <c r="E60" s="198">
        <v>0</v>
      </c>
      <c r="F60" s="121" t="str">
        <f t="shared" si="5"/>
        <v>-</v>
      </c>
      <c r="G60" s="198">
        <v>0</v>
      </c>
      <c r="H60" s="121" t="str">
        <f t="shared" si="5"/>
        <v>-</v>
      </c>
      <c r="I60" s="198">
        <v>0</v>
      </c>
      <c r="J60" s="121" t="str">
        <f t="shared" si="5"/>
        <v>-</v>
      </c>
      <c r="K60" s="198">
        <v>0</v>
      </c>
      <c r="L60" s="121" t="str">
        <f t="shared" si="6"/>
        <v>-</v>
      </c>
      <c r="M60" s="198">
        <v>0</v>
      </c>
      <c r="N60" s="121" t="str">
        <f t="shared" si="7"/>
        <v>-</v>
      </c>
    </row>
    <row r="61" spans="2:16" x14ac:dyDescent="0.25">
      <c r="B61" s="119" t="s">
        <v>90</v>
      </c>
      <c r="C61" s="198">
        <v>0</v>
      </c>
      <c r="D61" s="121"/>
      <c r="E61" s="198">
        <v>0</v>
      </c>
      <c r="F61" s="121" t="str">
        <f t="shared" si="5"/>
        <v>-</v>
      </c>
      <c r="G61" s="198">
        <v>0</v>
      </c>
      <c r="H61" s="121" t="str">
        <f t="shared" si="5"/>
        <v>-</v>
      </c>
      <c r="I61" s="198">
        <v>0</v>
      </c>
      <c r="J61" s="121" t="str">
        <f t="shared" si="5"/>
        <v>-</v>
      </c>
      <c r="K61" s="198">
        <v>0</v>
      </c>
      <c r="L61" s="121" t="str">
        <f t="shared" si="6"/>
        <v>-</v>
      </c>
      <c r="M61" s="198">
        <v>0</v>
      </c>
      <c r="N61" s="121" t="str">
        <f t="shared" si="7"/>
        <v>-</v>
      </c>
    </row>
    <row r="62" spans="2:16" x14ac:dyDescent="0.25">
      <c r="B62" s="119" t="s">
        <v>92</v>
      </c>
      <c r="C62" s="198">
        <v>0</v>
      </c>
      <c r="D62" s="121"/>
      <c r="E62" s="198">
        <v>0</v>
      </c>
      <c r="F62" s="121" t="str">
        <f t="shared" si="5"/>
        <v>-</v>
      </c>
      <c r="G62" s="198">
        <v>0</v>
      </c>
      <c r="H62" s="121" t="str">
        <f t="shared" si="5"/>
        <v>-</v>
      </c>
      <c r="I62" s="198">
        <v>0</v>
      </c>
      <c r="J62" s="121" t="str">
        <f t="shared" si="5"/>
        <v>-</v>
      </c>
      <c r="K62" s="198">
        <v>0</v>
      </c>
      <c r="L62" s="121" t="str">
        <f t="shared" si="6"/>
        <v>-</v>
      </c>
      <c r="M62" s="198">
        <v>0</v>
      </c>
      <c r="N62" s="121" t="str">
        <f t="shared" si="7"/>
        <v>-</v>
      </c>
    </row>
    <row r="63" spans="2:16" x14ac:dyDescent="0.25">
      <c r="B63" s="119" t="s">
        <v>94</v>
      </c>
      <c r="C63" s="198">
        <v>0</v>
      </c>
      <c r="D63" s="121"/>
      <c r="E63" s="198">
        <v>0</v>
      </c>
      <c r="F63" s="121" t="str">
        <f t="shared" si="5"/>
        <v>-</v>
      </c>
      <c r="G63" s="198">
        <v>0</v>
      </c>
      <c r="H63" s="121" t="str">
        <f t="shared" si="5"/>
        <v>-</v>
      </c>
      <c r="I63" s="198">
        <v>0</v>
      </c>
      <c r="J63" s="121" t="str">
        <f t="shared" si="5"/>
        <v>-</v>
      </c>
      <c r="K63" s="198">
        <v>0</v>
      </c>
      <c r="L63" s="121" t="str">
        <f t="shared" si="6"/>
        <v>-</v>
      </c>
      <c r="M63" s="198">
        <v>0</v>
      </c>
      <c r="N63" s="121" t="str">
        <f t="shared" si="7"/>
        <v>-</v>
      </c>
    </row>
    <row r="64" spans="2:16" x14ac:dyDescent="0.25">
      <c r="B64" s="119" t="s">
        <v>96</v>
      </c>
      <c r="C64" s="198">
        <v>0</v>
      </c>
      <c r="D64" s="121"/>
      <c r="E64" s="198">
        <v>0</v>
      </c>
      <c r="F64" s="121" t="str">
        <f t="shared" si="5"/>
        <v>-</v>
      </c>
      <c r="G64" s="198">
        <v>0</v>
      </c>
      <c r="H64" s="121" t="str">
        <f t="shared" si="5"/>
        <v>-</v>
      </c>
      <c r="I64" s="198">
        <v>0</v>
      </c>
      <c r="J64" s="121" t="str">
        <f t="shared" si="5"/>
        <v>-</v>
      </c>
      <c r="K64" s="198">
        <v>0</v>
      </c>
      <c r="L64" s="121" t="str">
        <f t="shared" si="6"/>
        <v>-</v>
      </c>
      <c r="M64" s="198">
        <v>0</v>
      </c>
      <c r="N64" s="121" t="str">
        <f t="shared" si="7"/>
        <v>-</v>
      </c>
    </row>
    <row r="65" spans="2:16" ht="15.75" x14ac:dyDescent="0.25">
      <c r="B65" s="122" t="s">
        <v>33</v>
      </c>
      <c r="C65" s="202">
        <v>0</v>
      </c>
      <c r="D65" s="203"/>
      <c r="E65" s="204" t="s">
        <v>258</v>
      </c>
      <c r="F65" s="203" t="str">
        <f t="shared" si="5"/>
        <v>-</v>
      </c>
      <c r="G65" s="204" t="s">
        <v>258</v>
      </c>
      <c r="H65" s="203" t="str">
        <f t="shared" si="5"/>
        <v>-</v>
      </c>
      <c r="I65" s="204" t="s">
        <v>258</v>
      </c>
      <c r="J65" s="203" t="str">
        <f t="shared" si="5"/>
        <v>-</v>
      </c>
      <c r="K65" s="204" t="s">
        <v>258</v>
      </c>
      <c r="L65" s="203" t="str">
        <f t="shared" si="6"/>
        <v>-</v>
      </c>
      <c r="M65" s="204" t="s">
        <v>258</v>
      </c>
      <c r="N65" s="203" t="str">
        <f>IFERROR(M65/K65-1,"-")</f>
        <v>-</v>
      </c>
    </row>
    <row r="66" spans="2:16" ht="6" customHeight="1" x14ac:dyDescent="0.25"/>
    <row r="67" spans="2:16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164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165</v>
      </c>
    </row>
    <row r="72" spans="2:16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2:16" x14ac:dyDescent="0.25">
      <c r="B75" s="119" t="s">
        <v>74</v>
      </c>
      <c r="C75" s="198">
        <v>0</v>
      </c>
      <c r="D75" s="121"/>
      <c r="E75" s="198">
        <v>0</v>
      </c>
      <c r="F75" s="121" t="str">
        <f t="shared" ref="F75:J87" si="8">IFERROR(E75/C75-1,"-")</f>
        <v>-</v>
      </c>
      <c r="G75" s="198">
        <v>0</v>
      </c>
      <c r="H75" s="121" t="str">
        <f t="shared" si="8"/>
        <v>-</v>
      </c>
      <c r="I75" s="198">
        <v>0</v>
      </c>
      <c r="J75" s="121" t="str">
        <f t="shared" si="8"/>
        <v>-</v>
      </c>
      <c r="K75" s="198">
        <v>0</v>
      </c>
      <c r="L75" s="121" t="str">
        <f t="shared" ref="L75:L87" si="9">IFERROR(K75/I75-1,"-")</f>
        <v>-</v>
      </c>
      <c r="M75" s="198">
        <v>0</v>
      </c>
      <c r="N75" s="121" t="str">
        <f t="shared" ref="N75:N86" si="10">IFERROR(M75/K75-1,"-")</f>
        <v>-</v>
      </c>
    </row>
    <row r="76" spans="2:16" x14ac:dyDescent="0.25">
      <c r="B76" s="119" t="s">
        <v>76</v>
      </c>
      <c r="C76" s="198">
        <v>0</v>
      </c>
      <c r="D76" s="121"/>
      <c r="E76" s="198">
        <v>0</v>
      </c>
      <c r="F76" s="121" t="str">
        <f t="shared" si="8"/>
        <v>-</v>
      </c>
      <c r="G76" s="198">
        <v>0</v>
      </c>
      <c r="H76" s="121" t="str">
        <f t="shared" si="8"/>
        <v>-</v>
      </c>
      <c r="I76" s="198">
        <v>0</v>
      </c>
      <c r="J76" s="121" t="str">
        <f t="shared" si="8"/>
        <v>-</v>
      </c>
      <c r="K76" s="198">
        <v>0</v>
      </c>
      <c r="L76" s="121" t="str">
        <f t="shared" si="9"/>
        <v>-</v>
      </c>
      <c r="M76" s="198">
        <v>0</v>
      </c>
      <c r="N76" s="121" t="str">
        <f t="shared" si="10"/>
        <v>-</v>
      </c>
    </row>
    <row r="77" spans="2:16" x14ac:dyDescent="0.25">
      <c r="B77" s="119" t="s">
        <v>78</v>
      </c>
      <c r="C77" s="198">
        <v>0</v>
      </c>
      <c r="D77" s="121"/>
      <c r="E77" s="198">
        <v>0</v>
      </c>
      <c r="F77" s="121" t="str">
        <f t="shared" si="8"/>
        <v>-</v>
      </c>
      <c r="G77" s="198">
        <v>0</v>
      </c>
      <c r="H77" s="121" t="str">
        <f t="shared" si="8"/>
        <v>-</v>
      </c>
      <c r="I77" s="198">
        <v>0</v>
      </c>
      <c r="J77" s="121" t="str">
        <f t="shared" si="8"/>
        <v>-</v>
      </c>
      <c r="K77" s="198">
        <v>0</v>
      </c>
      <c r="L77" s="121" t="str">
        <f t="shared" si="9"/>
        <v>-</v>
      </c>
      <c r="M77" s="198">
        <v>0</v>
      </c>
      <c r="N77" s="121" t="str">
        <f t="shared" si="10"/>
        <v>-</v>
      </c>
    </row>
    <row r="78" spans="2:16" x14ac:dyDescent="0.25">
      <c r="B78" s="119" t="s">
        <v>80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</v>
      </c>
      <c r="J78" s="121" t="str">
        <f t="shared" si="8"/>
        <v>-</v>
      </c>
      <c r="K78" s="198">
        <v>0</v>
      </c>
      <c r="L78" s="121" t="str">
        <f t="shared" si="9"/>
        <v>-</v>
      </c>
      <c r="M78" s="198">
        <v>0</v>
      </c>
      <c r="N78" s="121" t="str">
        <f t="shared" si="10"/>
        <v>-</v>
      </c>
    </row>
    <row r="79" spans="2:16" x14ac:dyDescent="0.25">
      <c r="B79" s="119" t="s">
        <v>82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</v>
      </c>
      <c r="J79" s="121" t="str">
        <f t="shared" si="8"/>
        <v>-</v>
      </c>
      <c r="K79" s="198">
        <v>0</v>
      </c>
      <c r="L79" s="121" t="str">
        <f t="shared" si="9"/>
        <v>-</v>
      </c>
      <c r="M79" s="198">
        <v>0</v>
      </c>
      <c r="N79" s="121" t="str">
        <f t="shared" si="10"/>
        <v>-</v>
      </c>
    </row>
    <row r="80" spans="2:16" x14ac:dyDescent="0.25">
      <c r="B80" s="119" t="s">
        <v>84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</v>
      </c>
      <c r="J80" s="121" t="str">
        <f t="shared" si="8"/>
        <v>-</v>
      </c>
      <c r="K80" s="198">
        <v>0</v>
      </c>
      <c r="L80" s="121" t="str">
        <f t="shared" si="9"/>
        <v>-</v>
      </c>
      <c r="M80" s="198">
        <v>0</v>
      </c>
      <c r="N80" s="121" t="str">
        <f t="shared" si="10"/>
        <v>-</v>
      </c>
    </row>
    <row r="81" spans="2:16" x14ac:dyDescent="0.25">
      <c r="B81" s="119" t="s">
        <v>86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</v>
      </c>
      <c r="J81" s="121" t="str">
        <f t="shared" si="8"/>
        <v>-</v>
      </c>
      <c r="K81" s="198">
        <v>0</v>
      </c>
      <c r="L81" s="121" t="str">
        <f t="shared" si="9"/>
        <v>-</v>
      </c>
      <c r="M81" s="198">
        <v>0</v>
      </c>
      <c r="N81" s="121" t="str">
        <f t="shared" si="10"/>
        <v>-</v>
      </c>
    </row>
    <row r="82" spans="2:16" x14ac:dyDescent="0.25">
      <c r="B82" s="119" t="s">
        <v>88</v>
      </c>
      <c r="C82" s="198">
        <v>0</v>
      </c>
      <c r="D82" s="121"/>
      <c r="E82" s="198">
        <v>0</v>
      </c>
      <c r="F82" s="121" t="str">
        <f t="shared" si="8"/>
        <v>-</v>
      </c>
      <c r="G82" s="198">
        <v>0</v>
      </c>
      <c r="H82" s="121" t="str">
        <f t="shared" si="8"/>
        <v>-</v>
      </c>
      <c r="I82" s="198">
        <v>0</v>
      </c>
      <c r="J82" s="121" t="str">
        <f t="shared" si="8"/>
        <v>-</v>
      </c>
      <c r="K82" s="198">
        <v>0</v>
      </c>
      <c r="L82" s="121" t="str">
        <f t="shared" si="9"/>
        <v>-</v>
      </c>
      <c r="M82" s="198">
        <v>0</v>
      </c>
      <c r="N82" s="121" t="str">
        <f t="shared" si="10"/>
        <v>-</v>
      </c>
    </row>
    <row r="83" spans="2:16" x14ac:dyDescent="0.25">
      <c r="B83" s="119" t="s">
        <v>90</v>
      </c>
      <c r="C83" s="198">
        <v>0</v>
      </c>
      <c r="D83" s="121"/>
      <c r="E83" s="198">
        <v>0</v>
      </c>
      <c r="F83" s="121" t="str">
        <f t="shared" si="8"/>
        <v>-</v>
      </c>
      <c r="G83" s="198">
        <v>0</v>
      </c>
      <c r="H83" s="121" t="str">
        <f t="shared" si="8"/>
        <v>-</v>
      </c>
      <c r="I83" s="198">
        <v>0</v>
      </c>
      <c r="J83" s="121" t="str">
        <f t="shared" si="8"/>
        <v>-</v>
      </c>
      <c r="K83" s="198">
        <v>0</v>
      </c>
      <c r="L83" s="121" t="str">
        <f t="shared" si="9"/>
        <v>-</v>
      </c>
      <c r="M83" s="198">
        <v>0</v>
      </c>
      <c r="N83" s="121" t="str">
        <f t="shared" si="10"/>
        <v>-</v>
      </c>
    </row>
    <row r="84" spans="2:16" x14ac:dyDescent="0.25">
      <c r="B84" s="119" t="s">
        <v>92</v>
      </c>
      <c r="C84" s="198">
        <v>0</v>
      </c>
      <c r="D84" s="121"/>
      <c r="E84" s="198">
        <v>0</v>
      </c>
      <c r="F84" s="121" t="str">
        <f t="shared" si="8"/>
        <v>-</v>
      </c>
      <c r="G84" s="198">
        <v>0</v>
      </c>
      <c r="H84" s="121" t="str">
        <f t="shared" si="8"/>
        <v>-</v>
      </c>
      <c r="I84" s="198">
        <v>0</v>
      </c>
      <c r="J84" s="121" t="str">
        <f t="shared" si="8"/>
        <v>-</v>
      </c>
      <c r="K84" s="198">
        <v>0</v>
      </c>
      <c r="L84" s="121" t="str">
        <f t="shared" si="9"/>
        <v>-</v>
      </c>
      <c r="M84" s="198">
        <v>0</v>
      </c>
      <c r="N84" s="121" t="str">
        <f t="shared" si="10"/>
        <v>-</v>
      </c>
    </row>
    <row r="85" spans="2:16" x14ac:dyDescent="0.25">
      <c r="B85" s="119" t="s">
        <v>94</v>
      </c>
      <c r="C85" s="198">
        <v>0</v>
      </c>
      <c r="D85" s="121"/>
      <c r="E85" s="198">
        <v>0</v>
      </c>
      <c r="F85" s="121" t="str">
        <f t="shared" si="8"/>
        <v>-</v>
      </c>
      <c r="G85" s="198">
        <v>0</v>
      </c>
      <c r="H85" s="121" t="str">
        <f t="shared" si="8"/>
        <v>-</v>
      </c>
      <c r="I85" s="198">
        <v>0</v>
      </c>
      <c r="J85" s="121" t="str">
        <f t="shared" si="8"/>
        <v>-</v>
      </c>
      <c r="K85" s="198">
        <v>0</v>
      </c>
      <c r="L85" s="121" t="str">
        <f t="shared" si="9"/>
        <v>-</v>
      </c>
      <c r="M85" s="198">
        <v>0</v>
      </c>
      <c r="N85" s="121" t="str">
        <f t="shared" si="10"/>
        <v>-</v>
      </c>
    </row>
    <row r="86" spans="2:16" x14ac:dyDescent="0.25">
      <c r="B86" s="119" t="s">
        <v>96</v>
      </c>
      <c r="C86" s="198">
        <v>0</v>
      </c>
      <c r="D86" s="121"/>
      <c r="E86" s="198">
        <v>0</v>
      </c>
      <c r="F86" s="121" t="str">
        <f t="shared" si="8"/>
        <v>-</v>
      </c>
      <c r="G86" s="198">
        <v>0</v>
      </c>
      <c r="H86" s="121" t="str">
        <f t="shared" si="8"/>
        <v>-</v>
      </c>
      <c r="I86" s="198">
        <v>0</v>
      </c>
      <c r="J86" s="121" t="str">
        <f t="shared" si="8"/>
        <v>-</v>
      </c>
      <c r="K86" s="198">
        <v>0</v>
      </c>
      <c r="L86" s="121" t="str">
        <f t="shared" si="9"/>
        <v>-</v>
      </c>
      <c r="M86" s="198">
        <v>0</v>
      </c>
      <c r="N86" s="121" t="str">
        <f t="shared" si="10"/>
        <v>-</v>
      </c>
    </row>
    <row r="87" spans="2:16" ht="15.75" x14ac:dyDescent="0.25">
      <c r="B87" s="122" t="s">
        <v>33</v>
      </c>
      <c r="C87" s="202">
        <f>IFERROR(AVERAGE(C75:C86),"-")</f>
        <v>0</v>
      </c>
      <c r="D87" s="203"/>
      <c r="E87" s="202">
        <f>IFERROR(AVERAGE(E75:E86),"-")</f>
        <v>0</v>
      </c>
      <c r="F87" s="203" t="str">
        <f t="shared" si="8"/>
        <v>-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</v>
      </c>
      <c r="J87" s="203" t="str">
        <f t="shared" si="8"/>
        <v>-</v>
      </c>
      <c r="K87" s="202">
        <f>IFERROR(AVERAGE(K75:K86),"-")</f>
        <v>0</v>
      </c>
      <c r="L87" s="203" t="str">
        <f t="shared" si="9"/>
        <v>-</v>
      </c>
      <c r="M87" s="204">
        <f>IFERROR(AVERAGE(M75:M86),"-")</f>
        <v>0</v>
      </c>
      <c r="N87" s="203" t="str">
        <f>IFERROR(M87/K87-1,"-")</f>
        <v>-</v>
      </c>
    </row>
    <row r="88" spans="2:16" ht="6" customHeight="1" x14ac:dyDescent="0.25"/>
    <row r="89" spans="2:16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166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167</v>
      </c>
    </row>
    <row r="94" spans="2:16" ht="22.5" thickTop="1" thickBot="1" x14ac:dyDescent="0.3">
      <c r="B94" s="111"/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98">
        <v>0.69279999999999997</v>
      </c>
      <c r="D97" s="121"/>
      <c r="E97" s="198">
        <v>2.0499999999999997E-2</v>
      </c>
      <c r="F97" s="121">
        <f t="shared" ref="F97:J109" si="11">IFERROR(E97/C97-1,"-")</f>
        <v>-0.97040993071593529</v>
      </c>
      <c r="G97" s="198">
        <v>0.51159999999999994</v>
      </c>
      <c r="H97" s="121">
        <f t="shared" si="11"/>
        <v>23.956097560975611</v>
      </c>
      <c r="I97" s="198">
        <v>0.65709999999999991</v>
      </c>
      <c r="J97" s="121">
        <f t="shared" si="11"/>
        <v>0.28440187646598902</v>
      </c>
      <c r="K97" s="198">
        <v>0.7609999999999999</v>
      </c>
      <c r="L97" s="121">
        <f t="shared" ref="L97:L109" si="12">IFERROR(K97/I97-1,"-")</f>
        <v>0.15811900776137566</v>
      </c>
      <c r="M97" s="198">
        <v>0.78</v>
      </c>
      <c r="N97" s="121">
        <f t="shared" ref="N97:N108" si="13">IFERROR(M97/K97-1,"-")</f>
        <v>2.4967148488830748E-2</v>
      </c>
    </row>
    <row r="98" spans="2:14" x14ac:dyDescent="0.25">
      <c r="B98" s="119" t="s">
        <v>76</v>
      </c>
      <c r="C98" s="198">
        <v>0.6823999999999999</v>
      </c>
      <c r="D98" s="121"/>
      <c r="E98" s="198">
        <v>0</v>
      </c>
      <c r="F98" s="121">
        <f t="shared" si="11"/>
        <v>-1</v>
      </c>
      <c r="G98" s="198">
        <v>0.5756</v>
      </c>
      <c r="H98" s="121" t="str">
        <f t="shared" si="11"/>
        <v>-</v>
      </c>
      <c r="I98" s="198">
        <v>0.65670000000000006</v>
      </c>
      <c r="J98" s="121">
        <f t="shared" si="11"/>
        <v>0.14089645587213351</v>
      </c>
      <c r="K98" s="198">
        <v>0.78780000000000006</v>
      </c>
      <c r="L98" s="121">
        <f t="shared" si="12"/>
        <v>0.19963453631795347</v>
      </c>
      <c r="M98" s="198">
        <v>0.78390000000000004</v>
      </c>
      <c r="N98" s="121">
        <f t="shared" si="13"/>
        <v>-4.9504950495049549E-3</v>
      </c>
    </row>
    <row r="99" spans="2:14" x14ac:dyDescent="0.25">
      <c r="B99" s="119" t="s">
        <v>78</v>
      </c>
      <c r="C99" s="198">
        <v>0.31430000000000002</v>
      </c>
      <c r="D99" s="121"/>
      <c r="E99" s="198">
        <v>0</v>
      </c>
      <c r="F99" s="121">
        <f t="shared" si="11"/>
        <v>-1</v>
      </c>
      <c r="G99" s="198">
        <v>0.52380000000000004</v>
      </c>
      <c r="H99" s="121" t="str">
        <f t="shared" si="11"/>
        <v>-</v>
      </c>
      <c r="I99" s="198">
        <v>0.61909999999999998</v>
      </c>
      <c r="J99" s="121">
        <f t="shared" si="11"/>
        <v>0.18193967163039315</v>
      </c>
      <c r="K99" s="198">
        <v>0.75430000000000008</v>
      </c>
      <c r="L99" s="121">
        <f t="shared" si="12"/>
        <v>0.21838152156356028</v>
      </c>
      <c r="M99" s="198">
        <v>0.76700000000000002</v>
      </c>
      <c r="N99" s="121">
        <f t="shared" si="13"/>
        <v>1.6836802333288992E-2</v>
      </c>
    </row>
    <row r="100" spans="2:14" x14ac:dyDescent="0.25">
      <c r="B100" s="119" t="s">
        <v>80</v>
      </c>
      <c r="C100" s="198">
        <v>0</v>
      </c>
      <c r="D100" s="121"/>
      <c r="E100" s="198">
        <v>1.7399999999999999E-2</v>
      </c>
      <c r="F100" s="121" t="str">
        <f t="shared" si="11"/>
        <v>-</v>
      </c>
      <c r="G100" s="198">
        <v>0.53670000000000007</v>
      </c>
      <c r="H100" s="121">
        <f t="shared" si="11"/>
        <v>29.844827586206904</v>
      </c>
      <c r="I100" s="198">
        <v>0.64219999999999999</v>
      </c>
      <c r="J100" s="121">
        <f t="shared" si="11"/>
        <v>0.19657164151294926</v>
      </c>
      <c r="K100" s="198">
        <v>0.84499999999999997</v>
      </c>
      <c r="L100" s="121">
        <f t="shared" si="12"/>
        <v>0.3157894736842104</v>
      </c>
      <c r="M100" s="198">
        <v>0.97349999999999992</v>
      </c>
      <c r="N100" s="121">
        <f t="shared" si="13"/>
        <v>0.15207100591715972</v>
      </c>
    </row>
    <row r="101" spans="2:14" x14ac:dyDescent="0.25">
      <c r="B101" s="119" t="s">
        <v>82</v>
      </c>
      <c r="C101" s="198">
        <v>0</v>
      </c>
      <c r="D101" s="121"/>
      <c r="E101" s="198">
        <v>2.9300000000000003E-2</v>
      </c>
      <c r="F101" s="121" t="str">
        <f t="shared" si="11"/>
        <v>-</v>
      </c>
      <c r="G101" s="198">
        <v>0.46679999999999999</v>
      </c>
      <c r="H101" s="121">
        <f t="shared" si="11"/>
        <v>14.931740614334469</v>
      </c>
      <c r="I101" s="198">
        <v>0.57789999999999997</v>
      </c>
      <c r="J101" s="121">
        <f t="shared" si="11"/>
        <v>0.23800342759211657</v>
      </c>
      <c r="K101" s="198">
        <v>0.74480000000000002</v>
      </c>
      <c r="L101" s="121">
        <f t="shared" si="12"/>
        <v>0.28880429139989627</v>
      </c>
      <c r="M101" s="198">
        <v>0.85439999999999994</v>
      </c>
      <c r="N101" s="121">
        <f t="shared" si="13"/>
        <v>0.14715359828141761</v>
      </c>
    </row>
    <row r="102" spans="2:14" x14ac:dyDescent="0.25">
      <c r="B102" s="119" t="s">
        <v>84</v>
      </c>
      <c r="C102" s="198">
        <v>0</v>
      </c>
      <c r="D102" s="121"/>
      <c r="E102" s="198">
        <v>0.1094</v>
      </c>
      <c r="F102" s="121" t="str">
        <f t="shared" si="11"/>
        <v>-</v>
      </c>
      <c r="G102" s="198">
        <v>0.46140000000000003</v>
      </c>
      <c r="H102" s="121">
        <f t="shared" si="11"/>
        <v>3.2175502742230355</v>
      </c>
      <c r="I102" s="198">
        <v>0.64040000000000008</v>
      </c>
      <c r="J102" s="121">
        <f t="shared" si="11"/>
        <v>0.38794971824880808</v>
      </c>
      <c r="K102" s="198">
        <v>0.69950000000000001</v>
      </c>
      <c r="L102" s="121">
        <f t="shared" si="12"/>
        <v>9.2286071205496478E-2</v>
      </c>
      <c r="M102" s="198">
        <v>0.87730000000000008</v>
      </c>
      <c r="N102" s="121">
        <f t="shared" si="13"/>
        <v>0.25418155825589706</v>
      </c>
    </row>
    <row r="103" spans="2:14" x14ac:dyDescent="0.25">
      <c r="B103" s="119" t="s">
        <v>86</v>
      </c>
      <c r="C103" s="198">
        <v>0</v>
      </c>
      <c r="D103" s="121"/>
      <c r="E103" s="198">
        <v>0.45779999999999998</v>
      </c>
      <c r="F103" s="121" t="str">
        <f t="shared" si="11"/>
        <v>-</v>
      </c>
      <c r="G103" s="198">
        <v>0.59599999999999997</v>
      </c>
      <c r="H103" s="121">
        <f t="shared" si="11"/>
        <v>0.30187854958497162</v>
      </c>
      <c r="I103" s="198">
        <v>0.7965000000000001</v>
      </c>
      <c r="J103" s="121">
        <f t="shared" si="11"/>
        <v>0.33640939597315467</v>
      </c>
      <c r="K103" s="198">
        <v>0.93659999999999999</v>
      </c>
      <c r="L103" s="121">
        <f t="shared" si="12"/>
        <v>0.17589453860640281</v>
      </c>
      <c r="M103" s="198">
        <v>0.9890000000000001</v>
      </c>
      <c r="N103" s="121">
        <f t="shared" si="13"/>
        <v>5.5947042494127741E-2</v>
      </c>
    </row>
    <row r="104" spans="2:14" x14ac:dyDescent="0.25">
      <c r="B104" s="119" t="s">
        <v>88</v>
      </c>
      <c r="C104" s="198">
        <v>0.15229999999999999</v>
      </c>
      <c r="D104" s="121"/>
      <c r="E104" s="198">
        <v>0.53239999999999998</v>
      </c>
      <c r="F104" s="121">
        <f t="shared" si="11"/>
        <v>2.4957321076822061</v>
      </c>
      <c r="G104" s="198">
        <v>0.76709999999999989</v>
      </c>
      <c r="H104" s="121">
        <f t="shared" si="11"/>
        <v>0.4408339594290005</v>
      </c>
      <c r="I104" s="198">
        <v>0.88290000000000002</v>
      </c>
      <c r="J104" s="121">
        <f t="shared" si="11"/>
        <v>0.15095815408682078</v>
      </c>
      <c r="K104" s="198">
        <v>0.98499999999999999</v>
      </c>
      <c r="L104" s="121">
        <f t="shared" si="12"/>
        <v>0.11564163551931128</v>
      </c>
      <c r="M104" s="198">
        <v>1.0501</v>
      </c>
      <c r="N104" s="121">
        <f t="shared" si="13"/>
        <v>6.6091370558375662E-2</v>
      </c>
    </row>
    <row r="105" spans="2:14" x14ac:dyDescent="0.25">
      <c r="B105" s="119" t="s">
        <v>90</v>
      </c>
      <c r="C105" s="198">
        <v>1.8200000000000001E-2</v>
      </c>
      <c r="D105" s="121"/>
      <c r="E105" s="198">
        <v>0.4698</v>
      </c>
      <c r="F105" s="121">
        <f t="shared" si="11"/>
        <v>24.81318681318681</v>
      </c>
      <c r="G105" s="198">
        <v>0.57100000000000006</v>
      </c>
      <c r="H105" s="121">
        <f t="shared" si="11"/>
        <v>0.21541081311196275</v>
      </c>
      <c r="I105" s="198">
        <v>0.70790000000000008</v>
      </c>
      <c r="J105" s="121">
        <f t="shared" si="11"/>
        <v>0.23975481611208416</v>
      </c>
      <c r="K105" s="198">
        <v>0.78749999999999998</v>
      </c>
      <c r="L105" s="121">
        <f t="shared" si="12"/>
        <v>0.11244526063003235</v>
      </c>
      <c r="M105" s="198">
        <v>0.81830000000000003</v>
      </c>
      <c r="N105" s="121">
        <f t="shared" si="13"/>
        <v>3.9111111111111097E-2</v>
      </c>
    </row>
    <row r="106" spans="2:14" x14ac:dyDescent="0.25">
      <c r="B106" s="119" t="s">
        <v>92</v>
      </c>
      <c r="C106" s="198">
        <v>0</v>
      </c>
      <c r="D106" s="121"/>
      <c r="E106" s="198">
        <v>0.48570000000000002</v>
      </c>
      <c r="F106" s="121" t="str">
        <f t="shared" si="11"/>
        <v>-</v>
      </c>
      <c r="G106" s="198">
        <v>0.63929999999999998</v>
      </c>
      <c r="H106" s="121">
        <f t="shared" si="11"/>
        <v>0.31624459542927719</v>
      </c>
      <c r="I106" s="198">
        <v>0.70120000000000005</v>
      </c>
      <c r="J106" s="121">
        <f t="shared" si="11"/>
        <v>9.6824651963084651E-2</v>
      </c>
      <c r="K106" s="198">
        <v>0.88969999999999994</v>
      </c>
      <c r="L106" s="121">
        <f t="shared" si="12"/>
        <v>0.26882487164860214</v>
      </c>
      <c r="M106" s="198">
        <v>0.87129999999999996</v>
      </c>
      <c r="N106" s="121">
        <f t="shared" si="13"/>
        <v>-2.0681128470270815E-2</v>
      </c>
    </row>
    <row r="107" spans="2:14" x14ac:dyDescent="0.25">
      <c r="B107" s="119" t="s">
        <v>94</v>
      </c>
      <c r="C107" s="198">
        <v>6.3600000000000004E-2</v>
      </c>
      <c r="D107" s="121"/>
      <c r="E107" s="198">
        <v>0.49979999999999997</v>
      </c>
      <c r="F107" s="121">
        <f t="shared" si="11"/>
        <v>6.8584905660377347</v>
      </c>
      <c r="G107" s="198">
        <v>0.65410000000000001</v>
      </c>
      <c r="H107" s="121">
        <f t="shared" si="11"/>
        <v>0.30872348939575844</v>
      </c>
      <c r="I107" s="198">
        <v>0.64529999999999998</v>
      </c>
      <c r="J107" s="121">
        <f t="shared" si="11"/>
        <v>-1.3453600366916452E-2</v>
      </c>
      <c r="K107" s="198">
        <v>0.7913</v>
      </c>
      <c r="L107" s="121">
        <f t="shared" si="12"/>
        <v>0.2262513559584689</v>
      </c>
      <c r="M107" s="198">
        <v>0.76419999999999999</v>
      </c>
      <c r="N107" s="121">
        <f t="shared" si="13"/>
        <v>-3.424744092000509E-2</v>
      </c>
    </row>
    <row r="108" spans="2:14" x14ac:dyDescent="0.25">
      <c r="B108" s="119" t="s">
        <v>96</v>
      </c>
      <c r="C108" s="198">
        <v>8.8000000000000009E-2</v>
      </c>
      <c r="D108" s="121"/>
      <c r="E108" s="198">
        <v>0.49869999999999998</v>
      </c>
      <c r="F108" s="121">
        <f t="shared" si="11"/>
        <v>4.6670454545454536</v>
      </c>
      <c r="G108" s="198">
        <v>0.22519999999999998</v>
      </c>
      <c r="H108" s="121">
        <f t="shared" si="11"/>
        <v>-0.54842590735913377</v>
      </c>
      <c r="I108" s="198">
        <v>0.7772</v>
      </c>
      <c r="J108" s="121">
        <f t="shared" si="11"/>
        <v>2.4511545293072827</v>
      </c>
      <c r="K108" s="198">
        <v>0.84849999999999992</v>
      </c>
      <c r="L108" s="121">
        <f t="shared" si="12"/>
        <v>9.1739577972207886E-2</v>
      </c>
      <c r="M108" s="198">
        <v>0.76439999999999997</v>
      </c>
      <c r="N108" s="121">
        <f t="shared" si="13"/>
        <v>-9.9116087212728243E-2</v>
      </c>
    </row>
    <row r="109" spans="2:14" ht="15.75" x14ac:dyDescent="0.25">
      <c r="B109" s="122" t="s">
        <v>33</v>
      </c>
      <c r="C109" s="205">
        <f>IFERROR(AVERAGE(C97:C108),"-")</f>
        <v>0.16763333333333333</v>
      </c>
      <c r="D109" s="124"/>
      <c r="E109" s="205">
        <f>IFERROR(AVERAGE(E97:E108),"-")</f>
        <v>0.26006666666666667</v>
      </c>
      <c r="F109" s="124">
        <f t="shared" si="11"/>
        <v>0.55140186915887845</v>
      </c>
      <c r="G109" s="205">
        <f>IFERROR(AVERAGE(G97:G108),"-")</f>
        <v>0.54405000000000003</v>
      </c>
      <c r="H109" s="124">
        <f t="shared" si="11"/>
        <v>1.0919635990771597</v>
      </c>
      <c r="I109" s="205">
        <f>IFERROR(AVERAGE(I97:I108),"-")</f>
        <v>0.69203333333333339</v>
      </c>
      <c r="J109" s="124">
        <f t="shared" si="11"/>
        <v>0.27200318598168072</v>
      </c>
      <c r="K109" s="205">
        <f>IFERROR(AVERAGE(K97:K108),"-")</f>
        <v>0.81924999999999992</v>
      </c>
      <c r="L109" s="124">
        <f t="shared" si="12"/>
        <v>0.18383025865806069</v>
      </c>
      <c r="M109" s="205">
        <f>IFERROR(AVERAGE(M97:M108),"-")</f>
        <v>0.85778333333333345</v>
      </c>
      <c r="N109" s="124">
        <f>IFERROR(M109/K109-1,"-")</f>
        <v>4.7034889634828936E-2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33F3B-364A-47A2-938B-9A89622132E7}">
  <sheetPr>
    <tabColor theme="2" tint="-0.499984740745262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1339D-526C-41B5-B9C1-435F2D424791}">
  <sheetPr>
    <tabColor theme="2" tint="-9.9978637043366805E-2"/>
  </sheetPr>
  <dimension ref="B1:AW44"/>
  <sheetViews>
    <sheetView showGridLines="0" topLeftCell="A18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15.7109375" customWidth="1"/>
    <col min="38" max="38" width="14.140625" customWidth="1"/>
    <col min="39" max="39" width="14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168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169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170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269</v>
      </c>
      <c r="D7" s="207" t="s">
        <v>270</v>
      </c>
      <c r="E7" s="207" t="s">
        <v>271</v>
      </c>
      <c r="F7" s="92" t="s">
        <v>272</v>
      </c>
      <c r="G7" s="92" t="s">
        <v>273</v>
      </c>
      <c r="H7" s="14" t="str">
        <f>CONCATENATE("var. ",RIGHT(G7,2),"/",RIGHT(F7,2))</f>
        <v>var. 25/24</v>
      </c>
      <c r="I7" s="207" t="s">
        <v>231</v>
      </c>
      <c r="J7" s="208" t="s">
        <v>232</v>
      </c>
      <c r="K7" s="208" t="s">
        <v>233</v>
      </c>
      <c r="L7" s="13" t="s">
        <v>234</v>
      </c>
      <c r="M7" s="13" t="s">
        <v>235</v>
      </c>
      <c r="N7" s="14" t="str">
        <f>CONCATENATE("var. ",RIGHT(M7,2),"/",RIGHT(L7,2))</f>
        <v>var. 25/24</v>
      </c>
      <c r="P7" s="87"/>
      <c r="Q7" s="207" t="s">
        <v>269</v>
      </c>
      <c r="R7" s="208" t="s">
        <v>270</v>
      </c>
      <c r="S7" s="208" t="s">
        <v>271</v>
      </c>
      <c r="T7" s="92" t="s">
        <v>272</v>
      </c>
      <c r="U7" s="92" t="s">
        <v>273</v>
      </c>
      <c r="V7" s="14" t="str">
        <f>CONCATENATE("var. ",RIGHT(U7,2),"/",RIGHT(T7,2))</f>
        <v>var. 25/24</v>
      </c>
      <c r="W7" s="207" t="s">
        <v>231</v>
      </c>
      <c r="X7" s="207" t="s">
        <v>232</v>
      </c>
      <c r="Y7" s="207" t="s">
        <v>233</v>
      </c>
      <c r="Z7" s="13" t="s">
        <v>234</v>
      </c>
      <c r="AA7" s="13" t="s">
        <v>235</v>
      </c>
      <c r="AB7" s="14" t="str">
        <f>CONCATENATE("var. ",RIGHT(AA7,2),"/",RIGHT(Z7,2))</f>
        <v>var. 25/24</v>
      </c>
      <c r="AD7" s="87"/>
      <c r="AE7" s="207" t="s">
        <v>269</v>
      </c>
      <c r="AF7" s="208" t="s">
        <v>270</v>
      </c>
      <c r="AG7" s="208" t="s">
        <v>271</v>
      </c>
      <c r="AH7" s="92" t="s">
        <v>272</v>
      </c>
      <c r="AI7" s="92" t="s">
        <v>273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231</v>
      </c>
      <c r="AN7" s="208" t="s">
        <v>232</v>
      </c>
      <c r="AO7" s="208" t="s">
        <v>233</v>
      </c>
      <c r="AP7" s="13" t="s">
        <v>234</v>
      </c>
      <c r="AQ7" s="13" t="s">
        <v>235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46</v>
      </c>
      <c r="C8" s="212">
        <v>99.070374137305933</v>
      </c>
      <c r="D8" s="213">
        <v>105.42414346126817</v>
      </c>
      <c r="E8" s="213">
        <v>114.03871165784842</v>
      </c>
      <c r="F8" s="214">
        <v>125.23705264534608</v>
      </c>
      <c r="G8" s="213">
        <v>132.82074243728238</v>
      </c>
      <c r="H8" s="136">
        <f>G8/F8-1</f>
        <v>6.05546811566402E-2</v>
      </c>
      <c r="I8" s="212">
        <v>111.99</v>
      </c>
      <c r="J8" s="215">
        <v>116.38</v>
      </c>
      <c r="K8" s="215">
        <v>134.74</v>
      </c>
      <c r="L8" s="215">
        <v>147.38</v>
      </c>
      <c r="M8" s="215">
        <v>158.74</v>
      </c>
      <c r="N8" s="136">
        <f t="shared" ref="N8:N18" si="0">M8/L8-1</f>
        <v>7.7079658026869335E-2</v>
      </c>
      <c r="P8" s="211" t="s">
        <v>46</v>
      </c>
      <c r="Q8" s="212">
        <v>53.001784056189841</v>
      </c>
      <c r="R8" s="214">
        <v>80.490748706663751</v>
      </c>
      <c r="S8" s="214">
        <v>93.356814911835571</v>
      </c>
      <c r="T8" s="214">
        <v>104.70965483764613</v>
      </c>
      <c r="U8" s="214">
        <v>109.91532187389272</v>
      </c>
      <c r="V8" s="136">
        <f t="shared" ref="V8:V18" si="1">U8/T8-1</f>
        <v>4.9715253520012714E-2</v>
      </c>
      <c r="W8" s="212">
        <v>73.5</v>
      </c>
      <c r="X8" s="215">
        <v>93.77</v>
      </c>
      <c r="Y8" s="215">
        <v>112.26</v>
      </c>
      <c r="Z8" s="215">
        <v>122</v>
      </c>
      <c r="AA8" s="215">
        <v>128.13</v>
      </c>
      <c r="AB8" s="136">
        <f t="shared" ref="AB8:AB18" si="2">AA8/Z8-1</f>
        <v>5.024590163934417E-2</v>
      </c>
      <c r="AD8" s="65" t="s">
        <v>46</v>
      </c>
      <c r="AE8" s="216">
        <v>651901800.16999996</v>
      </c>
      <c r="AF8" s="135">
        <v>1555257583.6799998</v>
      </c>
      <c r="AG8" s="135">
        <v>1802709096.52</v>
      </c>
      <c r="AH8" s="135">
        <v>2047521372.4100003</v>
      </c>
      <c r="AI8" s="135">
        <v>2121285463.5800002</v>
      </c>
      <c r="AJ8" s="136">
        <f t="shared" ref="AJ8:AJ18" si="3">AI8/AH8-1</f>
        <v>3.6026042103373568E-2</v>
      </c>
      <c r="AK8" s="135">
        <f>AI8-AH8</f>
        <v>73764091.169999838</v>
      </c>
      <c r="AL8" s="137">
        <f t="shared" ref="AL8:AL18" si="4">AI8/AI$8</f>
        <v>1</v>
      </c>
      <c r="AM8" s="217">
        <v>112654528.58</v>
      </c>
      <c r="AN8" s="218">
        <v>188519361.48000002</v>
      </c>
      <c r="AO8" s="218">
        <v>185473162.13</v>
      </c>
      <c r="AP8" s="218">
        <v>204526025.20999998</v>
      </c>
      <c r="AQ8" s="218">
        <v>215966519.51000002</v>
      </c>
      <c r="AR8" s="136">
        <f t="shared" ref="AR8:AR18" si="5">AQ8/AP8-1</f>
        <v>5.5936618766503354E-2</v>
      </c>
      <c r="AS8" s="135">
        <f t="shared" ref="AS8:AS18" si="6">AQ8-AP8</f>
        <v>11440494.300000042</v>
      </c>
      <c r="AT8" s="136">
        <f t="shared" ref="AT8:AT18" si="7">AQ8/AM8-1</f>
        <v>0.91706913368009424</v>
      </c>
      <c r="AU8" s="135">
        <f t="shared" ref="AU8:AU18" si="8">AQ8-AM8</f>
        <v>103311990.93000002</v>
      </c>
      <c r="AV8" s="137">
        <f t="shared" ref="AV8:AV18" si="9">AQ8/AQ$8</f>
        <v>1</v>
      </c>
    </row>
    <row r="9" spans="2:48" x14ac:dyDescent="0.25">
      <c r="B9" s="15" t="s">
        <v>47</v>
      </c>
      <c r="C9" s="219">
        <v>126.4924793172348</v>
      </c>
      <c r="D9" s="220">
        <v>130.61694623050346</v>
      </c>
      <c r="E9" s="220">
        <v>138.91331182052866</v>
      </c>
      <c r="F9" s="220">
        <v>151.51635734394122</v>
      </c>
      <c r="G9" s="220">
        <v>159.2163249074674</v>
      </c>
      <c r="H9" s="76">
        <f>G9/F9-1</f>
        <v>5.0819381474749292E-2</v>
      </c>
      <c r="I9" s="219">
        <v>146</v>
      </c>
      <c r="J9" s="220">
        <v>145.80000000000001</v>
      </c>
      <c r="K9" s="220">
        <v>169.17</v>
      </c>
      <c r="L9" s="220">
        <v>182.9</v>
      </c>
      <c r="M9" s="220">
        <v>190.45</v>
      </c>
      <c r="N9" s="76">
        <f t="shared" si="0"/>
        <v>4.1279387643520904E-2</v>
      </c>
      <c r="P9" s="15" t="s">
        <v>47</v>
      </c>
      <c r="Q9" s="219">
        <v>72.885296002153325</v>
      </c>
      <c r="R9" s="220">
        <v>107.39938502273333</v>
      </c>
      <c r="S9" s="220">
        <v>119.27672202750968</v>
      </c>
      <c r="T9" s="220">
        <v>131.20310080883954</v>
      </c>
      <c r="U9" s="220">
        <v>135.62201936317294</v>
      </c>
      <c r="V9" s="76">
        <f t="shared" si="1"/>
        <v>3.3679985664147427E-2</v>
      </c>
      <c r="W9" s="219">
        <v>100.66</v>
      </c>
      <c r="X9" s="220">
        <v>123.19</v>
      </c>
      <c r="Y9" s="220">
        <v>145.85</v>
      </c>
      <c r="Z9" s="220">
        <v>155.86000000000001</v>
      </c>
      <c r="AA9" s="220">
        <v>156.93</v>
      </c>
      <c r="AB9" s="76">
        <f t="shared" si="2"/>
        <v>6.8651353779032309E-3</v>
      </c>
      <c r="AD9" s="15" t="s">
        <v>47</v>
      </c>
      <c r="AE9" s="221">
        <v>333738906.95000005</v>
      </c>
      <c r="AF9" s="54">
        <v>752084605.12</v>
      </c>
      <c r="AG9" s="54">
        <v>857198465.50999999</v>
      </c>
      <c r="AH9" s="54">
        <v>951397748.66999996</v>
      </c>
      <c r="AI9" s="54">
        <v>944420621.81999993</v>
      </c>
      <c r="AJ9" s="76">
        <f t="shared" si="3"/>
        <v>-7.3335540889745143E-3</v>
      </c>
      <c r="AK9" s="54">
        <f t="shared" ref="AK9:AK18" si="10">AI9-AH9</f>
        <v>-6977126.8500000238</v>
      </c>
      <c r="AL9" s="100">
        <f t="shared" si="4"/>
        <v>0.44521147107949477</v>
      </c>
      <c r="AM9" s="222">
        <v>56964438.869999997</v>
      </c>
      <c r="AN9" s="223">
        <v>87422419.100000009</v>
      </c>
      <c r="AO9" s="223">
        <v>90342204.140000001</v>
      </c>
      <c r="AP9" s="223">
        <v>96925753.5</v>
      </c>
      <c r="AQ9" s="223">
        <v>98459842.150000006</v>
      </c>
      <c r="AR9" s="76">
        <f t="shared" si="5"/>
        <v>1.582746168695004E-2</v>
      </c>
      <c r="AS9" s="54">
        <f t="shared" si="6"/>
        <v>1534088.650000006</v>
      </c>
      <c r="AT9" s="76">
        <f t="shared" si="7"/>
        <v>0.72844399248270886</v>
      </c>
      <c r="AU9" s="54">
        <f t="shared" si="8"/>
        <v>41495403.280000009</v>
      </c>
      <c r="AV9" s="100">
        <f t="shared" si="9"/>
        <v>0.4559032685871523</v>
      </c>
    </row>
    <row r="10" spans="2:48" x14ac:dyDescent="0.25">
      <c r="B10" s="19" t="s">
        <v>48</v>
      </c>
      <c r="C10" s="219">
        <v>85.868326715060263</v>
      </c>
      <c r="D10" s="220">
        <v>93.537760359726434</v>
      </c>
      <c r="E10" s="220">
        <v>101.29966836958138</v>
      </c>
      <c r="F10" s="220">
        <v>115.83489711640347</v>
      </c>
      <c r="G10" s="220">
        <v>124.52145269847821</v>
      </c>
      <c r="H10" s="76">
        <f>G10/F10-1</f>
        <v>7.499083435405085E-2</v>
      </c>
      <c r="I10" s="219">
        <v>97.51</v>
      </c>
      <c r="J10" s="220">
        <v>103.53</v>
      </c>
      <c r="K10" s="220">
        <v>117.63</v>
      </c>
      <c r="L10" s="220">
        <v>133.58000000000001</v>
      </c>
      <c r="M10" s="220">
        <v>140.88999999999999</v>
      </c>
      <c r="N10" s="76">
        <f t="shared" si="0"/>
        <v>5.4723761042071883E-2</v>
      </c>
      <c r="P10" s="19" t="s">
        <v>48</v>
      </c>
      <c r="Q10" s="219">
        <v>43.135160233694258</v>
      </c>
      <c r="R10" s="220">
        <v>71.356736442774647</v>
      </c>
      <c r="S10" s="220">
        <v>83.793599252483503</v>
      </c>
      <c r="T10" s="220">
        <v>97.146540320416378</v>
      </c>
      <c r="U10" s="220">
        <v>103.04621757057696</v>
      </c>
      <c r="V10" s="76">
        <f t="shared" si="1"/>
        <v>6.0729669123592123E-2</v>
      </c>
      <c r="W10" s="219">
        <v>64.5</v>
      </c>
      <c r="X10" s="220">
        <v>83.2</v>
      </c>
      <c r="Y10" s="220">
        <v>99.84</v>
      </c>
      <c r="Z10" s="220">
        <v>109.82</v>
      </c>
      <c r="AA10" s="220">
        <v>114.16</v>
      </c>
      <c r="AB10" s="76">
        <f t="shared" si="2"/>
        <v>3.9519213258058628E-2</v>
      </c>
      <c r="AD10" s="19" t="s">
        <v>48</v>
      </c>
      <c r="AE10" s="221">
        <v>137154616.22999999</v>
      </c>
      <c r="AF10" s="54">
        <v>393041904.13000005</v>
      </c>
      <c r="AG10" s="54">
        <v>437659233.54000002</v>
      </c>
      <c r="AH10" s="54">
        <v>514533652.09999996</v>
      </c>
      <c r="AI10" s="54">
        <v>542697009.58000004</v>
      </c>
      <c r="AJ10" s="76">
        <f t="shared" si="3"/>
        <v>5.4735695838464826E-2</v>
      </c>
      <c r="AK10" s="54">
        <f t="shared" si="10"/>
        <v>28163357.480000079</v>
      </c>
      <c r="AL10" s="100">
        <f t="shared" si="4"/>
        <v>0.25583403030731855</v>
      </c>
      <c r="AM10" s="222">
        <v>27157130.799999997</v>
      </c>
      <c r="AN10" s="223">
        <v>51928232.159999996</v>
      </c>
      <c r="AO10" s="223">
        <v>43919798.770000003</v>
      </c>
      <c r="AP10" s="223">
        <v>50077639.430000007</v>
      </c>
      <c r="AQ10" s="223">
        <v>50770389.480000004</v>
      </c>
      <c r="AR10" s="76">
        <f t="shared" si="5"/>
        <v>1.3833520467120719E-2</v>
      </c>
      <c r="AS10" s="54">
        <f t="shared" si="6"/>
        <v>692750.04999999702</v>
      </c>
      <c r="AT10" s="76">
        <f t="shared" si="7"/>
        <v>0.86950491397272378</v>
      </c>
      <c r="AU10" s="54">
        <f t="shared" si="8"/>
        <v>23613258.680000007</v>
      </c>
      <c r="AV10" s="100">
        <f t="shared" si="9"/>
        <v>0.23508453808114066</v>
      </c>
    </row>
    <row r="11" spans="2:48" x14ac:dyDescent="0.25">
      <c r="B11" s="19" t="s">
        <v>49</v>
      </c>
      <c r="C11" s="219">
        <v>66.405712635274313</v>
      </c>
      <c r="D11" s="220">
        <v>77.454049751796433</v>
      </c>
      <c r="E11" s="220">
        <v>80.177661819728925</v>
      </c>
      <c r="F11" s="220">
        <v>87.938226508014225</v>
      </c>
      <c r="G11" s="220">
        <v>99.822933598878024</v>
      </c>
      <c r="H11" s="76">
        <f>G11/F11-1</f>
        <v>0.13514835996585273</v>
      </c>
      <c r="I11" s="219">
        <v>79.7</v>
      </c>
      <c r="J11" s="220">
        <v>104.36</v>
      </c>
      <c r="K11" s="220">
        <v>82.46</v>
      </c>
      <c r="L11" s="220">
        <v>104.69</v>
      </c>
      <c r="M11" s="220">
        <v>126.02</v>
      </c>
      <c r="N11" s="76">
        <f t="shared" si="0"/>
        <v>0.20374438819371488</v>
      </c>
      <c r="P11" s="19" t="s">
        <v>49</v>
      </c>
      <c r="Q11" s="219">
        <v>36.919917978994341</v>
      </c>
      <c r="R11" s="220">
        <v>53.905335669362643</v>
      </c>
      <c r="S11" s="220">
        <v>54.695924406713544</v>
      </c>
      <c r="T11" s="220">
        <v>63.158818863848289</v>
      </c>
      <c r="U11" s="220">
        <v>68.969507627601203</v>
      </c>
      <c r="V11" s="76">
        <f t="shared" si="1"/>
        <v>9.2001225929811081E-2</v>
      </c>
      <c r="W11" s="219">
        <v>63.6</v>
      </c>
      <c r="X11" s="220">
        <v>83.93</v>
      </c>
      <c r="Y11" s="220">
        <v>69.98</v>
      </c>
      <c r="Z11" s="220">
        <v>84.35</v>
      </c>
      <c r="AA11" s="220">
        <v>93.34</v>
      </c>
      <c r="AB11" s="76">
        <f t="shared" si="2"/>
        <v>0.10657972732661536</v>
      </c>
      <c r="AD11" s="19" t="s">
        <v>49</v>
      </c>
      <c r="AE11" s="221">
        <v>4381169.1700000009</v>
      </c>
      <c r="AF11" s="54">
        <v>8189647.9699999997</v>
      </c>
      <c r="AG11" s="54">
        <v>8858381.8100000005</v>
      </c>
      <c r="AH11" s="54">
        <v>10237092.01</v>
      </c>
      <c r="AI11" s="54">
        <v>11416716.540000001</v>
      </c>
      <c r="AJ11" s="76">
        <f t="shared" si="3"/>
        <v>0.11523043153736401</v>
      </c>
      <c r="AK11" s="54">
        <f t="shared" si="10"/>
        <v>1179624.5300000012</v>
      </c>
      <c r="AL11" s="100">
        <f t="shared" si="4"/>
        <v>5.3819802831875868E-3</v>
      </c>
      <c r="AM11" s="222">
        <v>764942.1100000001</v>
      </c>
      <c r="AN11" s="223">
        <v>1165564.01</v>
      </c>
      <c r="AO11" s="223">
        <v>976193.3899999999</v>
      </c>
      <c r="AP11" s="223">
        <v>1176697.21</v>
      </c>
      <c r="AQ11" s="223">
        <v>1322417.46</v>
      </c>
      <c r="AR11" s="76">
        <f t="shared" si="5"/>
        <v>0.12383835770291318</v>
      </c>
      <c r="AS11" s="54">
        <f t="shared" si="6"/>
        <v>145720.25</v>
      </c>
      <c r="AT11" s="76">
        <f t="shared" si="7"/>
        <v>0.72878109691202608</v>
      </c>
      <c r="AU11" s="54">
        <f t="shared" si="8"/>
        <v>557475.34999999986</v>
      </c>
      <c r="AV11" s="100">
        <f t="shared" si="9"/>
        <v>6.1232521735331636E-3</v>
      </c>
    </row>
    <row r="12" spans="2:48" x14ac:dyDescent="0.25">
      <c r="B12" s="19" t="s">
        <v>50</v>
      </c>
      <c r="C12" s="219">
        <v>154.08223754112092</v>
      </c>
      <c r="D12" s="220">
        <v>186.74525626637188</v>
      </c>
      <c r="E12" s="220">
        <v>211.20463883066333</v>
      </c>
      <c r="F12" s="220">
        <v>199.41255610931711</v>
      </c>
      <c r="G12" s="220">
        <v>220.57544939953681</v>
      </c>
      <c r="H12" s="76">
        <f t="shared" ref="H12:H18" si="11">G12/F12-1</f>
        <v>0.10612618233837945</v>
      </c>
      <c r="I12" s="219">
        <v>144.69</v>
      </c>
      <c r="J12" s="220">
        <v>186.46</v>
      </c>
      <c r="K12" s="220">
        <v>291.81</v>
      </c>
      <c r="L12" s="220">
        <v>265.04000000000002</v>
      </c>
      <c r="M12" s="220">
        <v>327.44</v>
      </c>
      <c r="N12" s="76">
        <f t="shared" si="0"/>
        <v>0.23543616057953498</v>
      </c>
      <c r="P12" s="19" t="s">
        <v>50</v>
      </c>
      <c r="Q12" s="219">
        <v>46.126890002203055</v>
      </c>
      <c r="R12" s="220">
        <v>95.174529815992699</v>
      </c>
      <c r="S12" s="220">
        <v>117.35164061854991</v>
      </c>
      <c r="T12" s="220">
        <v>126.65575534835389</v>
      </c>
      <c r="U12" s="220">
        <v>163.08438933028648</v>
      </c>
      <c r="V12" s="76">
        <f t="shared" si="1"/>
        <v>0.28761925489875528</v>
      </c>
      <c r="W12" s="219">
        <v>49.85</v>
      </c>
      <c r="X12" s="220">
        <v>97.79</v>
      </c>
      <c r="Y12" s="220">
        <v>162.47</v>
      </c>
      <c r="Z12" s="220">
        <v>183.26</v>
      </c>
      <c r="AA12" s="220">
        <v>220.15</v>
      </c>
      <c r="AB12" s="76">
        <f t="shared" si="2"/>
        <v>0.20129870129870131</v>
      </c>
      <c r="AD12" s="19" t="s">
        <v>50</v>
      </c>
      <c r="AE12" s="221">
        <v>22694182.550000001</v>
      </c>
      <c r="AF12" s="54">
        <v>57363631.390000001</v>
      </c>
      <c r="AG12" s="54">
        <v>67682841.399999991</v>
      </c>
      <c r="AH12" s="54">
        <v>67200118.370000005</v>
      </c>
      <c r="AI12" s="54">
        <v>102919216.38999999</v>
      </c>
      <c r="AJ12" s="76">
        <f t="shared" si="3"/>
        <v>0.53153326045249916</v>
      </c>
      <c r="AK12" s="54">
        <f t="shared" si="10"/>
        <v>35719098.019999981</v>
      </c>
      <c r="AL12" s="100">
        <f t="shared" si="4"/>
        <v>4.8517381633449631E-2</v>
      </c>
      <c r="AM12" s="222">
        <v>2321220.91</v>
      </c>
      <c r="AN12" s="223">
        <v>5462846.4399999995</v>
      </c>
      <c r="AO12" s="223">
        <v>8310536.1900000004</v>
      </c>
      <c r="AP12" s="223">
        <v>9601164.7400000002</v>
      </c>
      <c r="AQ12" s="223">
        <v>14666059.18</v>
      </c>
      <c r="AR12" s="76">
        <f t="shared" si="5"/>
        <v>0.52752916725809662</v>
      </c>
      <c r="AS12" s="54">
        <f t="shared" si="6"/>
        <v>5064894.4399999995</v>
      </c>
      <c r="AT12" s="76">
        <f t="shared" si="7"/>
        <v>5.3182522252912152</v>
      </c>
      <c r="AU12" s="54">
        <f t="shared" si="8"/>
        <v>12344838.27</v>
      </c>
      <c r="AV12" s="100">
        <f t="shared" si="9"/>
        <v>6.7908948170648784E-2</v>
      </c>
    </row>
    <row r="13" spans="2:48" x14ac:dyDescent="0.25">
      <c r="B13" s="19" t="s">
        <v>51</v>
      </c>
      <c r="C13" s="219">
        <v>51.25441269264202</v>
      </c>
      <c r="D13" s="220">
        <v>59.10354779201478</v>
      </c>
      <c r="E13" s="220">
        <v>65.928054284899872</v>
      </c>
      <c r="F13" s="220">
        <v>74.608089555071174</v>
      </c>
      <c r="G13" s="220">
        <v>82.591991665930095</v>
      </c>
      <c r="H13" s="76">
        <f t="shared" si="11"/>
        <v>0.10701121230246335</v>
      </c>
      <c r="I13" s="219">
        <v>60.58</v>
      </c>
      <c r="J13" s="220">
        <v>70.28</v>
      </c>
      <c r="K13" s="220">
        <v>73.680000000000007</v>
      </c>
      <c r="L13" s="220">
        <v>85.21</v>
      </c>
      <c r="M13" s="220">
        <v>95.46</v>
      </c>
      <c r="N13" s="76">
        <f t="shared" si="0"/>
        <v>0.12029104565191884</v>
      </c>
      <c r="P13" s="19" t="s">
        <v>51</v>
      </c>
      <c r="Q13" s="219">
        <v>28.2349292823891</v>
      </c>
      <c r="R13" s="220">
        <v>42.126721180720359</v>
      </c>
      <c r="S13" s="220">
        <v>52.071915041647848</v>
      </c>
      <c r="T13" s="220">
        <v>61.365383519390406</v>
      </c>
      <c r="U13" s="220">
        <v>67.105144686949245</v>
      </c>
      <c r="V13" s="76">
        <f t="shared" si="1"/>
        <v>9.353418553548476E-2</v>
      </c>
      <c r="W13" s="219">
        <v>37.56</v>
      </c>
      <c r="X13" s="220">
        <v>55.24</v>
      </c>
      <c r="Y13" s="220">
        <v>60.51</v>
      </c>
      <c r="Z13" s="220">
        <v>70.42</v>
      </c>
      <c r="AA13" s="220">
        <v>76.03</v>
      </c>
      <c r="AB13" s="76">
        <f t="shared" si="2"/>
        <v>7.9664867935245631E-2</v>
      </c>
      <c r="AD13" s="19" t="s">
        <v>51</v>
      </c>
      <c r="AE13" s="221">
        <v>54944687.290000007</v>
      </c>
      <c r="AF13" s="54">
        <v>139714759.69</v>
      </c>
      <c r="AG13" s="54">
        <v>177906116.87</v>
      </c>
      <c r="AH13" s="54">
        <v>218084310.92000002</v>
      </c>
      <c r="AI13" s="54">
        <v>237061832.74000001</v>
      </c>
      <c r="AJ13" s="76">
        <f t="shared" si="3"/>
        <v>8.7019197942036053E-2</v>
      </c>
      <c r="AK13" s="54">
        <f t="shared" si="10"/>
        <v>18977521.819999993</v>
      </c>
      <c r="AL13" s="100">
        <f t="shared" si="4"/>
        <v>0.11175385718239034</v>
      </c>
      <c r="AM13" s="222">
        <v>9771388.4399999995</v>
      </c>
      <c r="AN13" s="223">
        <v>19097657.25</v>
      </c>
      <c r="AO13" s="223">
        <v>17745881.100000001</v>
      </c>
      <c r="AP13" s="223">
        <v>20986515.460000001</v>
      </c>
      <c r="AQ13" s="223">
        <v>22896484.900000002</v>
      </c>
      <c r="AR13" s="76">
        <f t="shared" si="5"/>
        <v>9.100936473424448E-2</v>
      </c>
      <c r="AS13" s="54">
        <f t="shared" si="6"/>
        <v>1909969.4400000013</v>
      </c>
      <c r="AT13" s="76">
        <f t="shared" si="7"/>
        <v>1.3432171426397623</v>
      </c>
      <c r="AU13" s="54">
        <f t="shared" si="8"/>
        <v>13125096.460000003</v>
      </c>
      <c r="AV13" s="100">
        <f t="shared" si="9"/>
        <v>0.10601867804300941</v>
      </c>
    </row>
    <row r="14" spans="2:48" x14ac:dyDescent="0.25">
      <c r="B14" s="19" t="s">
        <v>52</v>
      </c>
      <c r="C14" s="219">
        <v>84.443882815672353</v>
      </c>
      <c r="D14" s="220">
        <v>89.447012067673299</v>
      </c>
      <c r="E14" s="220">
        <v>98.49828593590648</v>
      </c>
      <c r="F14" s="220">
        <v>108.49628294460496</v>
      </c>
      <c r="G14" s="220">
        <v>115.69446930480763</v>
      </c>
      <c r="H14" s="76">
        <f t="shared" si="11"/>
        <v>6.6345004315750078E-2</v>
      </c>
      <c r="I14" s="219">
        <v>93.28</v>
      </c>
      <c r="J14" s="220">
        <v>104.36</v>
      </c>
      <c r="K14" s="220">
        <v>114.69</v>
      </c>
      <c r="L14" s="220">
        <v>124.91</v>
      </c>
      <c r="M14" s="220">
        <v>130.72999999999999</v>
      </c>
      <c r="N14" s="76">
        <f t="shared" si="0"/>
        <v>4.6593547354094822E-2</v>
      </c>
      <c r="P14" s="19" t="s">
        <v>52</v>
      </c>
      <c r="Q14" s="219">
        <v>45.63157218455197</v>
      </c>
      <c r="R14" s="220">
        <v>64.643902351985275</v>
      </c>
      <c r="S14" s="220">
        <v>73.616138654057124</v>
      </c>
      <c r="T14" s="220">
        <v>81.853276487790453</v>
      </c>
      <c r="U14" s="220">
        <v>88.51781486259857</v>
      </c>
      <c r="V14" s="76">
        <f t="shared" si="1"/>
        <v>8.142054491614914E-2</v>
      </c>
      <c r="W14" s="219">
        <v>66.599999999999994</v>
      </c>
      <c r="X14" s="220">
        <v>72.19</v>
      </c>
      <c r="Y14" s="220">
        <v>84.63</v>
      </c>
      <c r="Z14" s="220">
        <v>99.7</v>
      </c>
      <c r="AA14" s="220">
        <v>100.76</v>
      </c>
      <c r="AB14" s="76">
        <f t="shared" si="2"/>
        <v>1.0631895687061244E-2</v>
      </c>
      <c r="AD14" s="19" t="s">
        <v>52</v>
      </c>
      <c r="AE14" s="221">
        <v>4498900.4700000007</v>
      </c>
      <c r="AF14" s="54">
        <v>7864755.4400000004</v>
      </c>
      <c r="AG14" s="54">
        <v>9097368.1099999994</v>
      </c>
      <c r="AH14" s="54">
        <v>10277452.140000001</v>
      </c>
      <c r="AI14" s="54">
        <v>11114507.73</v>
      </c>
      <c r="AJ14" s="76">
        <f t="shared" si="3"/>
        <v>8.1445827097765378E-2</v>
      </c>
      <c r="AK14" s="54">
        <f t="shared" si="10"/>
        <v>837055.58999999985</v>
      </c>
      <c r="AL14" s="100">
        <f t="shared" si="4"/>
        <v>5.239515341439494E-3</v>
      </c>
      <c r="AM14" s="222">
        <v>652407.38</v>
      </c>
      <c r="AN14" s="223">
        <v>758667.03</v>
      </c>
      <c r="AO14" s="223">
        <v>902500.22</v>
      </c>
      <c r="AP14" s="223">
        <v>1063235.17</v>
      </c>
      <c r="AQ14" s="223">
        <v>1074553.3899999999</v>
      </c>
      <c r="AR14" s="76">
        <f t="shared" si="5"/>
        <v>1.0645076761333971E-2</v>
      </c>
      <c r="AS14" s="54">
        <f t="shared" si="6"/>
        <v>11318.219999999972</v>
      </c>
      <c r="AT14" s="76">
        <f t="shared" si="7"/>
        <v>0.6470589127915749</v>
      </c>
      <c r="AU14" s="54">
        <f t="shared" si="8"/>
        <v>422146.00999999989</v>
      </c>
      <c r="AV14" s="100">
        <f t="shared" si="9"/>
        <v>4.9755554353425801E-3</v>
      </c>
    </row>
    <row r="15" spans="2:48" x14ac:dyDescent="0.25">
      <c r="B15" s="19" t="s">
        <v>53</v>
      </c>
      <c r="C15" s="219">
        <v>125.31273906340711</v>
      </c>
      <c r="D15" s="220">
        <v>128.24027284628761</v>
      </c>
      <c r="E15" s="220">
        <v>149.08224071540886</v>
      </c>
      <c r="F15" s="220">
        <v>167.61643280067435</v>
      </c>
      <c r="G15" s="220">
        <v>191.88839144565216</v>
      </c>
      <c r="H15" s="76">
        <f t="shared" si="11"/>
        <v>0.14480655768304929</v>
      </c>
      <c r="I15" s="219">
        <v>128.15</v>
      </c>
      <c r="J15" s="220">
        <v>138.83000000000001</v>
      </c>
      <c r="K15" s="220">
        <v>165.52</v>
      </c>
      <c r="L15" s="220">
        <v>206.47</v>
      </c>
      <c r="M15" s="220">
        <v>239.78</v>
      </c>
      <c r="N15" s="76">
        <f t="shared" si="0"/>
        <v>0.16133094396280323</v>
      </c>
      <c r="P15" s="19" t="s">
        <v>53</v>
      </c>
      <c r="Q15" s="219">
        <v>82.551845597707086</v>
      </c>
      <c r="R15" s="220">
        <v>97.033551489292705</v>
      </c>
      <c r="S15" s="220">
        <v>122.12126480292923</v>
      </c>
      <c r="T15" s="220">
        <v>143.97032536836537</v>
      </c>
      <c r="U15" s="220">
        <v>163.11895784718422</v>
      </c>
      <c r="V15" s="76">
        <f t="shared" si="1"/>
        <v>0.13300402308479042</v>
      </c>
      <c r="W15" s="219">
        <v>91.56</v>
      </c>
      <c r="X15" s="220">
        <v>116.6</v>
      </c>
      <c r="Y15" s="220">
        <v>135.97999999999999</v>
      </c>
      <c r="Z15" s="220">
        <v>170.57</v>
      </c>
      <c r="AA15" s="220">
        <v>204.75</v>
      </c>
      <c r="AB15" s="76">
        <f t="shared" si="2"/>
        <v>0.20038693791405282</v>
      </c>
      <c r="AD15" s="19" t="s">
        <v>53</v>
      </c>
      <c r="AE15" s="221">
        <v>30921945.869999997</v>
      </c>
      <c r="AF15" s="54">
        <v>59486620.199999996</v>
      </c>
      <c r="AG15" s="54">
        <v>79534420.49000001</v>
      </c>
      <c r="AH15" s="54">
        <v>93956888.700000003</v>
      </c>
      <c r="AI15" s="54">
        <v>103670606.92999999</v>
      </c>
      <c r="AJ15" s="76">
        <f t="shared" si="3"/>
        <v>0.10338484345746535</v>
      </c>
      <c r="AK15" s="54">
        <f t="shared" si="10"/>
        <v>9713718.2299999893</v>
      </c>
      <c r="AL15" s="100">
        <f t="shared" si="4"/>
        <v>4.8871596355089177E-2</v>
      </c>
      <c r="AM15" s="222">
        <v>4371268.71</v>
      </c>
      <c r="AN15" s="223">
        <v>7424227.5799999991</v>
      </c>
      <c r="AO15" s="223">
        <v>7536822.79</v>
      </c>
      <c r="AP15" s="223">
        <v>9454446.7300000004</v>
      </c>
      <c r="AQ15" s="223">
        <v>10765108.189999999</v>
      </c>
      <c r="AR15" s="76">
        <f t="shared" si="5"/>
        <v>0.13862910199082568</v>
      </c>
      <c r="AS15" s="54">
        <f t="shared" si="6"/>
        <v>1310661.459999999</v>
      </c>
      <c r="AT15" s="76">
        <f t="shared" si="7"/>
        <v>1.4626965085383641</v>
      </c>
      <c r="AU15" s="54">
        <f t="shared" si="8"/>
        <v>6393839.4799999995</v>
      </c>
      <c r="AV15" s="100">
        <f t="shared" si="9"/>
        <v>4.984619011513744E-2</v>
      </c>
    </row>
    <row r="16" spans="2:48" x14ac:dyDescent="0.25">
      <c r="B16" s="19" t="s">
        <v>54</v>
      </c>
      <c r="C16" s="219">
        <v>68.994552790136353</v>
      </c>
      <c r="D16" s="220">
        <v>76.33677715427207</v>
      </c>
      <c r="E16" s="220">
        <v>86.562241205438895</v>
      </c>
      <c r="F16" s="220">
        <v>96.866051637570592</v>
      </c>
      <c r="G16" s="220">
        <v>102.33774702830209</v>
      </c>
      <c r="H16" s="76">
        <f t="shared" si="11"/>
        <v>5.6487234673341824E-2</v>
      </c>
      <c r="I16" s="219">
        <v>77.33</v>
      </c>
      <c r="J16" s="220">
        <v>85.51</v>
      </c>
      <c r="K16" s="220">
        <v>98.37</v>
      </c>
      <c r="L16" s="220">
        <v>114.68</v>
      </c>
      <c r="M16" s="220">
        <v>109.57</v>
      </c>
      <c r="N16" s="76">
        <f t="shared" si="0"/>
        <v>-4.4558772235786637E-2</v>
      </c>
      <c r="P16" s="19" t="s">
        <v>54</v>
      </c>
      <c r="Q16" s="219">
        <v>37.837311501257901</v>
      </c>
      <c r="R16" s="220">
        <v>53.164675339343553</v>
      </c>
      <c r="S16" s="220">
        <v>62.005486440984093</v>
      </c>
      <c r="T16" s="220">
        <v>69.745032923502521</v>
      </c>
      <c r="U16" s="220">
        <v>76.258129371978583</v>
      </c>
      <c r="V16" s="76">
        <f t="shared" si="1"/>
        <v>9.3384377001007879E-2</v>
      </c>
      <c r="W16" s="219">
        <v>57.28</v>
      </c>
      <c r="X16" s="220">
        <v>60.77</v>
      </c>
      <c r="Y16" s="220">
        <v>72.12</v>
      </c>
      <c r="Z16" s="220">
        <v>89.01</v>
      </c>
      <c r="AA16" s="220">
        <v>85.67</v>
      </c>
      <c r="AB16" s="76">
        <f t="shared" si="2"/>
        <v>-3.7523873722053791E-2</v>
      </c>
      <c r="AD16" s="19" t="s">
        <v>54</v>
      </c>
      <c r="AE16" s="221">
        <v>16610861.380000001</v>
      </c>
      <c r="AF16" s="54">
        <v>27747259.210000001</v>
      </c>
      <c r="AG16" s="54">
        <v>33481132.219999995</v>
      </c>
      <c r="AH16" s="54">
        <v>36544291.979999989</v>
      </c>
      <c r="AI16" s="54">
        <v>39167854.109999999</v>
      </c>
      <c r="AJ16" s="76">
        <f t="shared" si="3"/>
        <v>7.1791297295781265E-2</v>
      </c>
      <c r="AK16" s="54">
        <f t="shared" si="10"/>
        <v>2623562.1300000101</v>
      </c>
      <c r="AL16" s="100">
        <f t="shared" si="4"/>
        <v>1.8464207096341542E-2</v>
      </c>
      <c r="AM16" s="222">
        <v>2329887.98</v>
      </c>
      <c r="AN16" s="223">
        <v>2869190.5700000003</v>
      </c>
      <c r="AO16" s="223">
        <v>3275320.5</v>
      </c>
      <c r="AP16" s="223">
        <v>3885122.59</v>
      </c>
      <c r="AQ16" s="223">
        <v>3739183.58</v>
      </c>
      <c r="AR16" s="76">
        <f t="shared" si="5"/>
        <v>-3.7563553432171104E-2</v>
      </c>
      <c r="AS16" s="54">
        <f t="shared" si="6"/>
        <v>-145939.00999999978</v>
      </c>
      <c r="AT16" s="76">
        <f t="shared" si="7"/>
        <v>0.60487697781933703</v>
      </c>
      <c r="AU16" s="54">
        <f t="shared" si="8"/>
        <v>1409295.6</v>
      </c>
      <c r="AV16" s="100">
        <f t="shared" si="9"/>
        <v>1.7313718758276617E-2</v>
      </c>
    </row>
    <row r="17" spans="2:48" x14ac:dyDescent="0.25">
      <c r="B17" s="19" t="s">
        <v>55</v>
      </c>
      <c r="C17" s="219">
        <v>98.708115209716368</v>
      </c>
      <c r="D17" s="220">
        <v>114.29988518308373</v>
      </c>
      <c r="E17" s="220">
        <v>129.2161724313161</v>
      </c>
      <c r="F17" s="220">
        <v>138.64759312315766</v>
      </c>
      <c r="G17" s="220">
        <v>118.45821275094143</v>
      </c>
      <c r="H17" s="76">
        <f t="shared" si="11"/>
        <v>-0.14561652256222324</v>
      </c>
      <c r="I17" s="219">
        <v>117.31</v>
      </c>
      <c r="J17" s="220">
        <v>125.84</v>
      </c>
      <c r="K17" s="220">
        <v>142.44</v>
      </c>
      <c r="L17" s="220">
        <v>124.39</v>
      </c>
      <c r="M17" s="220">
        <v>129.66</v>
      </c>
      <c r="N17" s="76">
        <f t="shared" si="0"/>
        <v>4.2366749738725007E-2</v>
      </c>
      <c r="P17" s="19" t="s">
        <v>55</v>
      </c>
      <c r="Q17" s="219">
        <v>53.718812727732583</v>
      </c>
      <c r="R17" s="220">
        <v>88.557659172471134</v>
      </c>
      <c r="S17" s="220">
        <v>109.00613995021992</v>
      </c>
      <c r="T17" s="220">
        <v>119.73524021821618</v>
      </c>
      <c r="U17" s="220">
        <v>101.59675035396963</v>
      </c>
      <c r="V17" s="76">
        <f t="shared" si="1"/>
        <v>-0.15148831564700038</v>
      </c>
      <c r="W17" s="219">
        <v>74.12</v>
      </c>
      <c r="X17" s="220">
        <v>101.76</v>
      </c>
      <c r="Y17" s="220">
        <v>117.93</v>
      </c>
      <c r="Z17" s="220">
        <v>102.08</v>
      </c>
      <c r="AA17" s="220">
        <v>107.23</v>
      </c>
      <c r="AB17" s="76">
        <f t="shared" si="2"/>
        <v>5.0450626959247735E-2</v>
      </c>
      <c r="AD17" s="19" t="s">
        <v>55</v>
      </c>
      <c r="AE17" s="221">
        <v>34127770.070000008</v>
      </c>
      <c r="AF17" s="54">
        <v>89167684.940000013</v>
      </c>
      <c r="AG17" s="54">
        <v>107150132.73000002</v>
      </c>
      <c r="AH17" s="54">
        <v>119099527.73999999</v>
      </c>
      <c r="AI17" s="54">
        <v>101644173.95</v>
      </c>
      <c r="AJ17" s="76">
        <f t="shared" si="3"/>
        <v>-0.14656106637220145</v>
      </c>
      <c r="AK17" s="54">
        <f t="shared" si="10"/>
        <v>-17455353.789999992</v>
      </c>
      <c r="AL17" s="100">
        <f t="shared" si="4"/>
        <v>4.7916310979880854E-2</v>
      </c>
      <c r="AM17" s="222">
        <v>6252352.3899999997</v>
      </c>
      <c r="AN17" s="223">
        <v>9968562.0700000003</v>
      </c>
      <c r="AO17" s="223">
        <v>9951259.3200000003</v>
      </c>
      <c r="AP17" s="223">
        <v>8674249.9100000001</v>
      </c>
      <c r="AQ17" s="223">
        <v>9111225.5199999996</v>
      </c>
      <c r="AR17" s="76">
        <f t="shared" si="5"/>
        <v>5.0376184054397255E-2</v>
      </c>
      <c r="AS17" s="54">
        <f t="shared" si="6"/>
        <v>436975.6099999994</v>
      </c>
      <c r="AT17" s="76">
        <f t="shared" si="7"/>
        <v>0.45724760085059768</v>
      </c>
      <c r="AU17" s="54">
        <f t="shared" si="8"/>
        <v>2858873.13</v>
      </c>
      <c r="AV17" s="100">
        <f t="shared" si="9"/>
        <v>4.2188138886861661E-2</v>
      </c>
    </row>
    <row r="18" spans="2:48" x14ac:dyDescent="0.25">
      <c r="B18" s="23" t="s">
        <v>56</v>
      </c>
      <c r="C18" s="219">
        <v>74.275687625867562</v>
      </c>
      <c r="D18" s="220">
        <v>64.305316870550854</v>
      </c>
      <c r="E18" s="220">
        <v>69.857366729288515</v>
      </c>
      <c r="F18" s="220">
        <v>72.729342494545392</v>
      </c>
      <c r="G18" s="220">
        <v>77.05781085764167</v>
      </c>
      <c r="H18" s="76">
        <f t="shared" si="11"/>
        <v>5.9514746244555994E-2</v>
      </c>
      <c r="I18" s="219">
        <v>80.260000000000005</v>
      </c>
      <c r="J18" s="220"/>
      <c r="K18" s="220">
        <v>80.040000000000006</v>
      </c>
      <c r="L18" s="220">
        <v>85.83</v>
      </c>
      <c r="M18" s="220">
        <v>103.75</v>
      </c>
      <c r="N18" s="76">
        <f t="shared" si="0"/>
        <v>0.20878480717697778</v>
      </c>
      <c r="P18" s="23" t="s">
        <v>56</v>
      </c>
      <c r="Q18" s="219">
        <v>29.350319995339841</v>
      </c>
      <c r="R18" s="220">
        <v>43.222432130447032</v>
      </c>
      <c r="S18" s="220">
        <v>53.997432120157669</v>
      </c>
      <c r="T18" s="220">
        <v>56.560711974347974</v>
      </c>
      <c r="U18" s="220">
        <v>58.495465214158557</v>
      </c>
      <c r="V18" s="76">
        <f t="shared" si="1"/>
        <v>3.4206663464350529E-2</v>
      </c>
      <c r="W18" s="219">
        <v>46.59</v>
      </c>
      <c r="X18" s="220">
        <v>58.05</v>
      </c>
      <c r="Y18" s="220">
        <v>65</v>
      </c>
      <c r="Z18" s="220">
        <v>67.73</v>
      </c>
      <c r="AA18" s="220">
        <v>79.86</v>
      </c>
      <c r="AB18" s="76">
        <f t="shared" si="2"/>
        <v>0.17909345932378562</v>
      </c>
      <c r="AD18" s="23" t="s">
        <v>56</v>
      </c>
      <c r="AE18" s="221">
        <v>12828760.200000003</v>
      </c>
      <c r="AF18" s="54">
        <v>20596715.620000001</v>
      </c>
      <c r="AG18" s="54">
        <v>24141003.849999994</v>
      </c>
      <c r="AH18" s="54">
        <v>26190289.77</v>
      </c>
      <c r="AI18" s="54">
        <v>27172923.789999995</v>
      </c>
      <c r="AJ18" s="76">
        <f t="shared" si="3"/>
        <v>3.7519020546522119E-2</v>
      </c>
      <c r="AK18" s="54">
        <f t="shared" si="10"/>
        <v>982634.01999999583</v>
      </c>
      <c r="AL18" s="100">
        <f t="shared" si="4"/>
        <v>1.2809649741407952E-2</v>
      </c>
      <c r="AM18" s="222">
        <v>2069490.99</v>
      </c>
      <c r="AN18" s="223">
        <v>2421995.27</v>
      </c>
      <c r="AO18" s="223">
        <v>2512645.6999999997</v>
      </c>
      <c r="AP18" s="223">
        <v>2681200.48</v>
      </c>
      <c r="AQ18" s="223">
        <v>3161255.65</v>
      </c>
      <c r="AR18" s="76">
        <f t="shared" si="5"/>
        <v>0.17904486202389469</v>
      </c>
      <c r="AS18" s="54">
        <f t="shared" si="6"/>
        <v>480055.16999999993</v>
      </c>
      <c r="AT18" s="76">
        <f t="shared" si="7"/>
        <v>0.52755226540029532</v>
      </c>
      <c r="AU18" s="54">
        <f t="shared" si="8"/>
        <v>1091764.6599999999</v>
      </c>
      <c r="AV18" s="100">
        <f t="shared" si="9"/>
        <v>1.4637711702593894E-2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58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58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171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172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173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174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175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4">
        <f>AQ11/M11</f>
        <v>10493.710998254246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5" spans="2:48" x14ac:dyDescent="0.25">
      <c r="B25" t="s">
        <v>12</v>
      </c>
    </row>
    <row r="27" spans="2:48" ht="50.25" customHeight="1" thickBot="1" x14ac:dyDescent="0.3">
      <c r="B27" s="283" t="s">
        <v>176</v>
      </c>
      <c r="C27" s="283"/>
      <c r="D27" s="283"/>
      <c r="E27" s="283"/>
      <c r="F27" s="283"/>
      <c r="G27" s="283"/>
      <c r="H27" s="283"/>
      <c r="I27" s="146"/>
      <c r="P27" s="283" t="s">
        <v>177</v>
      </c>
      <c r="Q27" s="283"/>
      <c r="R27" s="283"/>
      <c r="S27" s="283"/>
      <c r="T27" s="283"/>
      <c r="U27" s="283"/>
      <c r="V27" s="283"/>
      <c r="W27" s="283"/>
      <c r="AE27" s="283" t="s">
        <v>178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15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46</v>
      </c>
      <c r="C30" s="212">
        <v>95.01</v>
      </c>
      <c r="D30" s="212">
        <v>99.07</v>
      </c>
      <c r="E30" s="212">
        <v>105.42</v>
      </c>
      <c r="F30" s="212">
        <v>114.04</v>
      </c>
      <c r="G30" s="212">
        <v>125.24</v>
      </c>
      <c r="H30" s="136">
        <f>G30/F30-1</f>
        <v>9.8211153981059063E-2</v>
      </c>
      <c r="I30" s="212">
        <f>G30-F30</f>
        <v>11.199999999999989</v>
      </c>
      <c r="P30" s="211" t="s">
        <v>46</v>
      </c>
      <c r="Q30" s="212">
        <v>48.13</v>
      </c>
      <c r="R30" s="212">
        <v>53</v>
      </c>
      <c r="S30" s="212">
        <v>80.489999999999995</v>
      </c>
      <c r="T30" s="212">
        <v>93.36</v>
      </c>
      <c r="U30" s="212">
        <v>104.71</v>
      </c>
      <c r="V30" s="136">
        <f>U30/T30-1</f>
        <v>0.12157240788346191</v>
      </c>
      <c r="W30" s="212">
        <f>U30-T30</f>
        <v>11.349999999999994</v>
      </c>
      <c r="AE30" s="211" t="s">
        <v>46</v>
      </c>
      <c r="AF30" s="217">
        <v>476771371.47999996</v>
      </c>
      <c r="AG30" s="217">
        <v>651901800.17999995</v>
      </c>
      <c r="AH30" s="217">
        <v>1555257583.7</v>
      </c>
      <c r="AI30" s="217">
        <v>1802709096.5</v>
      </c>
      <c r="AJ30" s="217">
        <v>2047521372.4000001</v>
      </c>
      <c r="AK30" s="136">
        <f>AJ30/AI30-1</f>
        <v>0.13580243000676506</v>
      </c>
      <c r="AL30" s="135">
        <f>AJ30-AI30</f>
        <v>244812275.9000001</v>
      </c>
    </row>
    <row r="31" spans="2:48" ht="15.75" customHeight="1" x14ac:dyDescent="0.25">
      <c r="B31" s="15" t="s">
        <v>47</v>
      </c>
      <c r="C31" s="219">
        <v>119.42</v>
      </c>
      <c r="D31" s="219">
        <v>126.49</v>
      </c>
      <c r="E31" s="219">
        <v>130.62</v>
      </c>
      <c r="F31" s="219">
        <v>138.91</v>
      </c>
      <c r="G31" s="219">
        <v>151.52000000000001</v>
      </c>
      <c r="H31" s="76">
        <f t="shared" ref="H31:H35" si="12">G31/F31-1</f>
        <v>9.0778201713339612E-2</v>
      </c>
      <c r="I31" s="220">
        <f t="shared" ref="I31:I40" si="13">G31-F31</f>
        <v>12.610000000000014</v>
      </c>
      <c r="P31" s="15" t="s">
        <v>47</v>
      </c>
      <c r="Q31" s="219">
        <v>61.17</v>
      </c>
      <c r="R31" s="220">
        <v>72.88000000000001</v>
      </c>
      <c r="S31" s="220">
        <v>107.4</v>
      </c>
      <c r="T31" s="220">
        <v>119.28</v>
      </c>
      <c r="U31" s="220">
        <v>131.19999999999999</v>
      </c>
      <c r="V31" s="76">
        <f t="shared" ref="V31:V40" si="14">U31/T31-1</f>
        <v>9.9932930918846363E-2</v>
      </c>
      <c r="W31" s="220">
        <f t="shared" ref="W31:W40" si="15">U31-T31</f>
        <v>11.919999999999987</v>
      </c>
      <c r="AE31" s="15" t="s">
        <v>47</v>
      </c>
      <c r="AF31" s="222">
        <v>217815325.03999999</v>
      </c>
      <c r="AG31" s="223">
        <v>333738906.92999995</v>
      </c>
      <c r="AH31" s="223">
        <v>752084605.10000002</v>
      </c>
      <c r="AI31" s="223">
        <v>857198465.50999999</v>
      </c>
      <c r="AJ31" s="223">
        <v>951397748.67999995</v>
      </c>
      <c r="AK31" s="76">
        <f t="shared" ref="AK31:AK40" si="16">AJ31/AI31-1</f>
        <v>0.10989203429564598</v>
      </c>
      <c r="AL31" s="54">
        <f t="shared" ref="AL31:AL40" si="17">AJ31-AI31</f>
        <v>94199283.169999957</v>
      </c>
    </row>
    <row r="32" spans="2:48" ht="15.75" customHeight="1" x14ac:dyDescent="0.25">
      <c r="B32" s="19" t="s">
        <v>48</v>
      </c>
      <c r="C32" s="219">
        <v>89.5</v>
      </c>
      <c r="D32" s="219">
        <v>85.87</v>
      </c>
      <c r="E32" s="219">
        <v>93.54000000000002</v>
      </c>
      <c r="F32" s="219">
        <v>101.3</v>
      </c>
      <c r="G32" s="219">
        <v>115.83999999999999</v>
      </c>
      <c r="H32" s="76">
        <f t="shared" si="12"/>
        <v>0.14353405725567603</v>
      </c>
      <c r="I32" s="220">
        <f t="shared" si="13"/>
        <v>14.539999999999992</v>
      </c>
      <c r="P32" s="19" t="s">
        <v>48</v>
      </c>
      <c r="Q32" s="219">
        <v>44.55</v>
      </c>
      <c r="R32" s="220">
        <v>43.14</v>
      </c>
      <c r="S32" s="220">
        <v>71.36</v>
      </c>
      <c r="T32" s="220">
        <v>83.79</v>
      </c>
      <c r="U32" s="220">
        <v>97.15</v>
      </c>
      <c r="V32" s="76">
        <f t="shared" si="14"/>
        <v>0.15944623463420449</v>
      </c>
      <c r="W32" s="220">
        <f t="shared" si="15"/>
        <v>13.36</v>
      </c>
      <c r="AE32" s="19" t="s">
        <v>48</v>
      </c>
      <c r="AF32" s="222">
        <v>122348722.31</v>
      </c>
      <c r="AG32" s="223">
        <v>137154616.22</v>
      </c>
      <c r="AH32" s="223">
        <v>393041904.13</v>
      </c>
      <c r="AI32" s="223">
        <v>437659233.52999997</v>
      </c>
      <c r="AJ32" s="223">
        <v>514533652.09000003</v>
      </c>
      <c r="AK32" s="76">
        <f t="shared" si="16"/>
        <v>0.1756490270751494</v>
      </c>
      <c r="AL32" s="54">
        <f t="shared" si="17"/>
        <v>76874418.560000062</v>
      </c>
    </row>
    <row r="33" spans="2:39" ht="15.75" customHeight="1" x14ac:dyDescent="0.25">
      <c r="B33" s="19" t="s">
        <v>49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87.94</v>
      </c>
      <c r="H33" s="76">
        <f t="shared" si="12"/>
        <v>9.6782239960089722E-2</v>
      </c>
      <c r="I33" s="220">
        <f t="shared" si="13"/>
        <v>7.7599999999999909</v>
      </c>
      <c r="P33" s="19" t="s">
        <v>49</v>
      </c>
      <c r="Q33" s="219">
        <v>38.090000000000003</v>
      </c>
      <c r="R33" s="220">
        <v>36.92</v>
      </c>
      <c r="S33" s="220">
        <v>53.91</v>
      </c>
      <c r="T33" s="220">
        <v>54.70000000000001</v>
      </c>
      <c r="U33" s="220">
        <v>63.160000000000004</v>
      </c>
      <c r="V33" s="76">
        <f t="shared" si="14"/>
        <v>0.15466179159049354</v>
      </c>
      <c r="W33" s="220">
        <f t="shared" si="15"/>
        <v>8.4599999999999937</v>
      </c>
      <c r="AE33" s="19" t="s">
        <v>49</v>
      </c>
      <c r="AF33" s="222">
        <v>2812428.07</v>
      </c>
      <c r="AG33" s="223">
        <v>4381169.17</v>
      </c>
      <c r="AH33" s="223">
        <v>8189647.9699999997</v>
      </c>
      <c r="AI33" s="223">
        <v>8858381.8200000003</v>
      </c>
      <c r="AJ33" s="223">
        <v>10237092.02</v>
      </c>
      <c r="AK33" s="76">
        <f t="shared" si="16"/>
        <v>0.15563905778899922</v>
      </c>
      <c r="AL33" s="54">
        <f t="shared" si="17"/>
        <v>1378710.1999999993</v>
      </c>
    </row>
    <row r="34" spans="2:39" ht="15.75" customHeight="1" x14ac:dyDescent="0.25">
      <c r="B34" s="19" t="s">
        <v>50</v>
      </c>
      <c r="C34" s="219">
        <v>134.75</v>
      </c>
      <c r="D34" s="219">
        <v>154.08000000000001</v>
      </c>
      <c r="E34" s="219">
        <v>186.75</v>
      </c>
      <c r="F34" s="219">
        <v>211.21</v>
      </c>
      <c r="G34" s="219">
        <v>199.41</v>
      </c>
      <c r="H34" s="76">
        <f t="shared" si="12"/>
        <v>-5.5868566829222144E-2</v>
      </c>
      <c r="I34" s="220">
        <f t="shared" si="13"/>
        <v>-11.800000000000011</v>
      </c>
      <c r="P34" s="19" t="s">
        <v>50</v>
      </c>
      <c r="Q34" s="219">
        <v>52.22</v>
      </c>
      <c r="R34" s="220">
        <v>46.13</v>
      </c>
      <c r="S34" s="220">
        <v>95.170000000000016</v>
      </c>
      <c r="T34" s="220">
        <v>117.35</v>
      </c>
      <c r="U34" s="220">
        <v>126.66000000000001</v>
      </c>
      <c r="V34" s="76">
        <f t="shared" si="14"/>
        <v>7.933532168726054E-2</v>
      </c>
      <c r="W34" s="220">
        <f t="shared" si="15"/>
        <v>9.3100000000000165</v>
      </c>
      <c r="AE34" s="19" t="s">
        <v>50</v>
      </c>
      <c r="AF34" s="222">
        <v>19577887.920000002</v>
      </c>
      <c r="AG34" s="223">
        <v>22694182.549999997</v>
      </c>
      <c r="AH34" s="223">
        <v>57363631.390000001</v>
      </c>
      <c r="AI34" s="223">
        <v>67682841.399999991</v>
      </c>
      <c r="AJ34" s="223">
        <v>67200118.379999995</v>
      </c>
      <c r="AK34" s="76">
        <f t="shared" si="16"/>
        <v>-7.1321329012643542E-3</v>
      </c>
      <c r="AL34" s="54">
        <f t="shared" si="17"/>
        <v>-482723.01999999583</v>
      </c>
    </row>
    <row r="35" spans="2:39" ht="15.75" customHeight="1" x14ac:dyDescent="0.25">
      <c r="B35" s="19" t="s">
        <v>51</v>
      </c>
      <c r="C35" s="219">
        <v>53.52</v>
      </c>
      <c r="D35" s="219">
        <v>51.25</v>
      </c>
      <c r="E35" s="219">
        <v>59.1</v>
      </c>
      <c r="F35" s="219">
        <v>65.930000000000007</v>
      </c>
      <c r="G35" s="219">
        <v>74.61</v>
      </c>
      <c r="H35" s="76">
        <f t="shared" si="12"/>
        <v>0.13165478537843156</v>
      </c>
      <c r="I35" s="220">
        <f t="shared" si="13"/>
        <v>8.6799999999999926</v>
      </c>
      <c r="P35" s="19" t="s">
        <v>51</v>
      </c>
      <c r="Q35" s="219">
        <v>28.760000000000005</v>
      </c>
      <c r="R35" s="220">
        <v>28.24</v>
      </c>
      <c r="S35" s="220">
        <v>42.13</v>
      </c>
      <c r="T35" s="220">
        <v>52.07</v>
      </c>
      <c r="U35" s="220">
        <v>61.36999999999999</v>
      </c>
      <c r="V35" s="76">
        <f t="shared" si="14"/>
        <v>0.17860572306510458</v>
      </c>
      <c r="W35" s="220">
        <f t="shared" si="15"/>
        <v>9.2999999999999901</v>
      </c>
      <c r="AE35" s="19" t="s">
        <v>51</v>
      </c>
      <c r="AF35" s="222">
        <v>46497100.399999999</v>
      </c>
      <c r="AG35" s="223">
        <v>54944687.289999999</v>
      </c>
      <c r="AH35" s="223">
        <v>139714759.69</v>
      </c>
      <c r="AI35" s="223">
        <v>177906116.87</v>
      </c>
      <c r="AJ35" s="223">
        <v>218084310.92000002</v>
      </c>
      <c r="AK35" s="76">
        <f t="shared" si="16"/>
        <v>0.22583930646611283</v>
      </c>
      <c r="AL35" s="54">
        <f t="shared" si="17"/>
        <v>40178194.050000012</v>
      </c>
    </row>
    <row r="36" spans="2:39" x14ac:dyDescent="0.25">
      <c r="B36" s="19" t="s">
        <v>52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52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52</v>
      </c>
      <c r="AF36" s="222">
        <v>3114952.08</v>
      </c>
      <c r="AG36" s="223">
        <v>4498900.47</v>
      </c>
      <c r="AH36" s="223">
        <v>7864755.4300000006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4">
        <f t="shared" si="17"/>
        <v>1180084.0300000012</v>
      </c>
    </row>
    <row r="37" spans="2:39" x14ac:dyDescent="0.25">
      <c r="B37" s="19" t="s">
        <v>53</v>
      </c>
      <c r="C37" s="219">
        <v>106.13</v>
      </c>
      <c r="D37" s="219">
        <v>125.31</v>
      </c>
      <c r="E37" s="219">
        <v>128.24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53</v>
      </c>
      <c r="Q37" s="219">
        <v>64.31</v>
      </c>
      <c r="R37" s="220">
        <v>82.55</v>
      </c>
      <c r="S37" s="220">
        <v>97.03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53</v>
      </c>
      <c r="AF37" s="222">
        <v>18804870.850000001</v>
      </c>
      <c r="AG37" s="223">
        <v>30921945.879999999</v>
      </c>
      <c r="AH37" s="223">
        <v>59486620.189999998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4">
        <f t="shared" si="17"/>
        <v>14422468.229999989</v>
      </c>
    </row>
    <row r="38" spans="2:39" x14ac:dyDescent="0.25">
      <c r="B38" s="19" t="s">
        <v>54</v>
      </c>
      <c r="C38" s="219">
        <v>64.19</v>
      </c>
      <c r="D38" s="219">
        <v>68.989999999999995</v>
      </c>
      <c r="E38" s="219">
        <v>76.34</v>
      </c>
      <c r="F38" s="219">
        <v>86.56</v>
      </c>
      <c r="G38" s="219">
        <v>96.87</v>
      </c>
      <c r="H38" s="76">
        <f t="shared" si="18"/>
        <v>0.11910813308687618</v>
      </c>
      <c r="I38" s="220">
        <f t="shared" si="13"/>
        <v>10.310000000000002</v>
      </c>
      <c r="P38" s="19" t="s">
        <v>54</v>
      </c>
      <c r="Q38" s="219">
        <v>33.54</v>
      </c>
      <c r="R38" s="220">
        <v>37.840000000000003</v>
      </c>
      <c r="S38" s="220">
        <v>53.16</v>
      </c>
      <c r="T38" s="220">
        <v>62.009999999999991</v>
      </c>
      <c r="U38" s="220">
        <v>69.75</v>
      </c>
      <c r="V38" s="76">
        <f t="shared" si="14"/>
        <v>0.12481857764876647</v>
      </c>
      <c r="W38" s="220">
        <f t="shared" si="15"/>
        <v>7.7400000000000091</v>
      </c>
      <c r="AE38" s="19" t="s">
        <v>54</v>
      </c>
      <c r="AF38" s="222">
        <v>10173605.369999999</v>
      </c>
      <c r="AG38" s="223">
        <v>16610861.379999999</v>
      </c>
      <c r="AH38" s="223">
        <v>27747259.210000001</v>
      </c>
      <c r="AI38" s="223">
        <v>33481132.210000001</v>
      </c>
      <c r="AJ38" s="223">
        <v>36544291.980000004</v>
      </c>
      <c r="AK38" s="76">
        <f t="shared" si="16"/>
        <v>9.1489133365839859E-2</v>
      </c>
      <c r="AL38" s="54">
        <f t="shared" si="17"/>
        <v>3063159.7700000033</v>
      </c>
    </row>
    <row r="39" spans="2:39" x14ac:dyDescent="0.25">
      <c r="B39" s="19" t="s">
        <v>55</v>
      </c>
      <c r="C39" s="219">
        <v>102.24</v>
      </c>
      <c r="D39" s="219">
        <v>98.71</v>
      </c>
      <c r="E39" s="219">
        <v>114.3</v>
      </c>
      <c r="F39" s="219">
        <v>129.22</v>
      </c>
      <c r="G39" s="219">
        <v>138.65</v>
      </c>
      <c r="H39" s="76">
        <f t="shared" si="18"/>
        <v>7.2976319455192673E-2</v>
      </c>
      <c r="I39" s="220">
        <f t="shared" si="13"/>
        <v>9.4300000000000068</v>
      </c>
      <c r="P39" s="19" t="s">
        <v>55</v>
      </c>
      <c r="Q39" s="219">
        <v>50.94</v>
      </c>
      <c r="R39" s="220">
        <v>53.72</v>
      </c>
      <c r="S39" s="220">
        <v>88.56</v>
      </c>
      <c r="T39" s="220">
        <v>109.01</v>
      </c>
      <c r="U39" s="220">
        <v>119.74</v>
      </c>
      <c r="V39" s="76">
        <f t="shared" si="14"/>
        <v>9.8431336574626105E-2</v>
      </c>
      <c r="W39" s="220">
        <f t="shared" si="15"/>
        <v>10.72999999999999</v>
      </c>
      <c r="AE39" s="19" t="s">
        <v>55</v>
      </c>
      <c r="AF39" s="222">
        <v>28411183</v>
      </c>
      <c r="AG39" s="223">
        <v>34127770.07</v>
      </c>
      <c r="AH39" s="223">
        <v>89167684.930000007</v>
      </c>
      <c r="AI39" s="223">
        <v>107150132.73</v>
      </c>
      <c r="AJ39" s="223">
        <v>119099527.73999999</v>
      </c>
      <c r="AK39" s="76">
        <f t="shared" si="16"/>
        <v>0.11152011393313366</v>
      </c>
      <c r="AL39" s="54">
        <f t="shared" si="17"/>
        <v>11949395.00999999</v>
      </c>
    </row>
    <row r="40" spans="2:39" x14ac:dyDescent="0.25">
      <c r="B40" s="23" t="s">
        <v>56</v>
      </c>
      <c r="C40" s="219">
        <v>58.1</v>
      </c>
      <c r="D40" s="219">
        <v>74.28</v>
      </c>
      <c r="E40" s="219">
        <v>64.31</v>
      </c>
      <c r="F40" s="219">
        <v>69.86</v>
      </c>
      <c r="G40" s="219">
        <v>72.73</v>
      </c>
      <c r="H40" s="76">
        <f t="shared" si="18"/>
        <v>4.1082164328657411E-2</v>
      </c>
      <c r="I40" s="220">
        <f t="shared" si="13"/>
        <v>2.8700000000000045</v>
      </c>
      <c r="P40" s="23" t="s">
        <v>56</v>
      </c>
      <c r="Q40" s="219">
        <v>22.7</v>
      </c>
      <c r="R40" s="220">
        <v>29.35</v>
      </c>
      <c r="S40" s="220">
        <v>43.22</v>
      </c>
      <c r="T40" s="220">
        <v>54</v>
      </c>
      <c r="U40" s="220">
        <v>56.56</v>
      </c>
      <c r="V40" s="76">
        <f t="shared" si="14"/>
        <v>4.7407407407407343E-2</v>
      </c>
      <c r="W40" s="220">
        <f t="shared" si="15"/>
        <v>2.5600000000000023</v>
      </c>
      <c r="AE40" s="23" t="s">
        <v>56</v>
      </c>
      <c r="AF40" s="222">
        <v>7215296.4500000002</v>
      </c>
      <c r="AG40" s="223">
        <v>12828760.219999999</v>
      </c>
      <c r="AH40" s="223">
        <v>20596715.629999999</v>
      </c>
      <c r="AI40" s="223">
        <v>24141003.859999999</v>
      </c>
      <c r="AJ40" s="223">
        <v>26190289.780000001</v>
      </c>
      <c r="AK40" s="76">
        <f t="shared" si="16"/>
        <v>8.4888181613504754E-2</v>
      </c>
      <c r="AL40" s="54">
        <f t="shared" si="17"/>
        <v>2049285.9200000018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58</v>
      </c>
      <c r="C42" s="318"/>
      <c r="D42" s="318"/>
      <c r="E42" s="318"/>
      <c r="F42" s="318"/>
      <c r="G42" s="318"/>
      <c r="H42" s="318"/>
      <c r="I42" s="107"/>
      <c r="P42" s="107" t="s">
        <v>58</v>
      </c>
      <c r="Q42" s="107"/>
      <c r="R42" s="107"/>
      <c r="S42" s="107"/>
      <c r="T42" s="107"/>
      <c r="U42" s="107"/>
      <c r="V42" s="107"/>
      <c r="W42" s="107"/>
      <c r="AE42" s="107" t="s">
        <v>58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171</v>
      </c>
      <c r="C43" s="281"/>
      <c r="D43" s="281"/>
      <c r="E43" s="281"/>
      <c r="F43" s="281"/>
      <c r="G43" s="281"/>
      <c r="H43" s="281"/>
      <c r="P43" s="281" t="s">
        <v>172</v>
      </c>
      <c r="Q43" s="281"/>
      <c r="R43" s="281"/>
      <c r="S43" s="281"/>
      <c r="T43" s="281"/>
      <c r="U43" s="281"/>
      <c r="V43" s="281"/>
      <c r="W43" s="281"/>
      <c r="AE43" s="319" t="s">
        <v>173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174</v>
      </c>
      <c r="C44" s="281"/>
      <c r="D44" s="281"/>
      <c r="E44" s="281"/>
      <c r="F44" s="281"/>
      <c r="G44" s="281"/>
      <c r="H44" s="281"/>
      <c r="P44" s="320" t="s">
        <v>175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1E688-6A42-4426-87CA-984794F527EA}">
  <sheetPr>
    <tabColor theme="2" tint="-9.9978637043366805E-2"/>
  </sheetPr>
  <dimension ref="B1:Q53"/>
  <sheetViews>
    <sheetView showGridLines="0" topLeftCell="A34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95.01</v>
      </c>
      <c r="D6" s="228">
        <v>99.07</v>
      </c>
      <c r="E6" s="228">
        <v>105.42</v>
      </c>
      <c r="F6" s="228">
        <v>114.04</v>
      </c>
      <c r="G6" s="228">
        <v>125.24</v>
      </c>
      <c r="H6" s="228">
        <v>132.82</v>
      </c>
      <c r="I6" s="95">
        <f t="shared" ref="I6:I51" si="0">IFERROR(H6/G6-1,"-")</f>
        <v>6.052379431491528E-2</v>
      </c>
      <c r="J6" s="228">
        <f t="shared" ref="J6:J51" si="1">IFERROR(H6-G6,"-")</f>
        <v>7.5799999999999983</v>
      </c>
      <c r="K6" s="229">
        <v>111.99</v>
      </c>
      <c r="L6" s="229">
        <v>116.38</v>
      </c>
      <c r="M6" s="229">
        <v>134.74</v>
      </c>
      <c r="N6" s="229">
        <v>147.38</v>
      </c>
      <c r="O6" s="229">
        <v>158.74</v>
      </c>
      <c r="P6" s="95">
        <f t="shared" ref="P6:P51" si="2">IFERROR(O6/N6-1,"-")</f>
        <v>7.7079658026869335E-2</v>
      </c>
      <c r="Q6" s="228">
        <f t="shared" ref="Q6:Q51" si="3">IFERROR(O6-N6,"-")</f>
        <v>11.360000000000014</v>
      </c>
    </row>
    <row r="7" spans="2:17" x14ac:dyDescent="0.25">
      <c r="B7" s="96" t="s">
        <v>63</v>
      </c>
      <c r="C7" s="230">
        <v>103.69</v>
      </c>
      <c r="D7" s="230">
        <v>107.45</v>
      </c>
      <c r="E7" s="230">
        <v>114.17</v>
      </c>
      <c r="F7" s="230">
        <v>123.63</v>
      </c>
      <c r="G7" s="230">
        <v>135.81</v>
      </c>
      <c r="H7" s="230">
        <v>143.28</v>
      </c>
      <c r="I7" s="98">
        <f t="shared" si="0"/>
        <v>5.5003313452617553E-2</v>
      </c>
      <c r="J7" s="230">
        <f t="shared" si="1"/>
        <v>7.4699999999999989</v>
      </c>
      <c r="K7" s="231">
        <v>121.87</v>
      </c>
      <c r="L7" s="231">
        <v>131.6</v>
      </c>
      <c r="M7" s="231">
        <v>146.81</v>
      </c>
      <c r="N7" s="231">
        <v>159.29</v>
      </c>
      <c r="O7" s="231">
        <v>171.63</v>
      </c>
      <c r="P7" s="98">
        <f t="shared" si="2"/>
        <v>7.746876765647559E-2</v>
      </c>
      <c r="Q7" s="230">
        <f t="shared" si="3"/>
        <v>12.340000000000003</v>
      </c>
    </row>
    <row r="8" spans="2:17" x14ac:dyDescent="0.25">
      <c r="B8" s="99" t="s">
        <v>64</v>
      </c>
      <c r="C8" s="232">
        <v>113.97</v>
      </c>
      <c r="D8" s="232">
        <v>117.1</v>
      </c>
      <c r="E8" s="232">
        <v>123.96</v>
      </c>
      <c r="F8" s="232">
        <v>133.49</v>
      </c>
      <c r="G8" s="232">
        <v>146.25</v>
      </c>
      <c r="H8" s="232">
        <v>154.19</v>
      </c>
      <c r="I8" s="100">
        <f t="shared" si="0"/>
        <v>5.4290598290598346E-2</v>
      </c>
      <c r="J8" s="232">
        <f t="shared" si="1"/>
        <v>7.9399999999999977</v>
      </c>
      <c r="K8" s="233">
        <v>132.44</v>
      </c>
      <c r="L8" s="233">
        <v>143.80000000000001</v>
      </c>
      <c r="M8" s="233">
        <v>159.09</v>
      </c>
      <c r="N8" s="233">
        <v>172.57</v>
      </c>
      <c r="O8" s="233">
        <v>185.66</v>
      </c>
      <c r="P8" s="100">
        <f t="shared" si="2"/>
        <v>7.5853276931100444E-2</v>
      </c>
      <c r="Q8" s="232">
        <f t="shared" si="3"/>
        <v>13.090000000000003</v>
      </c>
    </row>
    <row r="9" spans="2:17" x14ac:dyDescent="0.25">
      <c r="B9" s="99" t="s">
        <v>65</v>
      </c>
      <c r="C9" s="232">
        <v>59.3</v>
      </c>
      <c r="D9" s="232">
        <v>59.54</v>
      </c>
      <c r="E9" s="232">
        <v>65.25</v>
      </c>
      <c r="F9" s="232">
        <v>72.2</v>
      </c>
      <c r="G9" s="232">
        <v>79.78</v>
      </c>
      <c r="H9" s="232">
        <v>84.79</v>
      </c>
      <c r="I9" s="100">
        <f t="shared" si="0"/>
        <v>6.2797693657558273E-2</v>
      </c>
      <c r="J9" s="232">
        <f t="shared" si="1"/>
        <v>5.0100000000000051</v>
      </c>
      <c r="K9" s="233">
        <v>71.45</v>
      </c>
      <c r="L9" s="233">
        <v>75.180000000000007</v>
      </c>
      <c r="M9" s="233">
        <v>84.63</v>
      </c>
      <c r="N9" s="233">
        <v>90.05</v>
      </c>
      <c r="O9" s="233">
        <v>98.05</v>
      </c>
      <c r="P9" s="100">
        <f t="shared" si="2"/>
        <v>8.8839533592448561E-2</v>
      </c>
      <c r="Q9" s="232">
        <f t="shared" si="3"/>
        <v>8</v>
      </c>
    </row>
    <row r="10" spans="2:17" x14ac:dyDescent="0.25">
      <c r="B10" s="96" t="s">
        <v>66</v>
      </c>
      <c r="C10" s="230">
        <v>69.31</v>
      </c>
      <c r="D10" s="230">
        <v>67.12</v>
      </c>
      <c r="E10" s="230">
        <v>74.94</v>
      </c>
      <c r="F10" s="230">
        <v>78.930000000000007</v>
      </c>
      <c r="G10" s="230">
        <v>86.93</v>
      </c>
      <c r="H10" s="230">
        <v>96.43</v>
      </c>
      <c r="I10" s="98">
        <f t="shared" si="0"/>
        <v>0.10928333141608193</v>
      </c>
      <c r="J10" s="230">
        <f t="shared" si="1"/>
        <v>9.5</v>
      </c>
      <c r="K10" s="231">
        <v>75.72</v>
      </c>
      <c r="L10" s="231">
        <v>88.71</v>
      </c>
      <c r="M10" s="231">
        <v>93.24</v>
      </c>
      <c r="N10" s="231">
        <v>105.6</v>
      </c>
      <c r="O10" s="231">
        <v>114.08</v>
      </c>
      <c r="P10" s="98">
        <f t="shared" si="2"/>
        <v>8.0303030303030321E-2</v>
      </c>
      <c r="Q10" s="230">
        <f t="shared" si="3"/>
        <v>8.480000000000004</v>
      </c>
    </row>
    <row r="11" spans="2:17" x14ac:dyDescent="0.25">
      <c r="B11" s="93" t="s">
        <v>47</v>
      </c>
      <c r="C11" s="234">
        <v>119.42</v>
      </c>
      <c r="D11" s="234">
        <v>126.49</v>
      </c>
      <c r="E11" s="234">
        <v>130.62</v>
      </c>
      <c r="F11" s="234">
        <v>138.91</v>
      </c>
      <c r="G11" s="234">
        <v>151.52000000000001</v>
      </c>
      <c r="H11" s="234">
        <v>159.22</v>
      </c>
      <c r="I11" s="102">
        <f t="shared" si="0"/>
        <v>5.081837381203802E-2</v>
      </c>
      <c r="J11" s="234">
        <f t="shared" si="1"/>
        <v>7.6999999999999886</v>
      </c>
      <c r="K11" s="235">
        <v>146</v>
      </c>
      <c r="L11" s="235">
        <v>145.80000000000001</v>
      </c>
      <c r="M11" s="235">
        <v>169.17</v>
      </c>
      <c r="N11" s="235">
        <v>182.9</v>
      </c>
      <c r="O11" s="235">
        <v>190.45</v>
      </c>
      <c r="P11" s="102">
        <f t="shared" si="2"/>
        <v>4.1279387643520904E-2</v>
      </c>
      <c r="Q11" s="234">
        <f t="shared" si="3"/>
        <v>7.5499999999999829</v>
      </c>
    </row>
    <row r="12" spans="2:17" x14ac:dyDescent="0.25">
      <c r="B12" s="96" t="s">
        <v>63</v>
      </c>
      <c r="C12" s="230">
        <v>130.44999999999999</v>
      </c>
      <c r="D12" s="230">
        <v>134.97</v>
      </c>
      <c r="E12" s="230">
        <v>140.36000000000001</v>
      </c>
      <c r="F12" s="230">
        <v>150.29</v>
      </c>
      <c r="G12" s="230">
        <v>166.01</v>
      </c>
      <c r="H12" s="230">
        <v>174.46</v>
      </c>
      <c r="I12" s="98">
        <f t="shared" si="0"/>
        <v>5.0900548159749537E-2</v>
      </c>
      <c r="J12" s="230">
        <f t="shared" si="1"/>
        <v>8.4500000000000171</v>
      </c>
      <c r="K12" s="231">
        <v>156.97999999999999</v>
      </c>
      <c r="L12" s="231">
        <v>166.54</v>
      </c>
      <c r="M12" s="231">
        <v>183.98</v>
      </c>
      <c r="N12" s="231">
        <v>199.35</v>
      </c>
      <c r="O12" s="231">
        <v>204.95</v>
      </c>
      <c r="P12" s="98">
        <f t="shared" si="2"/>
        <v>2.8091296714321423E-2</v>
      </c>
      <c r="Q12" s="230">
        <f t="shared" si="3"/>
        <v>5.5999999999999943</v>
      </c>
    </row>
    <row r="13" spans="2:17" x14ac:dyDescent="0.25">
      <c r="B13" s="99" t="s">
        <v>64</v>
      </c>
      <c r="C13" s="232">
        <v>138.85</v>
      </c>
      <c r="D13" s="232">
        <v>143.38999999999999</v>
      </c>
      <c r="E13" s="232">
        <v>150.34</v>
      </c>
      <c r="F13" s="232">
        <v>160.88</v>
      </c>
      <c r="G13" s="232">
        <v>176.82</v>
      </c>
      <c r="H13" s="232">
        <v>186.36</v>
      </c>
      <c r="I13" s="100">
        <f t="shared" si="0"/>
        <v>5.3953172718018472E-2</v>
      </c>
      <c r="J13" s="232">
        <f t="shared" si="1"/>
        <v>9.5400000000000205</v>
      </c>
      <c r="K13" s="233">
        <v>167.81</v>
      </c>
      <c r="L13" s="233">
        <v>179.31</v>
      </c>
      <c r="M13" s="233">
        <v>196.73</v>
      </c>
      <c r="N13" s="233">
        <v>212.39</v>
      </c>
      <c r="O13" s="233">
        <v>218.1</v>
      </c>
      <c r="P13" s="100">
        <f t="shared" si="2"/>
        <v>2.6884504920194008E-2</v>
      </c>
      <c r="Q13" s="232">
        <f t="shared" si="3"/>
        <v>5.710000000000008</v>
      </c>
    </row>
    <row r="14" spans="2:17" x14ac:dyDescent="0.25">
      <c r="B14" s="99" t="s">
        <v>65</v>
      </c>
      <c r="C14" s="232">
        <v>65.55</v>
      </c>
      <c r="D14" s="232">
        <v>60.97</v>
      </c>
      <c r="E14" s="232">
        <v>62.16</v>
      </c>
      <c r="F14" s="232">
        <v>62.3</v>
      </c>
      <c r="G14" s="232">
        <v>64.11</v>
      </c>
      <c r="H14" s="232">
        <v>71.02</v>
      </c>
      <c r="I14" s="100">
        <f t="shared" si="0"/>
        <v>0.10778349711433477</v>
      </c>
      <c r="J14" s="232">
        <f t="shared" si="1"/>
        <v>6.9099999999999966</v>
      </c>
      <c r="K14" s="233">
        <v>72.930000000000007</v>
      </c>
      <c r="L14" s="233">
        <v>75.12</v>
      </c>
      <c r="M14" s="233">
        <v>77.28</v>
      </c>
      <c r="N14" s="233">
        <v>76.37</v>
      </c>
      <c r="O14" s="233">
        <v>86.32</v>
      </c>
      <c r="P14" s="100">
        <f t="shared" si="2"/>
        <v>0.13028676181746746</v>
      </c>
      <c r="Q14" s="232">
        <f t="shared" si="3"/>
        <v>9.9499999999999886</v>
      </c>
    </row>
    <row r="15" spans="2:17" x14ac:dyDescent="0.25">
      <c r="B15" s="96" t="s">
        <v>66</v>
      </c>
      <c r="C15" s="230">
        <v>76.66</v>
      </c>
      <c r="D15" s="230">
        <v>74.13</v>
      </c>
      <c r="E15" s="230">
        <v>81.099999999999994</v>
      </c>
      <c r="F15" s="230">
        <v>83.06</v>
      </c>
      <c r="G15" s="230">
        <v>86.47</v>
      </c>
      <c r="H15" s="230">
        <v>96.49</v>
      </c>
      <c r="I15" s="98">
        <f t="shared" si="0"/>
        <v>0.11587833930843061</v>
      </c>
      <c r="J15" s="230">
        <f t="shared" si="1"/>
        <v>10.019999999999996</v>
      </c>
      <c r="K15" s="231">
        <v>78.430000000000007</v>
      </c>
      <c r="L15" s="231">
        <v>95.53</v>
      </c>
      <c r="M15" s="231">
        <v>103.35</v>
      </c>
      <c r="N15" s="231">
        <v>112.79</v>
      </c>
      <c r="O15" s="231">
        <v>128.54</v>
      </c>
      <c r="P15" s="98">
        <f t="shared" si="2"/>
        <v>0.13964003901055055</v>
      </c>
      <c r="Q15" s="230">
        <f t="shared" si="3"/>
        <v>15.749999999999986</v>
      </c>
    </row>
    <row r="16" spans="2:17" x14ac:dyDescent="0.25">
      <c r="B16" s="93" t="s">
        <v>53</v>
      </c>
      <c r="C16" s="234">
        <v>106.13</v>
      </c>
      <c r="D16" s="234">
        <v>125.31</v>
      </c>
      <c r="E16" s="234">
        <v>128.24</v>
      </c>
      <c r="F16" s="234">
        <v>149.08000000000001</v>
      </c>
      <c r="G16" s="234">
        <v>167.62</v>
      </c>
      <c r="H16" s="234">
        <v>191.89</v>
      </c>
      <c r="I16" s="102">
        <f t="shared" si="0"/>
        <v>0.14479179095573302</v>
      </c>
      <c r="J16" s="234">
        <f t="shared" si="1"/>
        <v>24.269999999999982</v>
      </c>
      <c r="K16" s="235">
        <v>128.15</v>
      </c>
      <c r="L16" s="235">
        <v>138.83000000000001</v>
      </c>
      <c r="M16" s="235">
        <v>165.52</v>
      </c>
      <c r="N16" s="235">
        <v>206.47</v>
      </c>
      <c r="O16" s="235">
        <v>239.78</v>
      </c>
      <c r="P16" s="102">
        <f t="shared" si="2"/>
        <v>0.16133094396280323</v>
      </c>
      <c r="Q16" s="234">
        <f t="shared" si="3"/>
        <v>33.31</v>
      </c>
    </row>
    <row r="17" spans="2:17" x14ac:dyDescent="0.25">
      <c r="B17" s="96" t="s">
        <v>63</v>
      </c>
      <c r="C17" s="230">
        <v>133.72</v>
      </c>
      <c r="D17" s="230">
        <v>131.41999999999999</v>
      </c>
      <c r="E17" s="230">
        <v>137.6</v>
      </c>
      <c r="F17" s="230">
        <v>157.52000000000001</v>
      </c>
      <c r="G17" s="230">
        <v>177.79</v>
      </c>
      <c r="H17" s="230">
        <v>204.84</v>
      </c>
      <c r="I17" s="98">
        <f t="shared" si="0"/>
        <v>0.15214578997693917</v>
      </c>
      <c r="J17" s="230">
        <f t="shared" si="1"/>
        <v>27.050000000000011</v>
      </c>
      <c r="K17" s="231">
        <v>134.93</v>
      </c>
      <c r="L17" s="231">
        <v>143.77000000000001</v>
      </c>
      <c r="M17" s="231">
        <v>170.62</v>
      </c>
      <c r="N17" s="231">
        <v>219.2</v>
      </c>
      <c r="O17" s="231">
        <v>252.73</v>
      </c>
      <c r="P17" s="98">
        <f t="shared" si="2"/>
        <v>0.15296532846715327</v>
      </c>
      <c r="Q17" s="230">
        <f t="shared" si="3"/>
        <v>33.53</v>
      </c>
    </row>
    <row r="18" spans="2:17" x14ac:dyDescent="0.25">
      <c r="B18" s="99" t="s">
        <v>64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/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41.89</v>
      </c>
      <c r="D20" s="230">
        <v>74.180000000000007</v>
      </c>
      <c r="E20" s="230">
        <v>84.08</v>
      </c>
      <c r="F20" s="230">
        <v>104.15</v>
      </c>
      <c r="G20" s="230">
        <v>109.88</v>
      </c>
      <c r="H20" s="230">
        <v>124.4</v>
      </c>
      <c r="I20" s="98">
        <f t="shared" si="0"/>
        <v>0.1321441572624682</v>
      </c>
      <c r="J20" s="230">
        <f t="shared" si="1"/>
        <v>14.52000000000001</v>
      </c>
      <c r="K20" s="231">
        <v>95.65</v>
      </c>
      <c r="L20" s="231">
        <v>125.42</v>
      </c>
      <c r="M20" s="231">
        <v>138.54</v>
      </c>
      <c r="N20" s="231">
        <v>137.52000000000001</v>
      </c>
      <c r="O20" s="231">
        <v>174.12</v>
      </c>
      <c r="P20" s="98">
        <f t="shared" si="2"/>
        <v>0.2661431064572426</v>
      </c>
      <c r="Q20" s="230">
        <f t="shared" si="3"/>
        <v>36.599999999999994</v>
      </c>
    </row>
    <row r="21" spans="2:17" x14ac:dyDescent="0.25">
      <c r="B21" s="93" t="s">
        <v>49</v>
      </c>
      <c r="C21" s="234">
        <v>70.819999999999993</v>
      </c>
      <c r="D21" s="234">
        <v>66.41</v>
      </c>
      <c r="E21" s="234">
        <v>77.45</v>
      </c>
      <c r="F21" s="234">
        <v>80.180000000000007</v>
      </c>
      <c r="G21" s="234">
        <v>87.94</v>
      </c>
      <c r="H21" s="234">
        <v>99.82</v>
      </c>
      <c r="I21" s="102">
        <f t="shared" si="0"/>
        <v>0.1350921082556289</v>
      </c>
      <c r="J21" s="234">
        <f t="shared" si="1"/>
        <v>11.879999999999995</v>
      </c>
      <c r="K21" s="235">
        <v>79.7</v>
      </c>
      <c r="L21" s="235">
        <v>104.36</v>
      </c>
      <c r="M21" s="235">
        <v>82.46</v>
      </c>
      <c r="N21" s="235">
        <v>104.69</v>
      </c>
      <c r="O21" s="235">
        <v>126.02</v>
      </c>
      <c r="P21" s="102">
        <f t="shared" si="2"/>
        <v>0.20374438819371488</v>
      </c>
      <c r="Q21" s="234">
        <f t="shared" si="3"/>
        <v>21.33</v>
      </c>
    </row>
    <row r="22" spans="2:17" x14ac:dyDescent="0.25">
      <c r="B22" s="96" t="s">
        <v>63</v>
      </c>
      <c r="C22" s="230">
        <v>68.510000000000005</v>
      </c>
      <c r="D22" s="230">
        <v>66.41</v>
      </c>
      <c r="E22" s="230">
        <v>77.510000000000005</v>
      </c>
      <c r="F22" s="230">
        <v>80.36</v>
      </c>
      <c r="G22" s="230">
        <v>88.03</v>
      </c>
      <c r="H22" s="230">
        <v>99.96</v>
      </c>
      <c r="I22" s="98">
        <f t="shared" si="0"/>
        <v>0.13552198114279213</v>
      </c>
      <c r="J22" s="230">
        <f t="shared" si="1"/>
        <v>11.929999999999993</v>
      </c>
      <c r="K22" s="231">
        <v>79.7</v>
      </c>
      <c r="L22" s="231">
        <v>105.25</v>
      </c>
      <c r="M22" s="231">
        <v>82.5</v>
      </c>
      <c r="N22" s="231">
        <v>104.9</v>
      </c>
      <c r="O22" s="231">
        <v>126.53</v>
      </c>
      <c r="P22" s="98">
        <f t="shared" si="2"/>
        <v>0.20619637750238318</v>
      </c>
      <c r="Q22" s="230">
        <f t="shared" si="3"/>
        <v>21.629999999999995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134.75</v>
      </c>
      <c r="D24" s="234">
        <v>154.08000000000001</v>
      </c>
      <c r="E24" s="234">
        <v>186.75</v>
      </c>
      <c r="F24" s="234">
        <v>211.21</v>
      </c>
      <c r="G24" s="234">
        <v>199.41</v>
      </c>
      <c r="H24" s="234">
        <v>220.58</v>
      </c>
      <c r="I24" s="102">
        <f t="shared" si="0"/>
        <v>0.10616318138508607</v>
      </c>
      <c r="J24" s="234">
        <f t="shared" si="1"/>
        <v>21.170000000000016</v>
      </c>
      <c r="K24" s="235">
        <v>144.69</v>
      </c>
      <c r="L24" s="235">
        <v>186.46</v>
      </c>
      <c r="M24" s="235">
        <v>291.81</v>
      </c>
      <c r="N24" s="235">
        <v>265.04000000000002</v>
      </c>
      <c r="O24" s="235">
        <v>327.44</v>
      </c>
      <c r="P24" s="102">
        <f t="shared" si="2"/>
        <v>0.23543616057953498</v>
      </c>
      <c r="Q24" s="234">
        <f t="shared" si="3"/>
        <v>62.399999999999977</v>
      </c>
    </row>
    <row r="25" spans="2:17" x14ac:dyDescent="0.25">
      <c r="B25" s="96" t="s">
        <v>12</v>
      </c>
      <c r="C25" s="230">
        <v>134.66999999999999</v>
      </c>
      <c r="D25" s="230">
        <v>151.52000000000001</v>
      </c>
      <c r="E25" s="230">
        <v>180.18</v>
      </c>
      <c r="F25" s="230">
        <v>206.52</v>
      </c>
      <c r="G25" s="230">
        <v>205.17</v>
      </c>
      <c r="H25" s="230">
        <v>231.5</v>
      </c>
      <c r="I25" s="98">
        <f t="shared" si="0"/>
        <v>0.12833260223229526</v>
      </c>
      <c r="J25" s="230">
        <f t="shared" si="1"/>
        <v>26.330000000000013</v>
      </c>
      <c r="K25" s="231">
        <v>144.69</v>
      </c>
      <c r="L25" s="231">
        <v>157.81</v>
      </c>
      <c r="M25" s="231">
        <v>282.67</v>
      </c>
      <c r="N25" s="231">
        <v>281.51</v>
      </c>
      <c r="O25" s="231">
        <v>343.97</v>
      </c>
      <c r="P25" s="98">
        <f t="shared" si="2"/>
        <v>0.22187488899151031</v>
      </c>
      <c r="Q25" s="230">
        <f t="shared" si="3"/>
        <v>62.460000000000036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53.52</v>
      </c>
      <c r="D28" s="234">
        <v>51.25</v>
      </c>
      <c r="E28" s="234">
        <v>59.1</v>
      </c>
      <c r="F28" s="234">
        <v>65.930000000000007</v>
      </c>
      <c r="G28" s="234">
        <v>74.61</v>
      </c>
      <c r="H28" s="234">
        <v>82.59</v>
      </c>
      <c r="I28" s="102">
        <f t="shared" si="0"/>
        <v>0.1069561720948935</v>
      </c>
      <c r="J28" s="234">
        <f t="shared" si="1"/>
        <v>7.980000000000004</v>
      </c>
      <c r="K28" s="235">
        <v>60.58</v>
      </c>
      <c r="L28" s="235">
        <v>70.28</v>
      </c>
      <c r="M28" s="235">
        <v>73.680000000000007</v>
      </c>
      <c r="N28" s="235">
        <v>85.21</v>
      </c>
      <c r="O28" s="235">
        <v>95.46</v>
      </c>
      <c r="P28" s="102">
        <f t="shared" si="2"/>
        <v>0.12029104565191884</v>
      </c>
      <c r="Q28" s="234">
        <f t="shared" si="3"/>
        <v>10.25</v>
      </c>
    </row>
    <row r="29" spans="2:17" x14ac:dyDescent="0.25">
      <c r="B29" s="96" t="s">
        <v>63</v>
      </c>
      <c r="C29" s="230">
        <v>56.97</v>
      </c>
      <c r="D29" s="230">
        <v>54.03</v>
      </c>
      <c r="E29" s="230">
        <v>62.9</v>
      </c>
      <c r="F29" s="230">
        <v>70.19</v>
      </c>
      <c r="G29" s="230">
        <v>78.77</v>
      </c>
      <c r="H29" s="230">
        <v>88.12</v>
      </c>
      <c r="I29" s="98">
        <f t="shared" si="0"/>
        <v>0.11870001269518871</v>
      </c>
      <c r="J29" s="230">
        <f t="shared" si="1"/>
        <v>9.3500000000000085</v>
      </c>
      <c r="K29" s="231">
        <v>63.37</v>
      </c>
      <c r="L29" s="231">
        <v>79.33</v>
      </c>
      <c r="M29" s="231">
        <v>77.41</v>
      </c>
      <c r="N29" s="231">
        <v>89.55</v>
      </c>
      <c r="O29" s="231">
        <v>102.31</v>
      </c>
      <c r="P29" s="98">
        <f t="shared" si="2"/>
        <v>0.14249022892238972</v>
      </c>
      <c r="Q29" s="230">
        <f t="shared" si="3"/>
        <v>12.760000000000005</v>
      </c>
    </row>
    <row r="30" spans="2:17" x14ac:dyDescent="0.25">
      <c r="B30" s="99" t="s">
        <v>64</v>
      </c>
      <c r="C30" s="232">
        <v>59.93</v>
      </c>
      <c r="D30" s="232">
        <v>57.07</v>
      </c>
      <c r="E30" s="232">
        <v>65.52</v>
      </c>
      <c r="F30" s="232">
        <v>73.069999999999993</v>
      </c>
      <c r="G30" s="232">
        <v>81.81</v>
      </c>
      <c r="H30" s="232">
        <v>92.23</v>
      </c>
      <c r="I30" s="100">
        <f t="shared" si="0"/>
        <v>0.12736829238479408</v>
      </c>
      <c r="J30" s="232">
        <f t="shared" si="1"/>
        <v>10.420000000000002</v>
      </c>
      <c r="K30" s="233">
        <v>66.41</v>
      </c>
      <c r="L30" s="233">
        <v>83.9</v>
      </c>
      <c r="M30" s="233">
        <v>80.84</v>
      </c>
      <c r="N30" s="233">
        <v>93.02</v>
      </c>
      <c r="O30" s="233">
        <v>108.25</v>
      </c>
      <c r="P30" s="100">
        <f t="shared" si="2"/>
        <v>0.16372823048806717</v>
      </c>
      <c r="Q30" s="232">
        <f t="shared" si="3"/>
        <v>15.230000000000004</v>
      </c>
    </row>
    <row r="31" spans="2:17" x14ac:dyDescent="0.25">
      <c r="B31" s="99" t="s">
        <v>65</v>
      </c>
      <c r="C31" s="232">
        <v>42.61</v>
      </c>
      <c r="D31" s="232">
        <v>41.43</v>
      </c>
      <c r="E31" s="232">
        <v>46.25</v>
      </c>
      <c r="F31" s="232">
        <v>50.85</v>
      </c>
      <c r="G31" s="232">
        <v>58.4</v>
      </c>
      <c r="H31" s="232">
        <v>61.07</v>
      </c>
      <c r="I31" s="100">
        <f t="shared" si="0"/>
        <v>4.5719178082191725E-2</v>
      </c>
      <c r="J31" s="232">
        <f t="shared" si="1"/>
        <v>2.6700000000000017</v>
      </c>
      <c r="K31" s="233">
        <v>50.36</v>
      </c>
      <c r="L31" s="233">
        <v>51.21</v>
      </c>
      <c r="M31" s="233">
        <v>56.82</v>
      </c>
      <c r="N31" s="233">
        <v>67.86</v>
      </c>
      <c r="O31" s="233">
        <v>65.760000000000005</v>
      </c>
      <c r="P31" s="100">
        <f t="shared" si="2"/>
        <v>-3.0946065428823943E-2</v>
      </c>
      <c r="Q31" s="232">
        <f t="shared" si="3"/>
        <v>-2.0999999999999943</v>
      </c>
    </row>
    <row r="32" spans="2:17" x14ac:dyDescent="0.25">
      <c r="B32" s="96" t="s">
        <v>66</v>
      </c>
      <c r="C32" s="230">
        <v>43.27</v>
      </c>
      <c r="D32" s="230">
        <v>41.41</v>
      </c>
      <c r="E32" s="230">
        <v>44.92</v>
      </c>
      <c r="F32" s="230">
        <v>48.39</v>
      </c>
      <c r="G32" s="230">
        <v>55.81</v>
      </c>
      <c r="H32" s="230">
        <v>59.46</v>
      </c>
      <c r="I32" s="98">
        <f t="shared" si="0"/>
        <v>6.540046586633208E-2</v>
      </c>
      <c r="J32" s="230">
        <f t="shared" si="1"/>
        <v>3.6499999999999986</v>
      </c>
      <c r="K32" s="231">
        <v>50.64</v>
      </c>
      <c r="L32" s="231">
        <v>53.65</v>
      </c>
      <c r="M32" s="231">
        <v>58.7</v>
      </c>
      <c r="N32" s="231">
        <v>66.87</v>
      </c>
      <c r="O32" s="231">
        <v>67.77</v>
      </c>
      <c r="P32" s="98">
        <f t="shared" si="2"/>
        <v>1.3458950201884035E-2</v>
      </c>
      <c r="Q32" s="230">
        <f t="shared" si="3"/>
        <v>0.89999999999999147</v>
      </c>
    </row>
    <row r="33" spans="2:17" x14ac:dyDescent="0.25">
      <c r="B33" s="93" t="s">
        <v>52</v>
      </c>
      <c r="C33" s="234">
        <v>86.79</v>
      </c>
      <c r="D33" s="234">
        <v>84.44</v>
      </c>
      <c r="E33" s="234">
        <v>89.45</v>
      </c>
      <c r="F33" s="234">
        <v>98.5</v>
      </c>
      <c r="G33" s="234">
        <v>108.5</v>
      </c>
      <c r="H33" s="234">
        <v>115.69</v>
      </c>
      <c r="I33" s="102">
        <f t="shared" si="0"/>
        <v>6.6267281105990783E-2</v>
      </c>
      <c r="J33" s="234">
        <f t="shared" si="1"/>
        <v>7.1899999999999977</v>
      </c>
      <c r="K33" s="235">
        <v>93.28</v>
      </c>
      <c r="L33" s="235">
        <v>104.36</v>
      </c>
      <c r="M33" s="235">
        <v>114.69</v>
      </c>
      <c r="N33" s="235">
        <v>124.91</v>
      </c>
      <c r="O33" s="235">
        <v>130.72999999999999</v>
      </c>
      <c r="P33" s="102">
        <f t="shared" si="2"/>
        <v>4.6593547354094822E-2</v>
      </c>
      <c r="Q33" s="234">
        <f t="shared" si="3"/>
        <v>5.8199999999999932</v>
      </c>
    </row>
    <row r="34" spans="2:17" x14ac:dyDescent="0.25">
      <c r="B34" s="96" t="s">
        <v>63</v>
      </c>
      <c r="C34" s="230">
        <v>86.79</v>
      </c>
      <c r="D34" s="230">
        <v>84.44</v>
      </c>
      <c r="E34" s="230">
        <v>89.45</v>
      </c>
      <c r="F34" s="230">
        <v>97.58</v>
      </c>
      <c r="G34" s="230">
        <v>108.5</v>
      </c>
      <c r="H34" s="230">
        <v>115.69</v>
      </c>
      <c r="I34" s="98">
        <f t="shared" si="0"/>
        <v>6.6267281105990783E-2</v>
      </c>
      <c r="J34" s="230">
        <f t="shared" si="1"/>
        <v>7.1899999999999977</v>
      </c>
      <c r="K34" s="231">
        <v>93.28</v>
      </c>
      <c r="L34" s="231">
        <v>104.36</v>
      </c>
      <c r="M34" s="231">
        <v>114.69</v>
      </c>
      <c r="N34" s="231">
        <v>124.91</v>
      </c>
      <c r="O34" s="231">
        <v>130.72999999999999</v>
      </c>
      <c r="P34" s="98">
        <f t="shared" si="2"/>
        <v>4.6593547354094822E-2</v>
      </c>
      <c r="Q34" s="230">
        <f t="shared" si="3"/>
        <v>5.8199999999999932</v>
      </c>
    </row>
    <row r="35" spans="2:17" x14ac:dyDescent="0.25">
      <c r="B35" s="93" t="s">
        <v>53</v>
      </c>
      <c r="C35" s="234">
        <v>106.13</v>
      </c>
      <c r="D35" s="234">
        <v>125.31</v>
      </c>
      <c r="E35" s="234">
        <v>128.24</v>
      </c>
      <c r="F35" s="234">
        <v>149.08000000000001</v>
      </c>
      <c r="G35" s="234">
        <v>167.62</v>
      </c>
      <c r="H35" s="234">
        <v>191.89</v>
      </c>
      <c r="I35" s="102">
        <f t="shared" si="0"/>
        <v>0.14479179095573302</v>
      </c>
      <c r="J35" s="234">
        <f t="shared" si="1"/>
        <v>24.269999999999982</v>
      </c>
      <c r="K35" s="235">
        <v>128.15</v>
      </c>
      <c r="L35" s="235">
        <v>138.83000000000001</v>
      </c>
      <c r="M35" s="235">
        <v>165.52</v>
      </c>
      <c r="N35" s="235">
        <v>206.47</v>
      </c>
      <c r="O35" s="235">
        <v>239.78</v>
      </c>
      <c r="P35" s="102">
        <f t="shared" si="2"/>
        <v>0.16133094396280323</v>
      </c>
      <c r="Q35" s="234">
        <f t="shared" si="3"/>
        <v>33.31</v>
      </c>
    </row>
    <row r="36" spans="2:17" x14ac:dyDescent="0.25">
      <c r="B36" s="96" t="s">
        <v>63</v>
      </c>
      <c r="C36" s="230">
        <v>133.72</v>
      </c>
      <c r="D36" s="230">
        <v>131.41999999999999</v>
      </c>
      <c r="E36" s="230">
        <v>137.6</v>
      </c>
      <c r="F36" s="230">
        <v>157.52000000000001</v>
      </c>
      <c r="G36" s="230">
        <v>177.79</v>
      </c>
      <c r="H36" s="230">
        <v>204.84</v>
      </c>
      <c r="I36" s="98">
        <f t="shared" si="0"/>
        <v>0.15214578997693917</v>
      </c>
      <c r="J36" s="230">
        <f t="shared" si="1"/>
        <v>27.050000000000011</v>
      </c>
      <c r="K36" s="231">
        <v>134.93</v>
      </c>
      <c r="L36" s="231">
        <v>143.77000000000001</v>
      </c>
      <c r="M36" s="231">
        <v>170.62</v>
      </c>
      <c r="N36" s="231">
        <v>219.2</v>
      </c>
      <c r="O36" s="231">
        <v>252.73</v>
      </c>
      <c r="P36" s="98">
        <f t="shared" si="2"/>
        <v>0.15296532846715327</v>
      </c>
      <c r="Q36" s="230">
        <f t="shared" si="3"/>
        <v>33.53</v>
      </c>
    </row>
    <row r="37" spans="2:17" x14ac:dyDescent="0.25">
      <c r="B37" s="96" t="s">
        <v>66</v>
      </c>
      <c r="C37" s="230">
        <v>41.89</v>
      </c>
      <c r="D37" s="230">
        <v>74.180000000000007</v>
      </c>
      <c r="E37" s="230">
        <v>84.08</v>
      </c>
      <c r="F37" s="230">
        <v>104.15</v>
      </c>
      <c r="G37" s="230">
        <v>109.88</v>
      </c>
      <c r="H37" s="230">
        <v>124.4</v>
      </c>
      <c r="I37" s="98">
        <f t="shared" si="0"/>
        <v>0.1321441572624682</v>
      </c>
      <c r="J37" s="230">
        <f t="shared" si="1"/>
        <v>14.52000000000001</v>
      </c>
      <c r="K37" s="231">
        <v>95.65</v>
      </c>
      <c r="L37" s="231">
        <v>125.42</v>
      </c>
      <c r="M37" s="231">
        <v>138.54</v>
      </c>
      <c r="N37" s="231">
        <v>137.52000000000001</v>
      </c>
      <c r="O37" s="231">
        <v>174.12</v>
      </c>
      <c r="P37" s="98">
        <f t="shared" si="2"/>
        <v>0.2661431064572426</v>
      </c>
      <c r="Q37" s="230">
        <f t="shared" si="3"/>
        <v>36.599999999999994</v>
      </c>
    </row>
    <row r="38" spans="2:17" x14ac:dyDescent="0.25">
      <c r="B38" s="93" t="s">
        <v>54</v>
      </c>
      <c r="C38" s="234">
        <v>64.19</v>
      </c>
      <c r="D38" s="234">
        <v>68.989999999999995</v>
      </c>
      <c r="E38" s="234">
        <v>76.34</v>
      </c>
      <c r="F38" s="234">
        <v>86.56</v>
      </c>
      <c r="G38" s="234">
        <v>96.87</v>
      </c>
      <c r="H38" s="234">
        <v>102.34</v>
      </c>
      <c r="I38" s="102">
        <f t="shared" si="0"/>
        <v>5.646743057706205E-2</v>
      </c>
      <c r="J38" s="234">
        <f t="shared" si="1"/>
        <v>5.4699999999999989</v>
      </c>
      <c r="K38" s="235">
        <v>77.33</v>
      </c>
      <c r="L38" s="235">
        <v>85.51</v>
      </c>
      <c r="M38" s="235">
        <v>98.37</v>
      </c>
      <c r="N38" s="235">
        <v>114.68</v>
      </c>
      <c r="O38" s="235">
        <v>109.57</v>
      </c>
      <c r="P38" s="102">
        <f t="shared" si="2"/>
        <v>-4.4558772235786637E-2</v>
      </c>
      <c r="Q38" s="234">
        <f t="shared" si="3"/>
        <v>-5.1100000000000136</v>
      </c>
    </row>
    <row r="39" spans="2:17" x14ac:dyDescent="0.25">
      <c r="B39" s="96" t="s">
        <v>63</v>
      </c>
      <c r="C39" s="230">
        <v>64.19</v>
      </c>
      <c r="D39" s="230">
        <v>68.989999999999995</v>
      </c>
      <c r="E39" s="230">
        <v>76.34</v>
      </c>
      <c r="F39" s="230">
        <v>85.99</v>
      </c>
      <c r="G39" s="230">
        <v>96.87</v>
      </c>
      <c r="H39" s="230">
        <v>102.34</v>
      </c>
      <c r="I39" s="98">
        <f t="shared" si="0"/>
        <v>5.646743057706205E-2</v>
      </c>
      <c r="J39" s="230">
        <f t="shared" si="1"/>
        <v>5.4699999999999989</v>
      </c>
      <c r="K39" s="231">
        <v>77.33</v>
      </c>
      <c r="L39" s="231">
        <v>85.51</v>
      </c>
      <c r="M39" s="231">
        <v>98.37</v>
      </c>
      <c r="N39" s="231">
        <v>114.68</v>
      </c>
      <c r="O39" s="231">
        <v>109.57</v>
      </c>
      <c r="P39" s="98">
        <f t="shared" si="2"/>
        <v>-4.4558772235786637E-2</v>
      </c>
      <c r="Q39" s="230">
        <f t="shared" si="3"/>
        <v>-5.1100000000000136</v>
      </c>
    </row>
    <row r="40" spans="2:17" x14ac:dyDescent="0.25">
      <c r="B40" s="99" t="s">
        <v>64</v>
      </c>
      <c r="C40" s="232">
        <v>76.319999999999993</v>
      </c>
      <c r="D40" s="232">
        <v>76.47</v>
      </c>
      <c r="E40" s="232">
        <v>90.03</v>
      </c>
      <c r="F40" s="232">
        <v>100.71</v>
      </c>
      <c r="G40" s="232">
        <v>115.08</v>
      </c>
      <c r="H40" s="232">
        <v>119.72</v>
      </c>
      <c r="I40" s="100">
        <f t="shared" si="0"/>
        <v>4.0319777546054869E-2</v>
      </c>
      <c r="J40" s="232">
        <f t="shared" si="1"/>
        <v>4.6400000000000006</v>
      </c>
      <c r="K40" s="233">
        <v>86.76</v>
      </c>
      <c r="L40" s="233">
        <v>106.32</v>
      </c>
      <c r="M40" s="233">
        <v>120.13</v>
      </c>
      <c r="N40" s="233">
        <v>140.93</v>
      </c>
      <c r="O40" s="233">
        <v>131.49</v>
      </c>
      <c r="P40" s="100">
        <f t="shared" si="2"/>
        <v>-6.6983608883843027E-2</v>
      </c>
      <c r="Q40" s="232">
        <f t="shared" si="3"/>
        <v>-9.4399999999999977</v>
      </c>
    </row>
    <row r="41" spans="2:17" x14ac:dyDescent="0.25">
      <c r="B41" s="99" t="s">
        <v>65</v>
      </c>
      <c r="C41" s="232">
        <v>52.19</v>
      </c>
      <c r="D41" s="232">
        <v>57.98</v>
      </c>
      <c r="E41" s="232">
        <v>57.94</v>
      </c>
      <c r="F41" s="232">
        <v>66.849999999999994</v>
      </c>
      <c r="G41" s="232">
        <v>70.069999999999993</v>
      </c>
      <c r="H41" s="232">
        <v>70.59</v>
      </c>
      <c r="I41" s="100">
        <f t="shared" si="0"/>
        <v>7.4211502782932648E-3</v>
      </c>
      <c r="J41" s="232">
        <f t="shared" si="1"/>
        <v>0.52000000000001023</v>
      </c>
      <c r="K41" s="233">
        <v>63.11</v>
      </c>
      <c r="L41" s="233">
        <v>61.48</v>
      </c>
      <c r="M41" s="233">
        <v>69.53</v>
      </c>
      <c r="N41" s="233">
        <v>70.97</v>
      </c>
      <c r="O41" s="233">
        <v>73.11</v>
      </c>
      <c r="P41" s="100">
        <f t="shared" si="2"/>
        <v>3.0153586022263035E-2</v>
      </c>
      <c r="Q41" s="232">
        <f t="shared" si="3"/>
        <v>2.1400000000000006</v>
      </c>
    </row>
    <row r="42" spans="2:17" x14ac:dyDescent="0.25">
      <c r="B42" s="93" t="s">
        <v>55</v>
      </c>
      <c r="C42" s="234">
        <v>102.24</v>
      </c>
      <c r="D42" s="234">
        <v>98.71</v>
      </c>
      <c r="E42" s="234">
        <v>114.3</v>
      </c>
      <c r="F42" s="234">
        <v>129.22</v>
      </c>
      <c r="G42" s="234">
        <v>138.65</v>
      </c>
      <c r="H42" s="234">
        <v>118.46</v>
      </c>
      <c r="I42" s="102">
        <f t="shared" si="0"/>
        <v>-0.1456184637576633</v>
      </c>
      <c r="J42" s="234">
        <f t="shared" si="1"/>
        <v>-20.190000000000012</v>
      </c>
      <c r="K42" s="235">
        <v>117.31</v>
      </c>
      <c r="L42" s="235">
        <v>125.84</v>
      </c>
      <c r="M42" s="235">
        <v>142.44</v>
      </c>
      <c r="N42" s="235">
        <v>124.39</v>
      </c>
      <c r="O42" s="235">
        <v>129.66</v>
      </c>
      <c r="P42" s="102">
        <f t="shared" si="2"/>
        <v>4.2366749738725007E-2</v>
      </c>
      <c r="Q42" s="234">
        <f t="shared" si="3"/>
        <v>5.269999999999996</v>
      </c>
    </row>
    <row r="43" spans="2:17" x14ac:dyDescent="0.25">
      <c r="B43" s="96" t="s">
        <v>63</v>
      </c>
      <c r="C43" s="230">
        <v>108.14</v>
      </c>
      <c r="D43" s="230">
        <v>104.52</v>
      </c>
      <c r="E43" s="230">
        <v>121.1</v>
      </c>
      <c r="F43" s="230">
        <v>138.26</v>
      </c>
      <c r="G43" s="230">
        <v>145.62</v>
      </c>
      <c r="H43" s="230">
        <v>121.32</v>
      </c>
      <c r="I43" s="98">
        <f t="shared" si="0"/>
        <v>-0.16687268232385666</v>
      </c>
      <c r="J43" s="230">
        <f t="shared" si="1"/>
        <v>-24.300000000000011</v>
      </c>
      <c r="K43" s="231">
        <v>122.72</v>
      </c>
      <c r="L43" s="231">
        <v>138.32</v>
      </c>
      <c r="M43" s="231">
        <v>149.97</v>
      </c>
      <c r="N43" s="231">
        <v>126.07</v>
      </c>
      <c r="O43" s="231">
        <v>131.27000000000001</v>
      </c>
      <c r="P43" s="98">
        <f t="shared" si="2"/>
        <v>4.1246926310779752E-2</v>
      </c>
      <c r="Q43" s="230">
        <f t="shared" si="3"/>
        <v>5.2000000000000171</v>
      </c>
    </row>
    <row r="44" spans="2:17" x14ac:dyDescent="0.25">
      <c r="B44" s="99" t="s">
        <v>64</v>
      </c>
      <c r="C44" s="232">
        <v>0</v>
      </c>
      <c r="D44" s="232">
        <v>111.35</v>
      </c>
      <c r="E44" s="232">
        <v>128.75</v>
      </c>
      <c r="F44" s="232">
        <v>147.52000000000001</v>
      </c>
      <c r="G44" s="232">
        <v>153.44</v>
      </c>
      <c r="H44" s="232">
        <v>124</v>
      </c>
      <c r="I44" s="100">
        <f t="shared" si="0"/>
        <v>-0.19186652763295098</v>
      </c>
      <c r="J44" s="232">
        <f t="shared" si="1"/>
        <v>-29.439999999999998</v>
      </c>
      <c r="K44" s="233">
        <v>128.72</v>
      </c>
      <c r="L44" s="233">
        <v>145.88999999999999</v>
      </c>
      <c r="M44" s="233">
        <v>159.9</v>
      </c>
      <c r="N44" s="233">
        <v>128.66999999999999</v>
      </c>
      <c r="O44" s="233">
        <v>133.97</v>
      </c>
      <c r="P44" s="100">
        <f t="shared" si="2"/>
        <v>4.1190642729463045E-2</v>
      </c>
      <c r="Q44" s="232">
        <f t="shared" si="3"/>
        <v>5.3000000000000114</v>
      </c>
    </row>
    <row r="45" spans="2:17" x14ac:dyDescent="0.25">
      <c r="B45" s="99" t="s">
        <v>65</v>
      </c>
      <c r="C45" s="232">
        <v>0</v>
      </c>
      <c r="D45" s="232">
        <v>79.67</v>
      </c>
      <c r="E45" s="232">
        <v>92.67</v>
      </c>
      <c r="F45" s="232">
        <v>101.68</v>
      </c>
      <c r="G45" s="232">
        <v>114.46</v>
      </c>
      <c r="H45" s="232">
        <v>110.64</v>
      </c>
      <c r="I45" s="100">
        <f t="shared" si="0"/>
        <v>-3.3374104490651701E-2</v>
      </c>
      <c r="J45" s="232">
        <f t="shared" si="1"/>
        <v>-3.8199999999999932</v>
      </c>
      <c r="K45" s="233">
        <v>100.51</v>
      </c>
      <c r="L45" s="233">
        <v>109.46</v>
      </c>
      <c r="M45" s="233">
        <v>111.21</v>
      </c>
      <c r="N45" s="233">
        <v>114.91</v>
      </c>
      <c r="O45" s="233">
        <v>119.55</v>
      </c>
      <c r="P45" s="100">
        <f t="shared" si="2"/>
        <v>4.0379427377947863E-2</v>
      </c>
      <c r="Q45" s="232">
        <f t="shared" si="3"/>
        <v>4.6400000000000006</v>
      </c>
    </row>
    <row r="46" spans="2:17" x14ac:dyDescent="0.25">
      <c r="B46" s="96" t="s">
        <v>66</v>
      </c>
      <c r="C46" s="230">
        <v>76.39</v>
      </c>
      <c r="D46" s="230">
        <v>66.930000000000007</v>
      </c>
      <c r="E46" s="230">
        <v>75.3</v>
      </c>
      <c r="F46" s="230">
        <v>77.459999999999994</v>
      </c>
      <c r="G46" s="230">
        <v>94.86</v>
      </c>
      <c r="H46" s="230">
        <v>101.95</v>
      </c>
      <c r="I46" s="98">
        <f t="shared" si="0"/>
        <v>7.4741724646848029E-2</v>
      </c>
      <c r="J46" s="230">
        <f t="shared" si="1"/>
        <v>7.0900000000000034</v>
      </c>
      <c r="K46" s="231">
        <v>89.68</v>
      </c>
      <c r="L46" s="231">
        <v>91.17</v>
      </c>
      <c r="M46" s="231">
        <v>99.79</v>
      </c>
      <c r="N46" s="231">
        <v>115.18</v>
      </c>
      <c r="O46" s="231">
        <v>121.21</v>
      </c>
      <c r="P46" s="98">
        <f t="shared" si="2"/>
        <v>5.2352839034554455E-2</v>
      </c>
      <c r="Q46" s="230">
        <f t="shared" si="3"/>
        <v>6.0299999999999869</v>
      </c>
    </row>
    <row r="47" spans="2:17" x14ac:dyDescent="0.25">
      <c r="B47" s="93" t="s">
        <v>56</v>
      </c>
      <c r="C47" s="234">
        <v>58.1</v>
      </c>
      <c r="D47" s="234">
        <v>74.28</v>
      </c>
      <c r="E47" s="234">
        <v>64.31</v>
      </c>
      <c r="F47" s="234">
        <v>69.86</v>
      </c>
      <c r="G47" s="234">
        <v>72.73</v>
      </c>
      <c r="H47" s="234">
        <v>77.06</v>
      </c>
      <c r="I47" s="102">
        <f t="shared" si="0"/>
        <v>5.9535267427471394E-2</v>
      </c>
      <c r="J47" s="234">
        <f t="shared" si="1"/>
        <v>4.3299999999999983</v>
      </c>
      <c r="K47" s="235">
        <v>80.260000000000005</v>
      </c>
      <c r="L47" s="235">
        <v>73.62</v>
      </c>
      <c r="M47" s="235">
        <v>80.040000000000006</v>
      </c>
      <c r="N47" s="235">
        <v>85.83</v>
      </c>
      <c r="O47" s="235">
        <v>103.75</v>
      </c>
      <c r="P47" s="102">
        <f t="shared" si="2"/>
        <v>0.20878480717697778</v>
      </c>
      <c r="Q47" s="234">
        <f t="shared" si="3"/>
        <v>17.920000000000002</v>
      </c>
    </row>
    <row r="48" spans="2:17" x14ac:dyDescent="0.25">
      <c r="B48" s="96" t="s">
        <v>63</v>
      </c>
      <c r="C48" s="230">
        <v>57.83</v>
      </c>
      <c r="D48" s="230">
        <v>74.63</v>
      </c>
      <c r="E48" s="230">
        <v>64.650000000000006</v>
      </c>
      <c r="F48" s="230">
        <v>69.67</v>
      </c>
      <c r="G48" s="230">
        <v>73.94</v>
      </c>
      <c r="H48" s="230">
        <v>78.400000000000006</v>
      </c>
      <c r="I48" s="98">
        <f t="shared" si="0"/>
        <v>6.0319177711658289E-2</v>
      </c>
      <c r="J48" s="230">
        <f t="shared" si="1"/>
        <v>4.460000000000008</v>
      </c>
      <c r="K48" s="231">
        <v>80.89</v>
      </c>
      <c r="L48" s="231">
        <v>73.760000000000005</v>
      </c>
      <c r="M48" s="231">
        <v>80.900000000000006</v>
      </c>
      <c r="N48" s="231">
        <v>85.77</v>
      </c>
      <c r="O48" s="231">
        <v>106.01</v>
      </c>
      <c r="P48" s="98">
        <f t="shared" si="2"/>
        <v>0.23597994636819419</v>
      </c>
      <c r="Q48" s="230">
        <f t="shared" si="3"/>
        <v>20.240000000000009</v>
      </c>
    </row>
    <row r="49" spans="2:17" x14ac:dyDescent="0.25">
      <c r="B49" s="99" t="s">
        <v>64</v>
      </c>
      <c r="C49" s="232">
        <v>59.72</v>
      </c>
      <c r="D49" s="232">
        <v>75.540000000000006</v>
      </c>
      <c r="E49" s="232">
        <v>69.69</v>
      </c>
      <c r="F49" s="232">
        <v>75.87</v>
      </c>
      <c r="G49" s="232">
        <v>79.3</v>
      </c>
      <c r="H49" s="232">
        <v>83.59</v>
      </c>
      <c r="I49" s="100">
        <f t="shared" si="0"/>
        <v>5.4098360655737698E-2</v>
      </c>
      <c r="J49" s="232">
        <f t="shared" si="1"/>
        <v>4.2900000000000063</v>
      </c>
      <c r="K49" s="233">
        <v>82.41</v>
      </c>
      <c r="L49" s="233">
        <v>82.91</v>
      </c>
      <c r="M49" s="233">
        <v>86.88</v>
      </c>
      <c r="N49" s="233">
        <v>92.65</v>
      </c>
      <c r="O49" s="233">
        <v>118.65</v>
      </c>
      <c r="P49" s="100">
        <f t="shared" si="2"/>
        <v>0.28062601187263891</v>
      </c>
      <c r="Q49" s="232">
        <f t="shared" si="3"/>
        <v>26</v>
      </c>
    </row>
    <row r="50" spans="2:17" x14ac:dyDescent="0.25">
      <c r="B50" s="99" t="s">
        <v>65</v>
      </c>
      <c r="C50" s="232">
        <v>52.07</v>
      </c>
      <c r="D50" s="232">
        <v>70.77</v>
      </c>
      <c r="E50" s="232">
        <v>51.36</v>
      </c>
      <c r="F50" s="232">
        <v>51.62</v>
      </c>
      <c r="G50" s="232">
        <v>60.16</v>
      </c>
      <c r="H50" s="232">
        <v>64.61</v>
      </c>
      <c r="I50" s="100">
        <f t="shared" si="0"/>
        <v>7.3969414893616969E-2</v>
      </c>
      <c r="J50" s="232">
        <f t="shared" si="1"/>
        <v>4.4500000000000028</v>
      </c>
      <c r="K50" s="233">
        <v>75.33</v>
      </c>
      <c r="L50" s="233">
        <v>54.27</v>
      </c>
      <c r="M50" s="233">
        <v>66</v>
      </c>
      <c r="N50" s="233">
        <v>69.16</v>
      </c>
      <c r="O50" s="233">
        <v>73.900000000000006</v>
      </c>
      <c r="P50" s="100">
        <f t="shared" si="2"/>
        <v>6.8536726431463357E-2</v>
      </c>
      <c r="Q50" s="232">
        <f t="shared" si="3"/>
        <v>4.7400000000000091</v>
      </c>
    </row>
    <row r="51" spans="2:17" x14ac:dyDescent="0.25">
      <c r="B51" s="96" t="s">
        <v>66</v>
      </c>
      <c r="C51" s="230">
        <v>83.93</v>
      </c>
      <c r="D51" s="230">
        <v>154.72</v>
      </c>
      <c r="E51" s="230">
        <v>202.14</v>
      </c>
      <c r="F51" s="230">
        <v>163.5</v>
      </c>
      <c r="G51" s="230">
        <v>90.36</v>
      </c>
      <c r="H51" s="230">
        <v>97.54</v>
      </c>
      <c r="I51" s="98">
        <f t="shared" si="0"/>
        <v>7.9459938025675081E-2</v>
      </c>
      <c r="J51" s="230">
        <f t="shared" si="1"/>
        <v>7.1800000000000068</v>
      </c>
      <c r="K51" s="231">
        <v>63.33</v>
      </c>
      <c r="L51" s="231">
        <v>304.43</v>
      </c>
      <c r="M51" s="231">
        <v>199.07</v>
      </c>
      <c r="N51" s="231">
        <v>115.46</v>
      </c>
      <c r="O51" s="231">
        <v>118.33</v>
      </c>
      <c r="P51" s="98">
        <f t="shared" si="2"/>
        <v>2.4857093365667771E-2</v>
      </c>
      <c r="Q51" s="230">
        <f t="shared" si="3"/>
        <v>2.8700000000000045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EC207-D93C-4177-9342-9F723251AF4B}">
  <sheetPr>
    <tabColor theme="2" tint="-9.9978637043366805E-2"/>
  </sheetPr>
  <dimension ref="B1:Q5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48.13</v>
      </c>
      <c r="D6" s="228">
        <v>53</v>
      </c>
      <c r="E6" s="228">
        <v>80.489999999999995</v>
      </c>
      <c r="F6" s="228">
        <v>93.36</v>
      </c>
      <c r="G6" s="228">
        <v>104.71</v>
      </c>
      <c r="H6" s="228">
        <v>109.92</v>
      </c>
      <c r="I6" s="95">
        <f t="shared" ref="I6:I51" si="0">IFERROR(H6/G6-1,"-")</f>
        <v>4.9756470251169915E-2</v>
      </c>
      <c r="J6" s="228">
        <f t="shared" ref="J6:J51" si="1">IFERROR(H6-G6,"-")</f>
        <v>5.210000000000008</v>
      </c>
      <c r="K6" s="229">
        <v>73.5</v>
      </c>
      <c r="L6" s="229">
        <v>93.77</v>
      </c>
      <c r="M6" s="229">
        <v>112.26</v>
      </c>
      <c r="N6" s="229">
        <v>122</v>
      </c>
      <c r="O6" s="229">
        <v>128.13</v>
      </c>
      <c r="P6" s="95">
        <f t="shared" ref="P6:P51" si="2">IFERROR(O6/N6-1,"-")</f>
        <v>5.024590163934417E-2</v>
      </c>
      <c r="Q6" s="228">
        <f t="shared" ref="Q6:Q51" si="3">IFERROR(O6-N6,"-")</f>
        <v>6.1299999999999955</v>
      </c>
    </row>
    <row r="7" spans="2:17" x14ac:dyDescent="0.25">
      <c r="B7" s="96" t="s">
        <v>63</v>
      </c>
      <c r="C7" s="230">
        <v>53.19</v>
      </c>
      <c r="D7" s="230">
        <v>60.01</v>
      </c>
      <c r="E7" s="230">
        <v>88.2</v>
      </c>
      <c r="F7" s="230">
        <v>102.78</v>
      </c>
      <c r="G7" s="230">
        <v>114.6</v>
      </c>
      <c r="H7" s="230">
        <v>119.42</v>
      </c>
      <c r="I7" s="98">
        <f t="shared" si="0"/>
        <v>4.205933682373475E-2</v>
      </c>
      <c r="J7" s="230">
        <f t="shared" si="1"/>
        <v>4.8200000000000074</v>
      </c>
      <c r="K7" s="231">
        <v>79.45</v>
      </c>
      <c r="L7" s="231">
        <v>106.8</v>
      </c>
      <c r="M7" s="231">
        <v>122.66</v>
      </c>
      <c r="N7" s="231">
        <v>132.19</v>
      </c>
      <c r="O7" s="231">
        <v>138.32</v>
      </c>
      <c r="P7" s="98">
        <f t="shared" si="2"/>
        <v>4.6372645434601623E-2</v>
      </c>
      <c r="Q7" s="230">
        <f t="shared" si="3"/>
        <v>6.1299999999999955</v>
      </c>
    </row>
    <row r="8" spans="2:17" x14ac:dyDescent="0.25">
      <c r="B8" s="99" t="s">
        <v>64</v>
      </c>
      <c r="C8" s="232">
        <v>58.8</v>
      </c>
      <c r="D8" s="232">
        <v>66.349999999999994</v>
      </c>
      <c r="E8" s="232">
        <v>96.91</v>
      </c>
      <c r="F8" s="232">
        <v>111.51</v>
      </c>
      <c r="G8" s="232">
        <v>124.22</v>
      </c>
      <c r="H8" s="232">
        <v>128.75</v>
      </c>
      <c r="I8" s="100">
        <f t="shared" si="0"/>
        <v>3.6467557559169306E-2</v>
      </c>
      <c r="J8" s="232">
        <f t="shared" si="1"/>
        <v>4.5300000000000011</v>
      </c>
      <c r="K8" s="233">
        <v>86.29</v>
      </c>
      <c r="L8" s="233">
        <v>116.69</v>
      </c>
      <c r="M8" s="233">
        <v>132.59</v>
      </c>
      <c r="N8" s="233">
        <v>143.19</v>
      </c>
      <c r="O8" s="233">
        <v>148.34</v>
      </c>
      <c r="P8" s="100">
        <f t="shared" si="2"/>
        <v>3.5966198756896439E-2</v>
      </c>
      <c r="Q8" s="232">
        <f t="shared" si="3"/>
        <v>5.1500000000000057</v>
      </c>
    </row>
    <row r="9" spans="2:17" x14ac:dyDescent="0.25">
      <c r="B9" s="99" t="s">
        <v>65</v>
      </c>
      <c r="C9" s="232">
        <v>29.69</v>
      </c>
      <c r="D9" s="232">
        <v>31.06</v>
      </c>
      <c r="E9" s="232">
        <v>47.58</v>
      </c>
      <c r="F9" s="232">
        <v>58.53</v>
      </c>
      <c r="G9" s="232">
        <v>65.06</v>
      </c>
      <c r="H9" s="232">
        <v>70</v>
      </c>
      <c r="I9" s="100">
        <f t="shared" si="0"/>
        <v>7.5929910851521676E-2</v>
      </c>
      <c r="J9" s="232">
        <f t="shared" si="1"/>
        <v>4.9399999999999977</v>
      </c>
      <c r="K9" s="233">
        <v>46.71</v>
      </c>
      <c r="L9" s="233">
        <v>61.06</v>
      </c>
      <c r="M9" s="233">
        <v>71.63</v>
      </c>
      <c r="N9" s="233">
        <v>74.77</v>
      </c>
      <c r="O9" s="233">
        <v>82.81</v>
      </c>
      <c r="P9" s="100">
        <f t="shared" si="2"/>
        <v>0.10752975792430131</v>
      </c>
      <c r="Q9" s="232">
        <f t="shared" si="3"/>
        <v>8.0400000000000063</v>
      </c>
    </row>
    <row r="10" spans="2:17" x14ac:dyDescent="0.25">
      <c r="B10" s="96" t="s">
        <v>66</v>
      </c>
      <c r="C10" s="230">
        <v>33.86</v>
      </c>
      <c r="D10" s="230">
        <v>30.93</v>
      </c>
      <c r="E10" s="230">
        <v>54.98</v>
      </c>
      <c r="F10" s="230">
        <v>60.79</v>
      </c>
      <c r="G10" s="230">
        <v>70.34</v>
      </c>
      <c r="H10" s="230">
        <v>77.86</v>
      </c>
      <c r="I10" s="98">
        <f t="shared" si="0"/>
        <v>0.10690929769690061</v>
      </c>
      <c r="J10" s="230">
        <f t="shared" si="1"/>
        <v>7.519999999999996</v>
      </c>
      <c r="K10" s="231">
        <v>50.95</v>
      </c>
      <c r="L10" s="231">
        <v>70.58</v>
      </c>
      <c r="M10" s="231">
        <v>76.92</v>
      </c>
      <c r="N10" s="231">
        <v>86.64</v>
      </c>
      <c r="O10" s="231">
        <v>92.55</v>
      </c>
      <c r="P10" s="98">
        <f t="shared" si="2"/>
        <v>6.8213296398891954E-2</v>
      </c>
      <c r="Q10" s="230">
        <f t="shared" si="3"/>
        <v>5.9099999999999966</v>
      </c>
    </row>
    <row r="11" spans="2:17" x14ac:dyDescent="0.25">
      <c r="B11" s="93" t="s">
        <v>47</v>
      </c>
      <c r="C11" s="234">
        <v>61.17</v>
      </c>
      <c r="D11" s="234">
        <v>72.88</v>
      </c>
      <c r="E11" s="234">
        <v>107.4</v>
      </c>
      <c r="F11" s="234">
        <v>119.28</v>
      </c>
      <c r="G11" s="234">
        <v>131.19999999999999</v>
      </c>
      <c r="H11" s="234">
        <v>135.62</v>
      </c>
      <c r="I11" s="102">
        <f t="shared" si="0"/>
        <v>3.3689024390244127E-2</v>
      </c>
      <c r="J11" s="234">
        <f t="shared" si="1"/>
        <v>4.4200000000000159</v>
      </c>
      <c r="K11" s="235">
        <v>100.66</v>
      </c>
      <c r="L11" s="235">
        <v>123.19</v>
      </c>
      <c r="M11" s="235">
        <v>145.85</v>
      </c>
      <c r="N11" s="235">
        <v>155.86000000000001</v>
      </c>
      <c r="O11" s="235">
        <v>156.93</v>
      </c>
      <c r="P11" s="102">
        <f t="shared" si="2"/>
        <v>6.8651353779032309E-3</v>
      </c>
      <c r="Q11" s="234">
        <f t="shared" si="3"/>
        <v>1.0699999999999932</v>
      </c>
    </row>
    <row r="12" spans="2:17" x14ac:dyDescent="0.25">
      <c r="B12" s="96" t="s">
        <v>63</v>
      </c>
      <c r="C12" s="230">
        <v>66.36</v>
      </c>
      <c r="D12" s="230">
        <v>79.650000000000006</v>
      </c>
      <c r="E12" s="230">
        <v>116.54</v>
      </c>
      <c r="F12" s="230">
        <v>130.32</v>
      </c>
      <c r="G12" s="230">
        <v>144.96</v>
      </c>
      <c r="H12" s="230">
        <v>149.71</v>
      </c>
      <c r="I12" s="98">
        <f t="shared" si="0"/>
        <v>3.2767660044150215E-2</v>
      </c>
      <c r="J12" s="230">
        <f t="shared" si="1"/>
        <v>4.75</v>
      </c>
      <c r="K12" s="231">
        <v>107.83</v>
      </c>
      <c r="L12" s="231">
        <v>141.88</v>
      </c>
      <c r="M12" s="231">
        <v>158.15</v>
      </c>
      <c r="N12" s="231">
        <v>170.33</v>
      </c>
      <c r="O12" s="231">
        <v>169.02</v>
      </c>
      <c r="P12" s="98">
        <f t="shared" si="2"/>
        <v>-7.6909528562203455E-3</v>
      </c>
      <c r="Q12" s="230">
        <f t="shared" si="3"/>
        <v>-1.3100000000000023</v>
      </c>
    </row>
    <row r="13" spans="2:17" x14ac:dyDescent="0.25">
      <c r="B13" s="99" t="s">
        <v>64</v>
      </c>
      <c r="C13" s="232">
        <v>71.150000000000006</v>
      </c>
      <c r="D13" s="232">
        <v>85.14</v>
      </c>
      <c r="E13" s="232">
        <v>125.38</v>
      </c>
      <c r="F13" s="232">
        <v>139.61000000000001</v>
      </c>
      <c r="G13" s="232">
        <v>154.63999999999999</v>
      </c>
      <c r="H13" s="232">
        <v>159.75</v>
      </c>
      <c r="I13" s="100">
        <f t="shared" si="0"/>
        <v>3.304449042938451E-2</v>
      </c>
      <c r="J13" s="232">
        <f t="shared" si="1"/>
        <v>5.1100000000000136</v>
      </c>
      <c r="K13" s="233">
        <v>114.97</v>
      </c>
      <c r="L13" s="233">
        <v>152.63</v>
      </c>
      <c r="M13" s="233">
        <v>168.62</v>
      </c>
      <c r="N13" s="233">
        <v>181.4</v>
      </c>
      <c r="O13" s="233">
        <v>179.17</v>
      </c>
      <c r="P13" s="100">
        <f t="shared" si="2"/>
        <v>-1.2293274531422371E-2</v>
      </c>
      <c r="Q13" s="232">
        <f t="shared" si="3"/>
        <v>-2.2300000000000182</v>
      </c>
    </row>
    <row r="14" spans="2:17" x14ac:dyDescent="0.25">
      <c r="B14" s="99" t="s">
        <v>65</v>
      </c>
      <c r="C14" s="232">
        <v>31.55</v>
      </c>
      <c r="D14" s="232">
        <v>34.18</v>
      </c>
      <c r="E14" s="232">
        <v>49.88</v>
      </c>
      <c r="F14" s="232">
        <v>53.68</v>
      </c>
      <c r="G14" s="232">
        <v>55.19</v>
      </c>
      <c r="H14" s="232">
        <v>61.52</v>
      </c>
      <c r="I14" s="100">
        <f t="shared" si="0"/>
        <v>0.11469469106722241</v>
      </c>
      <c r="J14" s="232">
        <f t="shared" si="1"/>
        <v>6.3300000000000054</v>
      </c>
      <c r="K14" s="233">
        <v>51.12</v>
      </c>
      <c r="L14" s="233">
        <v>64.39</v>
      </c>
      <c r="M14" s="233">
        <v>68.13</v>
      </c>
      <c r="N14" s="233">
        <v>65.459999999999994</v>
      </c>
      <c r="O14" s="233">
        <v>73.790000000000006</v>
      </c>
      <c r="P14" s="100">
        <f t="shared" si="2"/>
        <v>0.12725328444851836</v>
      </c>
      <c r="Q14" s="232">
        <f t="shared" si="3"/>
        <v>8.3300000000000125</v>
      </c>
    </row>
    <row r="15" spans="2:17" x14ac:dyDescent="0.25">
      <c r="B15" s="96" t="s">
        <v>66</v>
      </c>
      <c r="C15" s="230">
        <v>40.36</v>
      </c>
      <c r="D15" s="230">
        <v>37.26</v>
      </c>
      <c r="E15" s="230">
        <v>63.55</v>
      </c>
      <c r="F15" s="230">
        <v>67.89</v>
      </c>
      <c r="G15" s="230">
        <v>72.16</v>
      </c>
      <c r="H15" s="230">
        <v>79.77</v>
      </c>
      <c r="I15" s="98">
        <f t="shared" si="0"/>
        <v>0.10546008869179602</v>
      </c>
      <c r="J15" s="230">
        <f t="shared" si="1"/>
        <v>7.6099999999999994</v>
      </c>
      <c r="K15" s="231">
        <v>55.34</v>
      </c>
      <c r="L15" s="231">
        <v>79.14</v>
      </c>
      <c r="M15" s="231">
        <v>90.27</v>
      </c>
      <c r="N15" s="231">
        <v>95.07</v>
      </c>
      <c r="O15" s="231">
        <v>105.55</v>
      </c>
      <c r="P15" s="98">
        <f t="shared" si="2"/>
        <v>0.1102345640054696</v>
      </c>
      <c r="Q15" s="230">
        <f t="shared" si="3"/>
        <v>10.480000000000004</v>
      </c>
    </row>
    <row r="16" spans="2:17" x14ac:dyDescent="0.25">
      <c r="B16" s="93" t="s">
        <v>53</v>
      </c>
      <c r="C16" s="234">
        <v>64.31</v>
      </c>
      <c r="D16" s="234">
        <v>82.55</v>
      </c>
      <c r="E16" s="234">
        <v>97.03</v>
      </c>
      <c r="F16" s="234">
        <v>122.12</v>
      </c>
      <c r="G16" s="234">
        <v>143.97</v>
      </c>
      <c r="H16" s="234">
        <v>163.12</v>
      </c>
      <c r="I16" s="102">
        <f t="shared" si="0"/>
        <v>0.13301382232409531</v>
      </c>
      <c r="J16" s="234">
        <f t="shared" si="1"/>
        <v>19.150000000000006</v>
      </c>
      <c r="K16" s="235">
        <v>91.56</v>
      </c>
      <c r="L16" s="235">
        <v>116.6</v>
      </c>
      <c r="M16" s="235">
        <v>135.97999999999999</v>
      </c>
      <c r="N16" s="235">
        <v>170.57</v>
      </c>
      <c r="O16" s="235">
        <v>204.75</v>
      </c>
      <c r="P16" s="102">
        <f t="shared" si="2"/>
        <v>0.20038693791405282</v>
      </c>
      <c r="Q16" s="234">
        <f t="shared" si="3"/>
        <v>34.180000000000007</v>
      </c>
    </row>
    <row r="17" spans="2:17" x14ac:dyDescent="0.25">
      <c r="B17" s="96" t="s">
        <v>63</v>
      </c>
      <c r="C17" s="230">
        <v>75.77</v>
      </c>
      <c r="D17" s="230">
        <v>86.58</v>
      </c>
      <c r="E17" s="230">
        <v>103.27</v>
      </c>
      <c r="F17" s="230">
        <v>127.35</v>
      </c>
      <c r="G17" s="230">
        <v>152.83000000000001</v>
      </c>
      <c r="H17" s="230">
        <v>172.79</v>
      </c>
      <c r="I17" s="98">
        <f t="shared" si="0"/>
        <v>0.13060263037361763</v>
      </c>
      <c r="J17" s="230">
        <f t="shared" si="1"/>
        <v>19.95999999999998</v>
      </c>
      <c r="K17" s="231">
        <v>95.61</v>
      </c>
      <c r="L17" s="231">
        <v>119.27</v>
      </c>
      <c r="M17" s="231">
        <v>138.74</v>
      </c>
      <c r="N17" s="231">
        <v>179.95</v>
      </c>
      <c r="O17" s="231">
        <v>214.24</v>
      </c>
      <c r="P17" s="98">
        <f t="shared" si="2"/>
        <v>0.1905529313698251</v>
      </c>
      <c r="Q17" s="230">
        <f t="shared" si="3"/>
        <v>34.29000000000002</v>
      </c>
    </row>
    <row r="18" spans="2:17" x14ac:dyDescent="0.25">
      <c r="B18" s="99" t="s">
        <v>64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/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30.29</v>
      </c>
      <c r="D20" s="230">
        <v>48.86</v>
      </c>
      <c r="E20" s="230">
        <v>66.17</v>
      </c>
      <c r="F20" s="230">
        <v>90.45</v>
      </c>
      <c r="G20" s="230">
        <v>93.94</v>
      </c>
      <c r="H20" s="230">
        <v>110.2</v>
      </c>
      <c r="I20" s="98">
        <f t="shared" si="0"/>
        <v>0.17308920587609111</v>
      </c>
      <c r="J20" s="230">
        <f t="shared" si="1"/>
        <v>16.260000000000005</v>
      </c>
      <c r="K20" s="231">
        <v>71.17</v>
      </c>
      <c r="L20" s="231">
        <v>109.01</v>
      </c>
      <c r="M20" s="231">
        <v>120.35</v>
      </c>
      <c r="N20" s="231">
        <v>117.63</v>
      </c>
      <c r="O20" s="231">
        <v>154.43</v>
      </c>
      <c r="P20" s="98">
        <f t="shared" si="2"/>
        <v>0.31284536257757378</v>
      </c>
      <c r="Q20" s="230">
        <f t="shared" si="3"/>
        <v>36.800000000000011</v>
      </c>
    </row>
    <row r="21" spans="2:17" x14ac:dyDescent="0.25">
      <c r="B21" s="93" t="s">
        <v>49</v>
      </c>
      <c r="C21" s="234">
        <v>38.090000000000003</v>
      </c>
      <c r="D21" s="234">
        <v>36.92</v>
      </c>
      <c r="E21" s="234">
        <v>53.91</v>
      </c>
      <c r="F21" s="234">
        <v>54.7</v>
      </c>
      <c r="G21" s="234">
        <v>63.16</v>
      </c>
      <c r="H21" s="234">
        <v>68.97</v>
      </c>
      <c r="I21" s="102">
        <f t="shared" si="0"/>
        <v>9.1988600379987462E-2</v>
      </c>
      <c r="J21" s="234">
        <f t="shared" si="1"/>
        <v>5.8100000000000023</v>
      </c>
      <c r="K21" s="235">
        <v>63.6</v>
      </c>
      <c r="L21" s="235">
        <v>83.93</v>
      </c>
      <c r="M21" s="235">
        <v>69.98</v>
      </c>
      <c r="N21" s="235">
        <v>84.35</v>
      </c>
      <c r="O21" s="235">
        <v>93.34</v>
      </c>
      <c r="P21" s="102">
        <f t="shared" si="2"/>
        <v>0.10657972732661536</v>
      </c>
      <c r="Q21" s="234">
        <f t="shared" si="3"/>
        <v>8.9900000000000091</v>
      </c>
    </row>
    <row r="22" spans="2:17" x14ac:dyDescent="0.25">
      <c r="B22" s="96" t="s">
        <v>63</v>
      </c>
      <c r="C22" s="230">
        <v>35.92</v>
      </c>
      <c r="D22" s="230">
        <v>36.92</v>
      </c>
      <c r="E22" s="230">
        <v>53.99</v>
      </c>
      <c r="F22" s="230">
        <v>54.07</v>
      </c>
      <c r="G22" s="230">
        <v>63.29</v>
      </c>
      <c r="H22" s="230">
        <v>69.45</v>
      </c>
      <c r="I22" s="98">
        <f t="shared" si="0"/>
        <v>9.7329751935534947E-2</v>
      </c>
      <c r="J22" s="230">
        <f t="shared" si="1"/>
        <v>6.1600000000000037</v>
      </c>
      <c r="K22" s="231">
        <v>63.6</v>
      </c>
      <c r="L22" s="231">
        <v>85.44</v>
      </c>
      <c r="M22" s="231">
        <v>70.05</v>
      </c>
      <c r="N22" s="231">
        <v>84.67</v>
      </c>
      <c r="O22" s="231">
        <v>94.27</v>
      </c>
      <c r="P22" s="98">
        <f t="shared" si="2"/>
        <v>0.11338136293846701</v>
      </c>
      <c r="Q22" s="230">
        <f t="shared" si="3"/>
        <v>9.5999999999999943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52.22</v>
      </c>
      <c r="D24" s="234">
        <v>46.13</v>
      </c>
      <c r="E24" s="234">
        <v>95.17</v>
      </c>
      <c r="F24" s="234">
        <v>117.35</v>
      </c>
      <c r="G24" s="234">
        <v>126.66</v>
      </c>
      <c r="H24" s="234">
        <v>163.08000000000001</v>
      </c>
      <c r="I24" s="102">
        <f t="shared" si="0"/>
        <v>0.2875414495499764</v>
      </c>
      <c r="J24" s="234">
        <f t="shared" si="1"/>
        <v>36.420000000000016</v>
      </c>
      <c r="K24" s="235">
        <v>49.85</v>
      </c>
      <c r="L24" s="235">
        <v>97.79</v>
      </c>
      <c r="M24" s="235">
        <v>162.47</v>
      </c>
      <c r="N24" s="235">
        <v>183.26</v>
      </c>
      <c r="O24" s="235">
        <v>220.15</v>
      </c>
      <c r="P24" s="102">
        <f t="shared" si="2"/>
        <v>0.20129870129870131</v>
      </c>
      <c r="Q24" s="234">
        <f t="shared" si="3"/>
        <v>36.890000000000015</v>
      </c>
    </row>
    <row r="25" spans="2:17" x14ac:dyDescent="0.25">
      <c r="B25" s="96" t="s">
        <v>12</v>
      </c>
      <c r="C25" s="230">
        <v>55.84</v>
      </c>
      <c r="D25" s="230">
        <v>48.11</v>
      </c>
      <c r="E25" s="230">
        <v>95.49</v>
      </c>
      <c r="F25" s="230">
        <v>120.23</v>
      </c>
      <c r="G25" s="230">
        <v>126.93</v>
      </c>
      <c r="H25" s="230">
        <v>168.8</v>
      </c>
      <c r="I25" s="98">
        <f t="shared" si="0"/>
        <v>0.32986685574726238</v>
      </c>
      <c r="J25" s="230">
        <f t="shared" si="1"/>
        <v>41.870000000000005</v>
      </c>
      <c r="K25" s="231">
        <v>49.85</v>
      </c>
      <c r="L25" s="231">
        <v>88.63</v>
      </c>
      <c r="M25" s="231">
        <v>162.1</v>
      </c>
      <c r="N25" s="231">
        <v>189.35</v>
      </c>
      <c r="O25" s="231">
        <v>227.96</v>
      </c>
      <c r="P25" s="98">
        <f t="shared" si="2"/>
        <v>0.20390810668074999</v>
      </c>
      <c r="Q25" s="230">
        <f t="shared" si="3"/>
        <v>38.610000000000014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28.76</v>
      </c>
      <c r="D28" s="234">
        <v>28.24</v>
      </c>
      <c r="E28" s="234">
        <v>42.13</v>
      </c>
      <c r="F28" s="234">
        <v>52.07</v>
      </c>
      <c r="G28" s="234">
        <v>61.37</v>
      </c>
      <c r="H28" s="234">
        <v>67.099999999999994</v>
      </c>
      <c r="I28" s="102">
        <f t="shared" si="0"/>
        <v>9.3368095160501818E-2</v>
      </c>
      <c r="J28" s="234">
        <f t="shared" si="1"/>
        <v>5.7299999999999969</v>
      </c>
      <c r="K28" s="235">
        <v>37.56</v>
      </c>
      <c r="L28" s="235">
        <v>55.24</v>
      </c>
      <c r="M28" s="235">
        <v>60.51</v>
      </c>
      <c r="N28" s="235">
        <v>70.42</v>
      </c>
      <c r="O28" s="235">
        <v>76.03</v>
      </c>
      <c r="P28" s="102">
        <f t="shared" si="2"/>
        <v>7.9664867935245631E-2</v>
      </c>
      <c r="Q28" s="234">
        <f t="shared" si="3"/>
        <v>5.6099999999999994</v>
      </c>
    </row>
    <row r="29" spans="2:17" x14ac:dyDescent="0.25">
      <c r="B29" s="96" t="s">
        <v>63</v>
      </c>
      <c r="C29" s="230">
        <v>30.7</v>
      </c>
      <c r="D29" s="230">
        <v>30.01</v>
      </c>
      <c r="E29" s="230">
        <v>44.97</v>
      </c>
      <c r="F29" s="230">
        <v>56.03</v>
      </c>
      <c r="G29" s="230">
        <v>65.56</v>
      </c>
      <c r="H29" s="230">
        <v>71.599999999999994</v>
      </c>
      <c r="I29" s="98">
        <f t="shared" si="0"/>
        <v>9.2129347162904107E-2</v>
      </c>
      <c r="J29" s="230">
        <f t="shared" si="1"/>
        <v>6.039999999999992</v>
      </c>
      <c r="K29" s="231">
        <v>38.22</v>
      </c>
      <c r="L29" s="231">
        <v>60.47</v>
      </c>
      <c r="M29" s="231">
        <v>63.3</v>
      </c>
      <c r="N29" s="231">
        <v>74.22</v>
      </c>
      <c r="O29" s="231">
        <v>80.849999999999994</v>
      </c>
      <c r="P29" s="98">
        <f t="shared" si="2"/>
        <v>8.9329021827000643E-2</v>
      </c>
      <c r="Q29" s="230">
        <f t="shared" si="3"/>
        <v>6.6299999999999955</v>
      </c>
    </row>
    <row r="30" spans="2:17" x14ac:dyDescent="0.25">
      <c r="B30" s="99" t="s">
        <v>64</v>
      </c>
      <c r="C30" s="232">
        <v>32.35</v>
      </c>
      <c r="D30" s="232">
        <v>31.51</v>
      </c>
      <c r="E30" s="232">
        <v>47.15</v>
      </c>
      <c r="F30" s="232">
        <v>58.72</v>
      </c>
      <c r="G30" s="232">
        <v>68.16</v>
      </c>
      <c r="H30" s="232">
        <v>75.09</v>
      </c>
      <c r="I30" s="100">
        <f t="shared" si="0"/>
        <v>0.10167253521126773</v>
      </c>
      <c r="J30" s="232">
        <f t="shared" si="1"/>
        <v>6.9300000000000068</v>
      </c>
      <c r="K30" s="233">
        <v>39.17</v>
      </c>
      <c r="L30" s="233">
        <v>62.88</v>
      </c>
      <c r="M30" s="233">
        <v>65.5</v>
      </c>
      <c r="N30" s="233">
        <v>76.650000000000006</v>
      </c>
      <c r="O30" s="233">
        <v>85.04</v>
      </c>
      <c r="P30" s="100">
        <f t="shared" si="2"/>
        <v>0.10945857795172853</v>
      </c>
      <c r="Q30" s="232">
        <f t="shared" si="3"/>
        <v>8.39</v>
      </c>
    </row>
    <row r="31" spans="2:17" x14ac:dyDescent="0.25">
      <c r="B31" s="99" t="s">
        <v>65</v>
      </c>
      <c r="C31" s="232">
        <v>22.76</v>
      </c>
      <c r="D31" s="232">
        <v>23.58</v>
      </c>
      <c r="E31" s="232">
        <v>31.76</v>
      </c>
      <c r="F31" s="232">
        <v>38.83</v>
      </c>
      <c r="G31" s="232">
        <v>48.3</v>
      </c>
      <c r="H31" s="232">
        <v>48.98</v>
      </c>
      <c r="I31" s="100">
        <f t="shared" si="0"/>
        <v>1.4078674948240222E-2</v>
      </c>
      <c r="J31" s="232">
        <f t="shared" si="1"/>
        <v>0.67999999999999972</v>
      </c>
      <c r="K31" s="233">
        <v>33.659999999999997</v>
      </c>
      <c r="L31" s="233">
        <v>43.65</v>
      </c>
      <c r="M31" s="233">
        <v>49.21</v>
      </c>
      <c r="N31" s="233">
        <v>58.34</v>
      </c>
      <c r="O31" s="233">
        <v>53.93</v>
      </c>
      <c r="P31" s="100">
        <f t="shared" si="2"/>
        <v>-7.5591360987315781E-2</v>
      </c>
      <c r="Q31" s="232">
        <f t="shared" si="3"/>
        <v>-4.4100000000000037</v>
      </c>
    </row>
    <row r="32" spans="2:17" x14ac:dyDescent="0.25">
      <c r="B32" s="96" t="s">
        <v>66</v>
      </c>
      <c r="C32" s="230">
        <v>23.06</v>
      </c>
      <c r="D32" s="230">
        <v>22.18</v>
      </c>
      <c r="E32" s="230">
        <v>31.66</v>
      </c>
      <c r="F32" s="230">
        <v>36.21</v>
      </c>
      <c r="G32" s="230">
        <v>43.58</v>
      </c>
      <c r="H32" s="230">
        <v>48.3</v>
      </c>
      <c r="I32" s="98">
        <f t="shared" si="0"/>
        <v>0.10830656264341432</v>
      </c>
      <c r="J32" s="230">
        <f t="shared" si="1"/>
        <v>4.7199999999999989</v>
      </c>
      <c r="K32" s="231">
        <v>34.840000000000003</v>
      </c>
      <c r="L32" s="231">
        <v>44.72</v>
      </c>
      <c r="M32" s="231">
        <v>49.07</v>
      </c>
      <c r="N32" s="231">
        <v>54.62</v>
      </c>
      <c r="O32" s="231">
        <v>55.75</v>
      </c>
      <c r="P32" s="98">
        <f t="shared" si="2"/>
        <v>2.0688392530208821E-2</v>
      </c>
      <c r="Q32" s="230">
        <f t="shared" si="3"/>
        <v>1.1300000000000026</v>
      </c>
    </row>
    <row r="33" spans="2:17" x14ac:dyDescent="0.25">
      <c r="B33" s="93" t="s">
        <v>52</v>
      </c>
      <c r="C33" s="234">
        <v>49.1</v>
      </c>
      <c r="D33" s="234">
        <v>45.63</v>
      </c>
      <c r="E33" s="234">
        <v>64.64</v>
      </c>
      <c r="F33" s="234">
        <v>73.62</v>
      </c>
      <c r="G33" s="234">
        <v>81.849999999999994</v>
      </c>
      <c r="H33" s="234">
        <v>88.52</v>
      </c>
      <c r="I33" s="102">
        <f t="shared" si="0"/>
        <v>8.1490531459987858E-2</v>
      </c>
      <c r="J33" s="234">
        <f t="shared" si="1"/>
        <v>6.6700000000000017</v>
      </c>
      <c r="K33" s="235">
        <v>66.599999999999994</v>
      </c>
      <c r="L33" s="235">
        <v>72.19</v>
      </c>
      <c r="M33" s="235">
        <v>84.63</v>
      </c>
      <c r="N33" s="235">
        <v>99.7</v>
      </c>
      <c r="O33" s="235">
        <v>100.76</v>
      </c>
      <c r="P33" s="102">
        <f t="shared" si="2"/>
        <v>1.0631895687061244E-2</v>
      </c>
      <c r="Q33" s="234">
        <f t="shared" si="3"/>
        <v>1.0600000000000023</v>
      </c>
    </row>
    <row r="34" spans="2:17" x14ac:dyDescent="0.25">
      <c r="B34" s="96" t="s">
        <v>63</v>
      </c>
      <c r="C34" s="230">
        <v>49.1</v>
      </c>
      <c r="D34" s="230">
        <v>45.63</v>
      </c>
      <c r="E34" s="230">
        <v>64.64</v>
      </c>
      <c r="F34" s="230">
        <v>71.349999999999994</v>
      </c>
      <c r="G34" s="230">
        <v>81.849999999999994</v>
      </c>
      <c r="H34" s="230">
        <v>88.52</v>
      </c>
      <c r="I34" s="98">
        <f t="shared" si="0"/>
        <v>8.1490531459987858E-2</v>
      </c>
      <c r="J34" s="230">
        <f t="shared" si="1"/>
        <v>6.6700000000000017</v>
      </c>
      <c r="K34" s="231">
        <v>66.599999999999994</v>
      </c>
      <c r="L34" s="231">
        <v>72.19</v>
      </c>
      <c r="M34" s="231">
        <v>84.63</v>
      </c>
      <c r="N34" s="231">
        <v>99.7</v>
      </c>
      <c r="O34" s="231">
        <v>100.76</v>
      </c>
      <c r="P34" s="98">
        <f t="shared" si="2"/>
        <v>1.0631895687061244E-2</v>
      </c>
      <c r="Q34" s="230">
        <f t="shared" si="3"/>
        <v>1.0600000000000023</v>
      </c>
    </row>
    <row r="35" spans="2:17" x14ac:dyDescent="0.25">
      <c r="B35" s="93" t="s">
        <v>53</v>
      </c>
      <c r="C35" s="234">
        <v>64.31</v>
      </c>
      <c r="D35" s="234">
        <v>82.55</v>
      </c>
      <c r="E35" s="234">
        <v>97.03</v>
      </c>
      <c r="F35" s="234">
        <v>122.12</v>
      </c>
      <c r="G35" s="234">
        <v>143.97</v>
      </c>
      <c r="H35" s="234">
        <v>163.12</v>
      </c>
      <c r="I35" s="102">
        <f t="shared" si="0"/>
        <v>0.13301382232409531</v>
      </c>
      <c r="J35" s="234">
        <f t="shared" si="1"/>
        <v>19.150000000000006</v>
      </c>
      <c r="K35" s="235">
        <v>91.56</v>
      </c>
      <c r="L35" s="235">
        <v>116.6</v>
      </c>
      <c r="M35" s="235">
        <v>135.97999999999999</v>
      </c>
      <c r="N35" s="235">
        <v>170.57</v>
      </c>
      <c r="O35" s="235">
        <v>204.75</v>
      </c>
      <c r="P35" s="102">
        <f t="shared" si="2"/>
        <v>0.20038693791405282</v>
      </c>
      <c r="Q35" s="234">
        <f t="shared" si="3"/>
        <v>34.180000000000007</v>
      </c>
    </row>
    <row r="36" spans="2:17" x14ac:dyDescent="0.25">
      <c r="B36" s="96" t="s">
        <v>63</v>
      </c>
      <c r="C36" s="230">
        <v>75.77</v>
      </c>
      <c r="D36" s="230">
        <v>86.58</v>
      </c>
      <c r="E36" s="230">
        <v>103.27</v>
      </c>
      <c r="F36" s="230">
        <v>127.35</v>
      </c>
      <c r="G36" s="230">
        <v>152.83000000000001</v>
      </c>
      <c r="H36" s="230">
        <v>172.79</v>
      </c>
      <c r="I36" s="98">
        <f t="shared" si="0"/>
        <v>0.13060263037361763</v>
      </c>
      <c r="J36" s="230">
        <f t="shared" si="1"/>
        <v>19.95999999999998</v>
      </c>
      <c r="K36" s="231">
        <v>95.61</v>
      </c>
      <c r="L36" s="231">
        <v>119.27</v>
      </c>
      <c r="M36" s="231">
        <v>138.74</v>
      </c>
      <c r="N36" s="231">
        <v>179.95</v>
      </c>
      <c r="O36" s="231">
        <v>214.24</v>
      </c>
      <c r="P36" s="98">
        <f t="shared" si="2"/>
        <v>0.1905529313698251</v>
      </c>
      <c r="Q36" s="230">
        <f t="shared" si="3"/>
        <v>34.29000000000002</v>
      </c>
    </row>
    <row r="37" spans="2:17" x14ac:dyDescent="0.25">
      <c r="B37" s="96" t="s">
        <v>66</v>
      </c>
      <c r="C37" s="230">
        <v>30.29</v>
      </c>
      <c r="D37" s="230">
        <v>48.86</v>
      </c>
      <c r="E37" s="230">
        <v>66.17</v>
      </c>
      <c r="F37" s="230">
        <v>90.45</v>
      </c>
      <c r="G37" s="230">
        <v>93.94</v>
      </c>
      <c r="H37" s="230">
        <v>110.2</v>
      </c>
      <c r="I37" s="98">
        <f t="shared" si="0"/>
        <v>0.17308920587609111</v>
      </c>
      <c r="J37" s="230">
        <f t="shared" si="1"/>
        <v>16.260000000000005</v>
      </c>
      <c r="K37" s="231">
        <v>71.17</v>
      </c>
      <c r="L37" s="231">
        <v>109.01</v>
      </c>
      <c r="M37" s="231">
        <v>120.35</v>
      </c>
      <c r="N37" s="231">
        <v>117.63</v>
      </c>
      <c r="O37" s="231">
        <v>154.43</v>
      </c>
      <c r="P37" s="98">
        <f t="shared" si="2"/>
        <v>0.31284536257757378</v>
      </c>
      <c r="Q37" s="230">
        <f t="shared" si="3"/>
        <v>36.800000000000011</v>
      </c>
    </row>
    <row r="38" spans="2:17" x14ac:dyDescent="0.25">
      <c r="B38" s="93" t="s">
        <v>54</v>
      </c>
      <c r="C38" s="234">
        <v>33.54</v>
      </c>
      <c r="D38" s="234">
        <v>37.840000000000003</v>
      </c>
      <c r="E38" s="234">
        <v>53.16</v>
      </c>
      <c r="F38" s="234">
        <v>62.01</v>
      </c>
      <c r="G38" s="234">
        <v>69.75</v>
      </c>
      <c r="H38" s="234">
        <v>76.260000000000005</v>
      </c>
      <c r="I38" s="102">
        <f t="shared" si="0"/>
        <v>9.333333333333349E-2</v>
      </c>
      <c r="J38" s="234">
        <f t="shared" si="1"/>
        <v>6.5100000000000051</v>
      </c>
      <c r="K38" s="235">
        <v>57.28</v>
      </c>
      <c r="L38" s="235">
        <v>60.77</v>
      </c>
      <c r="M38" s="235">
        <v>72.12</v>
      </c>
      <c r="N38" s="235">
        <v>89.01</v>
      </c>
      <c r="O38" s="235">
        <v>85.67</v>
      </c>
      <c r="P38" s="102">
        <f t="shared" si="2"/>
        <v>-3.7523873722053791E-2</v>
      </c>
      <c r="Q38" s="234">
        <f t="shared" si="3"/>
        <v>-3.3400000000000034</v>
      </c>
    </row>
    <row r="39" spans="2:17" x14ac:dyDescent="0.25">
      <c r="B39" s="96" t="s">
        <v>63</v>
      </c>
      <c r="C39" s="230">
        <v>33.54</v>
      </c>
      <c r="D39" s="230">
        <v>37.840000000000003</v>
      </c>
      <c r="E39" s="230">
        <v>53.16</v>
      </c>
      <c r="F39" s="230">
        <v>61.03</v>
      </c>
      <c r="G39" s="230">
        <v>69.75</v>
      </c>
      <c r="H39" s="230">
        <v>76.260000000000005</v>
      </c>
      <c r="I39" s="98">
        <f t="shared" si="0"/>
        <v>9.333333333333349E-2</v>
      </c>
      <c r="J39" s="230">
        <f t="shared" si="1"/>
        <v>6.5100000000000051</v>
      </c>
      <c r="K39" s="231">
        <v>57.28</v>
      </c>
      <c r="L39" s="231">
        <v>60.77</v>
      </c>
      <c r="M39" s="231">
        <v>72.12</v>
      </c>
      <c r="N39" s="231">
        <v>89.01</v>
      </c>
      <c r="O39" s="231">
        <v>85.67</v>
      </c>
      <c r="P39" s="98">
        <f t="shared" si="2"/>
        <v>-3.7523873722053791E-2</v>
      </c>
      <c r="Q39" s="230">
        <f t="shared" si="3"/>
        <v>-3.3400000000000034</v>
      </c>
    </row>
    <row r="40" spans="2:17" x14ac:dyDescent="0.25">
      <c r="B40" s="99" t="s">
        <v>64</v>
      </c>
      <c r="C40" s="232">
        <v>39.090000000000003</v>
      </c>
      <c r="D40" s="232">
        <v>40.1</v>
      </c>
      <c r="E40" s="232">
        <v>62.85</v>
      </c>
      <c r="F40" s="232">
        <v>72.180000000000007</v>
      </c>
      <c r="G40" s="232">
        <v>84.16</v>
      </c>
      <c r="H40" s="232">
        <v>89.79</v>
      </c>
      <c r="I40" s="100">
        <f t="shared" si="0"/>
        <v>6.68963878326998E-2</v>
      </c>
      <c r="J40" s="232">
        <f t="shared" si="1"/>
        <v>5.6300000000000097</v>
      </c>
      <c r="K40" s="233">
        <v>61.85</v>
      </c>
      <c r="L40" s="233">
        <v>74.760000000000005</v>
      </c>
      <c r="M40" s="233">
        <v>89.15</v>
      </c>
      <c r="N40" s="233">
        <v>105.86</v>
      </c>
      <c r="O40" s="233">
        <v>99.44</v>
      </c>
      <c r="P40" s="100">
        <f t="shared" si="2"/>
        <v>-6.0646136406574791E-2</v>
      </c>
      <c r="Q40" s="232">
        <f t="shared" si="3"/>
        <v>-6.4200000000000017</v>
      </c>
    </row>
    <row r="41" spans="2:17" x14ac:dyDescent="0.25">
      <c r="B41" s="99" t="s">
        <v>65</v>
      </c>
      <c r="C41" s="232">
        <v>27.82</v>
      </c>
      <c r="D41" s="232">
        <v>34.1</v>
      </c>
      <c r="E41" s="232">
        <v>40.229999999999997</v>
      </c>
      <c r="F41" s="232">
        <v>46.85</v>
      </c>
      <c r="G41" s="232">
        <v>49.34</v>
      </c>
      <c r="H41" s="232">
        <v>51.98</v>
      </c>
      <c r="I41" s="100">
        <f t="shared" si="0"/>
        <v>5.3506282934738358E-2</v>
      </c>
      <c r="J41" s="232">
        <f t="shared" si="1"/>
        <v>2.6399999999999935</v>
      </c>
      <c r="K41" s="233">
        <v>49.68</v>
      </c>
      <c r="L41" s="233">
        <v>44.23</v>
      </c>
      <c r="M41" s="233">
        <v>50.17</v>
      </c>
      <c r="N41" s="233">
        <v>58.32</v>
      </c>
      <c r="O41" s="233">
        <v>60.57</v>
      </c>
      <c r="P41" s="100">
        <f t="shared" si="2"/>
        <v>3.8580246913580307E-2</v>
      </c>
      <c r="Q41" s="232">
        <f t="shared" si="3"/>
        <v>2.25</v>
      </c>
    </row>
    <row r="42" spans="2:17" x14ac:dyDescent="0.25">
      <c r="B42" s="93" t="s">
        <v>55</v>
      </c>
      <c r="C42" s="234">
        <v>50.94</v>
      </c>
      <c r="D42" s="234">
        <v>53.72</v>
      </c>
      <c r="E42" s="234">
        <v>88.56</v>
      </c>
      <c r="F42" s="234">
        <v>109.01</v>
      </c>
      <c r="G42" s="234">
        <v>119.74</v>
      </c>
      <c r="H42" s="234">
        <v>101.6</v>
      </c>
      <c r="I42" s="102">
        <f t="shared" si="0"/>
        <v>-0.15149490562886259</v>
      </c>
      <c r="J42" s="234">
        <f t="shared" si="1"/>
        <v>-18.14</v>
      </c>
      <c r="K42" s="235">
        <v>74.12</v>
      </c>
      <c r="L42" s="235">
        <v>101.76</v>
      </c>
      <c r="M42" s="235">
        <v>117.93</v>
      </c>
      <c r="N42" s="235">
        <v>102.08</v>
      </c>
      <c r="O42" s="235">
        <v>107.23</v>
      </c>
      <c r="P42" s="102">
        <f t="shared" si="2"/>
        <v>5.0450626959247735E-2</v>
      </c>
      <c r="Q42" s="234">
        <f t="shared" si="3"/>
        <v>5.1500000000000057</v>
      </c>
    </row>
    <row r="43" spans="2:17" x14ac:dyDescent="0.25">
      <c r="B43" s="96" t="s">
        <v>63</v>
      </c>
      <c r="C43" s="230">
        <v>56.41</v>
      </c>
      <c r="D43" s="230">
        <v>62.75</v>
      </c>
      <c r="E43" s="230">
        <v>96.52</v>
      </c>
      <c r="F43" s="230">
        <v>120.21</v>
      </c>
      <c r="G43" s="230">
        <v>129.44</v>
      </c>
      <c r="H43" s="230">
        <v>106.42</v>
      </c>
      <c r="I43" s="98">
        <f t="shared" si="0"/>
        <v>-0.17784301606922126</v>
      </c>
      <c r="J43" s="230">
        <f t="shared" si="1"/>
        <v>-23.019999999999996</v>
      </c>
      <c r="K43" s="231">
        <v>77.290000000000006</v>
      </c>
      <c r="L43" s="231">
        <v>113.79</v>
      </c>
      <c r="M43" s="231">
        <v>125.76</v>
      </c>
      <c r="N43" s="231">
        <v>104.98</v>
      </c>
      <c r="O43" s="231">
        <v>109.37</v>
      </c>
      <c r="P43" s="98">
        <f t="shared" si="2"/>
        <v>4.1817489045532508E-2</v>
      </c>
      <c r="Q43" s="230">
        <f t="shared" si="3"/>
        <v>4.3900000000000006</v>
      </c>
    </row>
    <row r="44" spans="2:17" x14ac:dyDescent="0.25">
      <c r="B44" s="99" t="s">
        <v>64</v>
      </c>
      <c r="C44" s="232">
        <v>0</v>
      </c>
      <c r="D44" s="232">
        <v>65.540000000000006</v>
      </c>
      <c r="E44" s="232">
        <v>100.75</v>
      </c>
      <c r="F44" s="232">
        <v>127.89</v>
      </c>
      <c r="G44" s="232">
        <v>135.86000000000001</v>
      </c>
      <c r="H44" s="232">
        <v>108.32</v>
      </c>
      <c r="I44" s="100">
        <f t="shared" si="0"/>
        <v>-0.20270867069041676</v>
      </c>
      <c r="J44" s="232">
        <f t="shared" si="1"/>
        <v>-27.54000000000002</v>
      </c>
      <c r="K44" s="233">
        <v>79.52</v>
      </c>
      <c r="L44" s="233">
        <v>118.46</v>
      </c>
      <c r="M44" s="233">
        <v>133.01</v>
      </c>
      <c r="N44" s="233">
        <v>108.32</v>
      </c>
      <c r="O44" s="233">
        <v>113.1</v>
      </c>
      <c r="P44" s="100">
        <f t="shared" si="2"/>
        <v>4.412850812407676E-2</v>
      </c>
      <c r="Q44" s="232">
        <f t="shared" si="3"/>
        <v>4.7800000000000011</v>
      </c>
    </row>
    <row r="45" spans="2:17" x14ac:dyDescent="0.25">
      <c r="B45" s="99" t="s">
        <v>65</v>
      </c>
      <c r="C45" s="232">
        <v>0</v>
      </c>
      <c r="D45" s="232">
        <v>51.57</v>
      </c>
      <c r="E45" s="232">
        <v>79.3</v>
      </c>
      <c r="F45" s="232">
        <v>89.45</v>
      </c>
      <c r="G45" s="232">
        <v>103.35</v>
      </c>
      <c r="H45" s="232">
        <v>98.71</v>
      </c>
      <c r="I45" s="100">
        <f t="shared" si="0"/>
        <v>-4.4895984518626086E-2</v>
      </c>
      <c r="J45" s="232">
        <f t="shared" si="1"/>
        <v>-4.6400000000000006</v>
      </c>
      <c r="K45" s="233">
        <v>68.209999999999994</v>
      </c>
      <c r="L45" s="233">
        <v>94.78</v>
      </c>
      <c r="M45" s="233">
        <v>96.31</v>
      </c>
      <c r="N45" s="233">
        <v>91.42</v>
      </c>
      <c r="O45" s="233">
        <v>94.22</v>
      </c>
      <c r="P45" s="100">
        <f t="shared" si="2"/>
        <v>3.0627871362940207E-2</v>
      </c>
      <c r="Q45" s="232">
        <f t="shared" si="3"/>
        <v>2.7999999999999972</v>
      </c>
    </row>
    <row r="46" spans="2:17" x14ac:dyDescent="0.25">
      <c r="B46" s="96" t="s">
        <v>66</v>
      </c>
      <c r="C46" s="230">
        <v>31.82</v>
      </c>
      <c r="D46" s="230">
        <v>24.11</v>
      </c>
      <c r="E46" s="230">
        <v>50.32</v>
      </c>
      <c r="F46" s="230">
        <v>55.12</v>
      </c>
      <c r="G46" s="230">
        <v>69.489999999999995</v>
      </c>
      <c r="H46" s="230">
        <v>77.48</v>
      </c>
      <c r="I46" s="98">
        <f t="shared" si="0"/>
        <v>0.11498057274427986</v>
      </c>
      <c r="J46" s="230">
        <f t="shared" si="1"/>
        <v>7.9900000000000091</v>
      </c>
      <c r="K46" s="231">
        <v>57.64</v>
      </c>
      <c r="L46" s="231">
        <v>70.41</v>
      </c>
      <c r="M46" s="231">
        <v>77.11</v>
      </c>
      <c r="N46" s="231">
        <v>87.62</v>
      </c>
      <c r="O46" s="231">
        <v>96.52</v>
      </c>
      <c r="P46" s="98">
        <f t="shared" si="2"/>
        <v>0.10157498288062072</v>
      </c>
      <c r="Q46" s="230">
        <f t="shared" si="3"/>
        <v>8.8999999999999915</v>
      </c>
    </row>
    <row r="47" spans="2:17" x14ac:dyDescent="0.25">
      <c r="B47" s="93" t="s">
        <v>56</v>
      </c>
      <c r="C47" s="234">
        <v>22.7</v>
      </c>
      <c r="D47" s="234">
        <v>29.35</v>
      </c>
      <c r="E47" s="234">
        <v>43.22</v>
      </c>
      <c r="F47" s="234">
        <v>54</v>
      </c>
      <c r="G47" s="234">
        <v>56.56</v>
      </c>
      <c r="H47" s="234">
        <v>58.49</v>
      </c>
      <c r="I47" s="102">
        <f t="shared" si="0"/>
        <v>3.4123055162659011E-2</v>
      </c>
      <c r="J47" s="234">
        <f t="shared" si="1"/>
        <v>1.9299999999999997</v>
      </c>
      <c r="K47" s="235">
        <v>46.59</v>
      </c>
      <c r="L47" s="235">
        <v>58.05</v>
      </c>
      <c r="M47" s="235">
        <v>65</v>
      </c>
      <c r="N47" s="235">
        <v>67.73</v>
      </c>
      <c r="O47" s="235">
        <v>79.86</v>
      </c>
      <c r="P47" s="102">
        <f t="shared" si="2"/>
        <v>0.17909345932378562</v>
      </c>
      <c r="Q47" s="234">
        <f t="shared" si="3"/>
        <v>12.129999999999995</v>
      </c>
    </row>
    <row r="48" spans="2:17" x14ac:dyDescent="0.25">
      <c r="B48" s="96" t="s">
        <v>63</v>
      </c>
      <c r="C48" s="230">
        <v>22.26</v>
      </c>
      <c r="D48" s="230">
        <v>29.29</v>
      </c>
      <c r="E48" s="230">
        <v>43.74</v>
      </c>
      <c r="F48" s="230">
        <v>53.7</v>
      </c>
      <c r="G48" s="230">
        <v>58.12</v>
      </c>
      <c r="H48" s="230">
        <v>60.3</v>
      </c>
      <c r="I48" s="98">
        <f t="shared" si="0"/>
        <v>3.7508602890571119E-2</v>
      </c>
      <c r="J48" s="230">
        <f t="shared" si="1"/>
        <v>2.1799999999999997</v>
      </c>
      <c r="K48" s="231">
        <v>46.9</v>
      </c>
      <c r="L48" s="231">
        <v>59.87</v>
      </c>
      <c r="M48" s="231">
        <v>65.59</v>
      </c>
      <c r="N48" s="231">
        <v>68.599999999999994</v>
      </c>
      <c r="O48" s="231">
        <v>83.27</v>
      </c>
      <c r="P48" s="98">
        <f t="shared" si="2"/>
        <v>0.2138483965014577</v>
      </c>
      <c r="Q48" s="230">
        <f t="shared" si="3"/>
        <v>14.670000000000002</v>
      </c>
    </row>
    <row r="49" spans="2:17" x14ac:dyDescent="0.25">
      <c r="B49" s="99" t="s">
        <v>64</v>
      </c>
      <c r="C49" s="232">
        <v>22.57</v>
      </c>
      <c r="D49" s="232">
        <v>31.13</v>
      </c>
      <c r="E49" s="232">
        <v>47.77</v>
      </c>
      <c r="F49" s="232">
        <v>58.76</v>
      </c>
      <c r="G49" s="232">
        <v>61.8</v>
      </c>
      <c r="H49" s="232">
        <v>64.489999999999995</v>
      </c>
      <c r="I49" s="100">
        <f t="shared" si="0"/>
        <v>4.3527508090614786E-2</v>
      </c>
      <c r="J49" s="232">
        <f t="shared" si="1"/>
        <v>2.6899999999999977</v>
      </c>
      <c r="K49" s="233">
        <v>49.94</v>
      </c>
      <c r="L49" s="233">
        <v>65.760000000000005</v>
      </c>
      <c r="M49" s="233">
        <v>68.67</v>
      </c>
      <c r="N49" s="233">
        <v>72.63</v>
      </c>
      <c r="O49" s="233">
        <v>92.67</v>
      </c>
      <c r="P49" s="100">
        <f t="shared" si="2"/>
        <v>0.2759190417182984</v>
      </c>
      <c r="Q49" s="232">
        <f t="shared" si="3"/>
        <v>20.040000000000006</v>
      </c>
    </row>
    <row r="50" spans="2:17" x14ac:dyDescent="0.25">
      <c r="B50" s="99" t="s">
        <v>65</v>
      </c>
      <c r="C50" s="232">
        <v>21.23</v>
      </c>
      <c r="D50" s="232">
        <v>23.12</v>
      </c>
      <c r="E50" s="232">
        <v>33.61</v>
      </c>
      <c r="F50" s="232">
        <v>39.25</v>
      </c>
      <c r="G50" s="232">
        <v>48.36</v>
      </c>
      <c r="H50" s="232">
        <v>49.31</v>
      </c>
      <c r="I50" s="100">
        <f t="shared" si="0"/>
        <v>1.9644334160463295E-2</v>
      </c>
      <c r="J50" s="232">
        <f t="shared" si="1"/>
        <v>0.95000000000000284</v>
      </c>
      <c r="K50" s="233">
        <v>37.65</v>
      </c>
      <c r="L50" s="233">
        <v>46.37</v>
      </c>
      <c r="M50" s="233">
        <v>57.17</v>
      </c>
      <c r="N50" s="233">
        <v>58.17</v>
      </c>
      <c r="O50" s="233">
        <v>58.89</v>
      </c>
      <c r="P50" s="100">
        <f t="shared" si="2"/>
        <v>1.2377514182568383E-2</v>
      </c>
      <c r="Q50" s="232">
        <f t="shared" si="3"/>
        <v>0.71999999999999886</v>
      </c>
    </row>
    <row r="51" spans="2:17" x14ac:dyDescent="0.25">
      <c r="B51" s="96" t="s">
        <v>66</v>
      </c>
      <c r="C51" s="230">
        <v>16.5</v>
      </c>
      <c r="D51" s="230">
        <v>23.32</v>
      </c>
      <c r="E51" s="230">
        <v>75.78</v>
      </c>
      <c r="F51" s="230">
        <v>82.76</v>
      </c>
      <c r="G51" s="230">
        <v>71.290000000000006</v>
      </c>
      <c r="H51" s="230">
        <v>74.64</v>
      </c>
      <c r="I51" s="98">
        <f t="shared" si="0"/>
        <v>4.6991162855940516E-2</v>
      </c>
      <c r="J51" s="230">
        <f t="shared" si="1"/>
        <v>3.3499999999999943</v>
      </c>
      <c r="K51" s="231">
        <v>38.04</v>
      </c>
      <c r="L51" s="231">
        <v>119.11</v>
      </c>
      <c r="M51" s="231">
        <v>117.43</v>
      </c>
      <c r="N51" s="231">
        <v>91.94</v>
      </c>
      <c r="O51" s="231">
        <v>85.67</v>
      </c>
      <c r="P51" s="98">
        <f t="shared" si="2"/>
        <v>-6.8196649989123337E-2</v>
      </c>
      <c r="Q51" s="230">
        <f t="shared" si="3"/>
        <v>-6.269999999999996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5855-0CB2-4B42-A294-0A95EB970DCC}">
  <sheetPr>
    <tabColor rgb="FF336600"/>
  </sheetPr>
  <dimension ref="B3:B25"/>
  <sheetViews>
    <sheetView showGridLines="0" workbookViewId="0">
      <selection activeCell="I11" sqref="I11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8ABFF-E576-480D-9B45-C7B03BCF3A54}">
  <sheetPr>
    <tabColor theme="4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6A721-6F28-4A0B-B4DC-082C9B1D9407}">
  <sheetPr>
    <tabColor theme="4" tint="0.39997558519241921"/>
  </sheetPr>
  <dimension ref="A1:AE131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320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4" t="s">
        <v>321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268</v>
      </c>
      <c r="D5" s="174" t="s">
        <v>269</v>
      </c>
      <c r="E5" s="174" t="s">
        <v>270</v>
      </c>
      <c r="F5" s="174" t="s">
        <v>271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272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273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179</v>
      </c>
      <c r="C6" s="238">
        <v>76081</v>
      </c>
      <c r="D6" s="238">
        <v>107459</v>
      </c>
      <c r="E6" s="238">
        <v>198873</v>
      </c>
      <c r="F6" s="238">
        <v>252588</v>
      </c>
      <c r="G6" s="239">
        <f t="shared" ref="G6:G11" si="0">F6/E6-1</f>
        <v>0.27009699657570407</v>
      </c>
      <c r="H6" s="238">
        <f t="shared" ref="H6:H11" si="1">F6-E6</f>
        <v>53715</v>
      </c>
      <c r="I6" s="239"/>
      <c r="J6" s="238">
        <v>239146</v>
      </c>
      <c r="K6" s="239">
        <f t="shared" ref="K6:K11" si="2">J6/F6-1</f>
        <v>-5.3217096615832848E-2</v>
      </c>
      <c r="L6" s="238">
        <f t="shared" ref="L6:L11" si="3">J6-F6</f>
        <v>-13442</v>
      </c>
      <c r="M6" s="239"/>
      <c r="N6" s="238">
        <v>250668</v>
      </c>
      <c r="O6" s="239">
        <f t="shared" ref="O6:O11" si="4">N6/J6-1</f>
        <v>4.8179773025682993E-2</v>
      </c>
      <c r="P6" s="238">
        <f t="shared" ref="P6:P11" si="5">N6-J6</f>
        <v>11522</v>
      </c>
      <c r="Q6" s="239">
        <f>N6/C6-1</f>
        <v>2.2947516462717368</v>
      </c>
      <c r="R6" s="238">
        <f>N6-C6</f>
        <v>174587</v>
      </c>
      <c r="S6" s="239"/>
      <c r="T6" s="239"/>
      <c r="V6" s="29"/>
      <c r="AE6" s="1"/>
    </row>
    <row r="7" spans="1:31" ht="18.75" x14ac:dyDescent="0.3">
      <c r="A7" s="4"/>
      <c r="B7" s="237" t="s">
        <v>180</v>
      </c>
      <c r="C7" s="238">
        <v>30342</v>
      </c>
      <c r="D7" s="238">
        <v>44398</v>
      </c>
      <c r="E7" s="238">
        <v>48630</v>
      </c>
      <c r="F7" s="238">
        <v>55684</v>
      </c>
      <c r="G7" s="239">
        <f t="shared" si="0"/>
        <v>0.14505449311124829</v>
      </c>
      <c r="H7" s="238">
        <f t="shared" si="1"/>
        <v>7054</v>
      </c>
      <c r="I7" s="239">
        <f>F7/$F$7</f>
        <v>1</v>
      </c>
      <c r="J7" s="238">
        <v>49807</v>
      </c>
      <c r="K7" s="239">
        <f t="shared" si="2"/>
        <v>-0.10554198692622652</v>
      </c>
      <c r="L7" s="238">
        <f t="shared" si="3"/>
        <v>-5877</v>
      </c>
      <c r="M7" s="239">
        <f>J7/$J$7</f>
        <v>1</v>
      </c>
      <c r="N7" s="238">
        <v>52122</v>
      </c>
      <c r="O7" s="239">
        <f t="shared" si="4"/>
        <v>4.647941052462512E-2</v>
      </c>
      <c r="P7" s="238">
        <f t="shared" si="5"/>
        <v>2315</v>
      </c>
      <c r="Q7" s="239">
        <f t="shared" ref="Q7:Q11" si="6">N7/C7-1</f>
        <v>0.71781688748269734</v>
      </c>
      <c r="R7" s="238">
        <f t="shared" ref="R7:R11" si="7">N7-C7</f>
        <v>21780</v>
      </c>
      <c r="S7" s="239">
        <f>N7/$N$7</f>
        <v>1</v>
      </c>
      <c r="T7" s="239">
        <f>N7/$N$6</f>
        <v>0.20793240461486906</v>
      </c>
      <c r="V7" s="29"/>
      <c r="W7" s="81"/>
      <c r="AE7" s="1" t="s">
        <v>181</v>
      </c>
    </row>
    <row r="8" spans="1:31" ht="15.75" x14ac:dyDescent="0.25">
      <c r="A8" s="4"/>
      <c r="B8" s="240" t="s">
        <v>103</v>
      </c>
      <c r="C8" s="241">
        <v>25510</v>
      </c>
      <c r="D8" s="241">
        <v>20278</v>
      </c>
      <c r="E8" s="241">
        <v>32271</v>
      </c>
      <c r="F8" s="241">
        <v>36164</v>
      </c>
      <c r="G8" s="242">
        <f t="shared" si="0"/>
        <v>0.12063462551516846</v>
      </c>
      <c r="H8" s="241">
        <f t="shared" si="1"/>
        <v>3893</v>
      </c>
      <c r="I8" s="242">
        <f>F8/$F$7</f>
        <v>0.64945047051217586</v>
      </c>
      <c r="J8" s="241">
        <v>33708</v>
      </c>
      <c r="K8" s="242">
        <f t="shared" si="2"/>
        <v>-6.791284149983412E-2</v>
      </c>
      <c r="L8" s="241">
        <f t="shared" si="3"/>
        <v>-2456</v>
      </c>
      <c r="M8" s="242">
        <f>J8/$J$7</f>
        <v>0.67677234123717545</v>
      </c>
      <c r="N8" s="241">
        <v>31636</v>
      </c>
      <c r="O8" s="242">
        <f t="shared" si="4"/>
        <v>-6.146908745698354E-2</v>
      </c>
      <c r="P8" s="241">
        <f t="shared" si="5"/>
        <v>-2072</v>
      </c>
      <c r="Q8" s="242">
        <f t="shared" si="6"/>
        <v>0.24014112112896902</v>
      </c>
      <c r="R8" s="241">
        <f t="shared" si="7"/>
        <v>6126</v>
      </c>
      <c r="S8" s="242">
        <f>N8/$N$7</f>
        <v>0.60696059245616052</v>
      </c>
      <c r="T8" s="242">
        <f>N8/$N$6</f>
        <v>0.12620677549587503</v>
      </c>
      <c r="V8" s="29"/>
      <c r="W8" s="81"/>
      <c r="AE8" s="1" t="s">
        <v>182</v>
      </c>
    </row>
    <row r="9" spans="1:31" s="4" customFormat="1" x14ac:dyDescent="0.25">
      <c r="B9" s="243" t="s">
        <v>106</v>
      </c>
      <c r="C9" s="244">
        <v>4832</v>
      </c>
      <c r="D9" s="244">
        <v>24120</v>
      </c>
      <c r="E9" s="244">
        <v>16359</v>
      </c>
      <c r="F9" s="244">
        <v>19520</v>
      </c>
      <c r="G9" s="245">
        <f t="shared" si="0"/>
        <v>0.19322696986368371</v>
      </c>
      <c r="H9" s="246">
        <f t="shared" si="1"/>
        <v>3161</v>
      </c>
      <c r="I9" s="247">
        <f>F9/$F$7</f>
        <v>0.35054952948782414</v>
      </c>
      <c r="J9" s="244">
        <v>16099</v>
      </c>
      <c r="K9" s="245">
        <f t="shared" si="2"/>
        <v>-0.17525614754098362</v>
      </c>
      <c r="L9" s="246">
        <f t="shared" si="3"/>
        <v>-3421</v>
      </c>
      <c r="M9" s="247">
        <f>J9/$J$7</f>
        <v>0.3232276587628245</v>
      </c>
      <c r="N9" s="244">
        <v>20486</v>
      </c>
      <c r="O9" s="245">
        <f t="shared" si="4"/>
        <v>0.2725013976023356</v>
      </c>
      <c r="P9" s="246">
        <f t="shared" si="5"/>
        <v>4387</v>
      </c>
      <c r="Q9" s="245">
        <f t="shared" si="6"/>
        <v>3.239652317880795</v>
      </c>
      <c r="R9" s="246">
        <f t="shared" si="7"/>
        <v>15654</v>
      </c>
      <c r="S9" s="247">
        <f>N9/$N$7</f>
        <v>0.39303940754383948</v>
      </c>
      <c r="T9" s="247">
        <f>N9/$N$6</f>
        <v>8.1725629118994045E-2</v>
      </c>
      <c r="V9" s="29"/>
      <c r="W9" s="81"/>
      <c r="AE9" s="1" t="s">
        <v>183</v>
      </c>
    </row>
    <row r="10" spans="1:31" s="4" customFormat="1" x14ac:dyDescent="0.25">
      <c r="B10" s="248" t="s">
        <v>184</v>
      </c>
      <c r="C10" s="29">
        <v>2705</v>
      </c>
      <c r="D10" s="29">
        <v>14998</v>
      </c>
      <c r="E10" s="29">
        <v>8360</v>
      </c>
      <c r="F10" s="29">
        <v>14731</v>
      </c>
      <c r="G10" s="22">
        <f t="shared" si="0"/>
        <v>0.76208133971291869</v>
      </c>
      <c r="H10" s="20">
        <f t="shared" si="1"/>
        <v>6371</v>
      </c>
      <c r="I10" s="31">
        <f>F10/$F$7</f>
        <v>0.26454636879534515</v>
      </c>
      <c r="J10" s="29">
        <v>8530</v>
      </c>
      <c r="K10" s="22">
        <f t="shared" si="2"/>
        <v>-0.42094901907541915</v>
      </c>
      <c r="L10" s="20">
        <f t="shared" si="3"/>
        <v>-6201</v>
      </c>
      <c r="M10" s="31">
        <f>J10/$J$7</f>
        <v>0.17126106772140462</v>
      </c>
      <c r="N10" s="29">
        <v>16425</v>
      </c>
      <c r="O10" s="22">
        <f t="shared" si="4"/>
        <v>0.92555685814771405</v>
      </c>
      <c r="P10" s="20">
        <f t="shared" si="5"/>
        <v>7895</v>
      </c>
      <c r="Q10" s="22">
        <f t="shared" si="6"/>
        <v>5.0720887245841038</v>
      </c>
      <c r="R10" s="20">
        <f t="shared" si="7"/>
        <v>13720</v>
      </c>
      <c r="S10" s="31">
        <f>N10/$N$7</f>
        <v>0.31512605042016806</v>
      </c>
      <c r="T10" s="31">
        <f>N10/$N$6</f>
        <v>6.5524917420652015E-2</v>
      </c>
      <c r="V10" s="29"/>
      <c r="W10" s="81"/>
      <c r="AE10" s="1" t="s">
        <v>185</v>
      </c>
    </row>
    <row r="11" spans="1:31" s="4" customFormat="1" x14ac:dyDescent="0.25">
      <c r="B11" s="248" t="s">
        <v>186</v>
      </c>
      <c r="C11" s="29">
        <f>C9-C10</f>
        <v>2127</v>
      </c>
      <c r="D11" s="29">
        <f>D9-D10</f>
        <v>9122</v>
      </c>
      <c r="E11" s="29">
        <f>E9-E10</f>
        <v>7999</v>
      </c>
      <c r="F11" s="29">
        <f>F9-F10</f>
        <v>4789</v>
      </c>
      <c r="G11" s="22">
        <f t="shared" si="0"/>
        <v>-0.40130016252031508</v>
      </c>
      <c r="H11" s="20">
        <f t="shared" si="1"/>
        <v>-3210</v>
      </c>
      <c r="I11" s="31">
        <f>F11/$F$7</f>
        <v>8.6003160692478986E-2</v>
      </c>
      <c r="J11" s="29">
        <f>J9-J10</f>
        <v>7569</v>
      </c>
      <c r="K11" s="22">
        <f t="shared" si="2"/>
        <v>0.58049697222802266</v>
      </c>
      <c r="L11" s="20">
        <f t="shared" si="3"/>
        <v>2780</v>
      </c>
      <c r="M11" s="31">
        <f>J11/$J$7</f>
        <v>0.15196659104141988</v>
      </c>
      <c r="N11" s="29">
        <f>N9-N10</f>
        <v>4061</v>
      </c>
      <c r="O11" s="22">
        <f t="shared" si="4"/>
        <v>-0.46346941471792835</v>
      </c>
      <c r="P11" s="20">
        <f t="shared" si="5"/>
        <v>-3508</v>
      </c>
      <c r="Q11" s="22">
        <f t="shared" si="6"/>
        <v>0.90926187118006574</v>
      </c>
      <c r="R11" s="20">
        <f t="shared" si="7"/>
        <v>1934</v>
      </c>
      <c r="S11" s="31">
        <f>N11/$N$7</f>
        <v>7.7913357123671381E-2</v>
      </c>
      <c r="T11" s="31">
        <f>N11/$N$6</f>
        <v>1.620071169834203E-2</v>
      </c>
      <c r="V11" s="29"/>
      <c r="W11" s="81"/>
      <c r="AE11" s="1" t="s">
        <v>187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188</v>
      </c>
    </row>
    <row r="13" spans="1:31" s="4" customFormat="1" x14ac:dyDescent="0.25">
      <c r="B13" s="173" t="s">
        <v>189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190</v>
      </c>
    </row>
    <row r="14" spans="1:31" s="4" customFormat="1" x14ac:dyDescent="0.25">
      <c r="AE14" s="1"/>
    </row>
    <row r="25" spans="2:2" x14ac:dyDescent="0.25">
      <c r="B25" t="s">
        <v>12</v>
      </c>
    </row>
    <row r="37" spans="2:31" s="4" customFormat="1" ht="15.75" hidden="1" customHeight="1" thickBot="1" x14ac:dyDescent="0.3">
      <c r="B37" s="283" t="s">
        <v>191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192</v>
      </c>
      <c r="N39" s="14">
        <v>2021</v>
      </c>
      <c r="O39" s="14" t="s">
        <v>192</v>
      </c>
      <c r="P39" s="14" t="s">
        <v>193</v>
      </c>
      <c r="Q39" s="14" t="s">
        <v>194</v>
      </c>
      <c r="R39" s="14" t="s">
        <v>195</v>
      </c>
      <c r="S39" s="89"/>
      <c r="T39" s="89"/>
      <c r="AE39" s="1"/>
    </row>
    <row r="40" spans="2:31" s="4" customFormat="1" ht="18.75" hidden="1" x14ac:dyDescent="0.3">
      <c r="B40" s="237" t="s">
        <v>179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180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181</v>
      </c>
    </row>
    <row r="42" spans="2:31" ht="15.75" hidden="1" x14ac:dyDescent="0.25">
      <c r="B42" s="240" t="s">
        <v>103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182</v>
      </c>
    </row>
    <row r="43" spans="2:31" s="4" customFormat="1" hidden="1" x14ac:dyDescent="0.25">
      <c r="B43" s="243" t="s">
        <v>106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183</v>
      </c>
    </row>
    <row r="44" spans="2:31" s="4" customFormat="1" hidden="1" x14ac:dyDescent="0.25">
      <c r="B44" s="248" t="s">
        <v>184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185</v>
      </c>
    </row>
    <row r="45" spans="2:31" s="4" customFormat="1" hidden="1" x14ac:dyDescent="0.25">
      <c r="B45" s="248" t="s">
        <v>186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187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188</v>
      </c>
    </row>
    <row r="47" spans="2:31" s="4" customFormat="1" hidden="1" x14ac:dyDescent="0.25">
      <c r="B47" s="282" t="s">
        <v>189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0"/>
      <c r="T47" s="50"/>
      <c r="AE47" s="1" t="s">
        <v>190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4" t="s">
        <v>321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179</v>
      </c>
      <c r="C124" s="238">
        <v>77467</v>
      </c>
      <c r="D124" s="238">
        <v>107459</v>
      </c>
      <c r="E124" s="238">
        <v>198873</v>
      </c>
      <c r="F124" s="238">
        <v>252588</v>
      </c>
      <c r="G124" s="239">
        <f t="shared" ref="G124:G129" si="8">F124/E124-1</f>
        <v>0.27009699657570407</v>
      </c>
      <c r="H124" s="238">
        <f t="shared" ref="H124:H129" si="9">F124-E124</f>
        <v>53715</v>
      </c>
      <c r="I124" s="239"/>
      <c r="J124" s="238">
        <v>239146</v>
      </c>
      <c r="K124" s="239"/>
      <c r="L124" s="239">
        <f t="shared" ref="L124:L129" si="10">J124/F124-1</f>
        <v>-5.3217096615832848E-2</v>
      </c>
      <c r="M124" s="238">
        <f t="shared" ref="M124:M129" si="11">J124-F124</f>
        <v>-13442</v>
      </c>
      <c r="N124" s="239">
        <f t="shared" ref="N124:N129" si="12">J124/D124-1</f>
        <v>1.2254627346243683</v>
      </c>
      <c r="O124" s="238">
        <f t="shared" ref="O124:O129" si="13">J124-D124</f>
        <v>131687</v>
      </c>
      <c r="Z124" s="1"/>
      <c r="AE124"/>
    </row>
    <row r="125" spans="2:31" ht="18.75" x14ac:dyDescent="0.3">
      <c r="B125" s="237" t="s">
        <v>180</v>
      </c>
      <c r="C125" s="238">
        <v>30584</v>
      </c>
      <c r="D125" s="238">
        <v>44398</v>
      </c>
      <c r="E125" s="238">
        <v>48630</v>
      </c>
      <c r="F125" s="238">
        <v>55684</v>
      </c>
      <c r="G125" s="239">
        <f t="shared" si="8"/>
        <v>0.14505449311124829</v>
      </c>
      <c r="H125" s="238">
        <f t="shared" si="9"/>
        <v>7054</v>
      </c>
      <c r="I125" s="239">
        <f>F125/$F$7</f>
        <v>1</v>
      </c>
      <c r="J125" s="238">
        <v>49807</v>
      </c>
      <c r="K125" s="239">
        <f>J125/$J$125</f>
        <v>1</v>
      </c>
      <c r="L125" s="239">
        <f t="shared" si="10"/>
        <v>-0.10554198692622652</v>
      </c>
      <c r="M125" s="238">
        <f t="shared" si="11"/>
        <v>-5877</v>
      </c>
      <c r="N125" s="239">
        <f t="shared" si="12"/>
        <v>0.1218298121537007</v>
      </c>
      <c r="O125" s="238">
        <f t="shared" si="13"/>
        <v>5409</v>
      </c>
      <c r="Z125" s="1"/>
      <c r="AE125"/>
    </row>
    <row r="126" spans="2:31" ht="15.75" x14ac:dyDescent="0.25">
      <c r="B126" s="240" t="s">
        <v>103</v>
      </c>
      <c r="C126" s="241">
        <v>25621</v>
      </c>
      <c r="D126" s="241">
        <v>20278</v>
      </c>
      <c r="E126" s="241">
        <v>32271</v>
      </c>
      <c r="F126" s="241">
        <v>36164</v>
      </c>
      <c r="G126" s="242">
        <f t="shared" si="8"/>
        <v>0.12063462551516846</v>
      </c>
      <c r="H126" s="241">
        <f t="shared" si="9"/>
        <v>3893</v>
      </c>
      <c r="I126" s="242">
        <f>F126/$F$7</f>
        <v>0.64945047051217586</v>
      </c>
      <c r="J126" s="241">
        <v>33708</v>
      </c>
      <c r="K126" s="242">
        <f>J126/$J$125</f>
        <v>0.67677234123717545</v>
      </c>
      <c r="L126" s="242">
        <f t="shared" si="10"/>
        <v>-6.791284149983412E-2</v>
      </c>
      <c r="M126" s="241">
        <f t="shared" si="11"/>
        <v>-2456</v>
      </c>
      <c r="N126" s="242">
        <f t="shared" si="12"/>
        <v>0.66229411184534959</v>
      </c>
      <c r="O126" s="241">
        <f t="shared" si="13"/>
        <v>13430</v>
      </c>
      <c r="Z126" s="1"/>
      <c r="AE126"/>
    </row>
    <row r="127" spans="2:31" x14ac:dyDescent="0.25">
      <c r="B127" s="243" t="s">
        <v>106</v>
      </c>
      <c r="C127" s="244">
        <v>4963</v>
      </c>
      <c r="D127" s="244">
        <v>24120</v>
      </c>
      <c r="E127" s="244">
        <v>16359</v>
      </c>
      <c r="F127" s="244">
        <v>19520</v>
      </c>
      <c r="G127" s="245">
        <f t="shared" si="8"/>
        <v>0.19322696986368371</v>
      </c>
      <c r="H127" s="246">
        <f t="shared" si="9"/>
        <v>3161</v>
      </c>
      <c r="I127" s="247">
        <f>F127/$F$7</f>
        <v>0.35054952948782414</v>
      </c>
      <c r="J127" s="244">
        <v>16099</v>
      </c>
      <c r="K127" s="247">
        <f>J127/$J$125</f>
        <v>0.3232276587628245</v>
      </c>
      <c r="L127" s="245">
        <f t="shared" si="10"/>
        <v>-0.17525614754098362</v>
      </c>
      <c r="M127" s="246">
        <f t="shared" si="11"/>
        <v>-3421</v>
      </c>
      <c r="N127" s="245">
        <f t="shared" si="12"/>
        <v>-0.33254560530679933</v>
      </c>
      <c r="O127" s="246">
        <f t="shared" si="13"/>
        <v>-8021</v>
      </c>
      <c r="Z127" s="1"/>
      <c r="AE127"/>
    </row>
    <row r="128" spans="2:31" x14ac:dyDescent="0.25">
      <c r="B128" s="248" t="s">
        <v>184</v>
      </c>
      <c r="C128" s="29">
        <v>2831</v>
      </c>
      <c r="D128" s="29">
        <v>14998</v>
      </c>
      <c r="E128" s="29">
        <v>8360</v>
      </c>
      <c r="F128" s="29">
        <v>14731</v>
      </c>
      <c r="G128" s="22">
        <f t="shared" si="8"/>
        <v>0.76208133971291869</v>
      </c>
      <c r="H128" s="20">
        <f t="shared" si="9"/>
        <v>6371</v>
      </c>
      <c r="I128" s="31">
        <f>F128/$F$7</f>
        <v>0.26454636879534515</v>
      </c>
      <c r="J128" s="29">
        <v>8530</v>
      </c>
      <c r="K128" s="31">
        <f>J128/$J$125</f>
        <v>0.17126106772140462</v>
      </c>
      <c r="L128" s="22">
        <f t="shared" si="10"/>
        <v>-0.42094901907541915</v>
      </c>
      <c r="M128" s="20">
        <f t="shared" si="11"/>
        <v>-6201</v>
      </c>
      <c r="N128" s="22">
        <f t="shared" si="12"/>
        <v>-0.43125750100013338</v>
      </c>
      <c r="O128" s="20">
        <f t="shared" si="13"/>
        <v>-6468</v>
      </c>
      <c r="Z128" s="1"/>
      <c r="AE128"/>
    </row>
    <row r="129" spans="2:31" x14ac:dyDescent="0.25">
      <c r="B129" s="248" t="s">
        <v>186</v>
      </c>
      <c r="C129" s="29">
        <f>C127-C128</f>
        <v>2132</v>
      </c>
      <c r="D129" s="29">
        <f>D127-D128</f>
        <v>9122</v>
      </c>
      <c r="E129" s="29">
        <f>E127-E128</f>
        <v>7999</v>
      </c>
      <c r="F129" s="29">
        <f>F127-F128</f>
        <v>4789</v>
      </c>
      <c r="G129" s="22">
        <f t="shared" si="8"/>
        <v>-0.40130016252031508</v>
      </c>
      <c r="H129" s="20">
        <f t="shared" si="9"/>
        <v>-3210</v>
      </c>
      <c r="I129" s="31">
        <f>F129/$F$7</f>
        <v>8.6003160692478986E-2</v>
      </c>
      <c r="J129" s="29">
        <f>J127-J128</f>
        <v>7569</v>
      </c>
      <c r="K129" s="31">
        <f>J129/$J$125</f>
        <v>0.15196659104141988</v>
      </c>
      <c r="L129" s="22">
        <f t="shared" si="10"/>
        <v>0.58049697222802266</v>
      </c>
      <c r="M129" s="20">
        <f t="shared" si="11"/>
        <v>2780</v>
      </c>
      <c r="N129" s="22">
        <f t="shared" si="12"/>
        <v>-0.17024775268581449</v>
      </c>
      <c r="O129" s="20">
        <f t="shared" si="13"/>
        <v>-1553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189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C50A4-91FA-431A-BF30-4022AB058D03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197</v>
      </c>
      <c r="C6" s="256">
        <v>30342</v>
      </c>
      <c r="D6" s="256">
        <v>44398</v>
      </c>
      <c r="E6" s="256">
        <v>48630</v>
      </c>
      <c r="F6" s="257">
        <f>E6/$E$6</f>
        <v>1</v>
      </c>
      <c r="G6" s="256">
        <v>55684</v>
      </c>
      <c r="H6" s="257">
        <f>G6/E6-1</f>
        <v>0.14505449311124829</v>
      </c>
      <c r="I6" s="256">
        <f>G6-E6</f>
        <v>7054</v>
      </c>
      <c r="J6" s="257">
        <f>G6/$G$6</f>
        <v>1</v>
      </c>
      <c r="K6" s="256">
        <v>49807</v>
      </c>
      <c r="L6" s="257">
        <f t="shared" ref="L6:L12" si="0">K6/G6-1</f>
        <v>-0.10554198692622652</v>
      </c>
      <c r="M6" s="256">
        <f t="shared" ref="M6:M12" si="1">K6-G6</f>
        <v>-5877</v>
      </c>
      <c r="N6" s="257">
        <f>K6/$K$6</f>
        <v>1</v>
      </c>
      <c r="O6" s="256">
        <v>52122</v>
      </c>
      <c r="P6" s="257">
        <f t="shared" ref="P6:P11" si="2">O6/K6-1</f>
        <v>4.647941052462512E-2</v>
      </c>
      <c r="Q6" s="256">
        <f t="shared" ref="Q6:Q12" si="3">O6-K6</f>
        <v>2315</v>
      </c>
      <c r="R6" s="257">
        <f>O6/C6-1</f>
        <v>0.71781688748269734</v>
      </c>
      <c r="S6" s="256">
        <f>O6-C6</f>
        <v>21780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28280</v>
      </c>
      <c r="D7" s="259">
        <v>38667</v>
      </c>
      <c r="E7" s="259">
        <v>41132</v>
      </c>
      <c r="F7" s="260">
        <f t="shared" ref="F7:F12" si="4">E7/$E$6</f>
        <v>0.84581534032490235</v>
      </c>
      <c r="G7" s="259">
        <v>48543</v>
      </c>
      <c r="H7" s="261">
        <f>G7/E7-1</f>
        <v>0.18017601867159394</v>
      </c>
      <c r="I7" s="262">
        <f>G7-E7</f>
        <v>7411</v>
      </c>
      <c r="J7" s="260">
        <f>G7/$G$6</f>
        <v>0.87175849436103725</v>
      </c>
      <c r="K7" s="259">
        <v>43479</v>
      </c>
      <c r="L7" s="263">
        <f t="shared" si="0"/>
        <v>-0.10431988134231507</v>
      </c>
      <c r="M7" s="264">
        <f t="shared" si="1"/>
        <v>-5064</v>
      </c>
      <c r="N7" s="260">
        <f>K7/$K$6</f>
        <v>0.87294958539964262</v>
      </c>
      <c r="O7" s="259">
        <v>46333</v>
      </c>
      <c r="P7" s="261">
        <f t="shared" si="2"/>
        <v>6.5640884104970265E-2</v>
      </c>
      <c r="Q7" s="262">
        <f t="shared" si="3"/>
        <v>2854</v>
      </c>
      <c r="R7" s="261">
        <f t="shared" ref="R7:R10" si="5">O7/C7-1</f>
        <v>0.63836633663366338</v>
      </c>
      <c r="S7" s="262">
        <f t="shared" ref="S7:S10" si="6">O7-C7</f>
        <v>18053</v>
      </c>
      <c r="T7" s="260">
        <f>O7/$O$6</f>
        <v>0.88893365565404248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5441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-5441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199</v>
      </c>
      <c r="C10" s="274">
        <v>2062</v>
      </c>
      <c r="D10" s="274">
        <v>4739</v>
      </c>
      <c r="E10" s="274">
        <v>7498</v>
      </c>
      <c r="F10" s="275">
        <f>IFERROR(E10/$E$6,"-")</f>
        <v>0.15418465967509767</v>
      </c>
      <c r="G10" s="274">
        <v>7141</v>
      </c>
      <c r="H10" s="263">
        <f>IFERROR(G10/E10-1,"-")</f>
        <v>-4.7612696719125047E-2</v>
      </c>
      <c r="I10" s="264">
        <f>IFERROR(G10-E10,"-")</f>
        <v>-357</v>
      </c>
      <c r="J10" s="275">
        <f>IFERROR(G10/$G$6,"-")</f>
        <v>0.12824150563896272</v>
      </c>
      <c r="K10" s="274">
        <v>6328</v>
      </c>
      <c r="L10" s="263">
        <f>IFERROR(K10/G10-1,"-")</f>
        <v>-0.11384960089623297</v>
      </c>
      <c r="M10" s="264">
        <f>IFERROR(K10-G10,"-")</f>
        <v>-813</v>
      </c>
      <c r="N10" s="275">
        <f>IFERROR(K10/$K$6,"-")</f>
        <v>0.12705041460035738</v>
      </c>
      <c r="O10" s="274">
        <v>5789</v>
      </c>
      <c r="P10" s="263">
        <f>IFERROR(O10/K10-1,"-")</f>
        <v>-8.5176991150442527E-2</v>
      </c>
      <c r="Q10" s="264">
        <f>IFERROR(O10-K10,"-")</f>
        <v>-539</v>
      </c>
      <c r="R10" s="263">
        <f t="shared" si="5"/>
        <v>1.8074684772065956</v>
      </c>
      <c r="S10" s="264">
        <f t="shared" si="6"/>
        <v>3727</v>
      </c>
      <c r="T10" s="275">
        <f>IFERROR(O10/$O$6,"-")</f>
        <v>0.11106634434595757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608</v>
      </c>
      <c r="D11" s="265">
        <v>970</v>
      </c>
      <c r="E11" s="265">
        <v>2170</v>
      </c>
      <c r="F11" s="271">
        <f t="shared" si="4"/>
        <v>4.4622660908903967E-2</v>
      </c>
      <c r="G11" s="265">
        <v>2181</v>
      </c>
      <c r="H11" s="273">
        <f t="shared" ref="H11:H12" si="11">G11/E11-1</f>
        <v>5.0691244239631228E-3</v>
      </c>
      <c r="I11" s="272">
        <f t="shared" si="7"/>
        <v>11</v>
      </c>
      <c r="J11" s="271">
        <f t="shared" si="8"/>
        <v>3.9167444867466421E-2</v>
      </c>
      <c r="K11" s="265">
        <v>2437</v>
      </c>
      <c r="L11" s="269">
        <f>K11/G11-1</f>
        <v>0.11737734983952319</v>
      </c>
      <c r="M11" s="272">
        <f t="shared" si="1"/>
        <v>256</v>
      </c>
      <c r="N11" s="271">
        <f t="shared" si="9"/>
        <v>4.8928865420523222E-2</v>
      </c>
      <c r="O11" s="265">
        <v>2477</v>
      </c>
      <c r="P11" s="273">
        <f t="shared" si="2"/>
        <v>1.6413623307345082E-2</v>
      </c>
      <c r="Q11" s="272">
        <f t="shared" si="3"/>
        <v>40</v>
      </c>
      <c r="R11" s="273">
        <f t="shared" ref="R11:R12" si="12">O11/D11-1</f>
        <v>1.5536082474226802</v>
      </c>
      <c r="S11" s="272">
        <f t="shared" ref="S11:S12" si="13">O11-D11</f>
        <v>1507</v>
      </c>
      <c r="T11" s="271">
        <f t="shared" si="10"/>
        <v>4.7523118836575728E-2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8" spans="1:27" x14ac:dyDescent="0.25">
      <c r="A18" t="s">
        <v>200</v>
      </c>
    </row>
    <row r="19" spans="1:27" x14ac:dyDescent="0.25">
      <c r="AA19" t="str">
        <f>CONCATENATE("Hoteles: 
",FIXED(O7,0)," viajeros 
cuota: ",FIXED(T7*100,1),"%")</f>
        <v>Hoteles: 
46.333 viajeros 
cuota: 88,9%</v>
      </c>
    </row>
    <row r="20" spans="1:27" x14ac:dyDescent="0.25">
      <c r="AA20" t="str">
        <f>CONCATENATE("Apartamentos: 
",FIXED(O10,0)," viajeros
cuota: ",FIXED(T10*100,1),"%")</f>
        <v>Apartamentos: 
5.789 viajeros
cuota: 11,1%</v>
      </c>
    </row>
    <row r="25" spans="1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201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197</v>
      </c>
      <c r="C134" s="256">
        <v>30342</v>
      </c>
      <c r="D134" s="241">
        <v>20278</v>
      </c>
      <c r="E134" s="241">
        <v>32271</v>
      </c>
      <c r="F134" s="241">
        <v>36164</v>
      </c>
      <c r="G134" s="242">
        <f>F134/E134-1</f>
        <v>0.12063462551516846</v>
      </c>
      <c r="H134" s="241">
        <f>F134-E134</f>
        <v>3893</v>
      </c>
      <c r="I134" s="242">
        <f>F134/F$134</f>
        <v>1</v>
      </c>
      <c r="J134" s="241">
        <v>33708</v>
      </c>
      <c r="K134" s="242">
        <f>J134/J$134</f>
        <v>1</v>
      </c>
      <c r="L134" s="242">
        <f>J134/F134-1</f>
        <v>-6.791284149983412E-2</v>
      </c>
      <c r="M134" s="241">
        <f>J134-F134</f>
        <v>-2456</v>
      </c>
      <c r="N134" s="242">
        <f>J134/D134-1</f>
        <v>0.66229411184534959</v>
      </c>
      <c r="O134" s="241">
        <f>J134-D134</f>
        <v>13430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28280</v>
      </c>
      <c r="D135" s="259">
        <v>19308</v>
      </c>
      <c r="E135" s="259">
        <v>30101</v>
      </c>
      <c r="F135" s="259">
        <v>33983</v>
      </c>
      <c r="G135" s="263">
        <f>IFERROR(F135/E135-1,"-")</f>
        <v>0.12896581508919969</v>
      </c>
      <c r="H135" s="259">
        <f t="shared" ref="H135:H138" si="14">F135-E135</f>
        <v>3882</v>
      </c>
      <c r="I135" s="261">
        <f>F135/F$134</f>
        <v>0.93969140581794053</v>
      </c>
      <c r="J135" s="259">
        <v>31271</v>
      </c>
      <c r="K135" s="260">
        <f t="shared" ref="K135:K138" si="15">J135/J$134</f>
        <v>0.92770262252284319</v>
      </c>
      <c r="L135" s="261">
        <f t="shared" ref="L135:L138" si="16">J135/F135-1</f>
        <v>-7.9804608186446191E-2</v>
      </c>
      <c r="M135" s="262">
        <f t="shared" ref="M135:M138" si="17">J135-F135</f>
        <v>-2712</v>
      </c>
      <c r="N135" s="260">
        <f t="shared" ref="N135:N138" si="18">J135/D135-1</f>
        <v>0.61958773565361502</v>
      </c>
      <c r="O135" s="259">
        <f t="shared" ref="O135:O138" si="19">J135-D135</f>
        <v>11963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199</v>
      </c>
      <c r="C138" s="259">
        <v>617</v>
      </c>
      <c r="D138" s="259">
        <v>970</v>
      </c>
      <c r="E138" s="259">
        <v>2170</v>
      </c>
      <c r="F138" s="259">
        <v>2181</v>
      </c>
      <c r="G138" s="263">
        <f t="shared" si="20"/>
        <v>5.0691244239631228E-3</v>
      </c>
      <c r="H138" s="259">
        <f t="shared" si="14"/>
        <v>11</v>
      </c>
      <c r="I138" s="261">
        <f t="shared" si="21"/>
        <v>6.0308594182059506E-2</v>
      </c>
      <c r="J138" s="259">
        <v>2437</v>
      </c>
      <c r="K138" s="260">
        <f t="shared" si="15"/>
        <v>7.2297377477156755E-2</v>
      </c>
      <c r="L138" s="261">
        <f t="shared" si="16"/>
        <v>0.11737734983952319</v>
      </c>
      <c r="M138" s="262">
        <f t="shared" si="17"/>
        <v>256</v>
      </c>
      <c r="N138" s="260">
        <f t="shared" si="18"/>
        <v>1.5123711340206185</v>
      </c>
      <c r="O138" s="259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3963B-FD2D-41BA-9859-3177101E6C76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25510</v>
      </c>
      <c r="D6" s="256">
        <v>20278</v>
      </c>
      <c r="E6" s="256">
        <v>32271</v>
      </c>
      <c r="F6" s="257">
        <f>E6/$E$6</f>
        <v>1</v>
      </c>
      <c r="G6" s="256">
        <v>36164</v>
      </c>
      <c r="H6" s="257">
        <f>G6/E6-1</f>
        <v>0.12063462551516846</v>
      </c>
      <c r="I6" s="256">
        <f>G6-E6</f>
        <v>3893</v>
      </c>
      <c r="J6" s="257">
        <f>G6/$G$6</f>
        <v>1</v>
      </c>
      <c r="K6" s="256">
        <v>33708</v>
      </c>
      <c r="L6" s="257">
        <f t="shared" ref="L6:L12" si="0">K6/G6-1</f>
        <v>-6.791284149983412E-2</v>
      </c>
      <c r="M6" s="256">
        <f t="shared" ref="M6:M12" si="1">K6-G6</f>
        <v>-2456</v>
      </c>
      <c r="N6" s="257">
        <f>K6/$K$6</f>
        <v>1</v>
      </c>
      <c r="O6" s="256">
        <v>31636</v>
      </c>
      <c r="P6" s="257">
        <f t="shared" ref="P6:P11" si="2">O6/K6-1</f>
        <v>-6.146908745698354E-2</v>
      </c>
      <c r="Q6" s="256">
        <f t="shared" ref="Q6:Q12" si="3">O6-K6</f>
        <v>-2072</v>
      </c>
      <c r="R6" s="257">
        <f>O6/C6-1</f>
        <v>0.24014112112896902</v>
      </c>
      <c r="S6" s="256">
        <f>O6-C6</f>
        <v>6126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24902</v>
      </c>
      <c r="D7" s="259">
        <v>19308</v>
      </c>
      <c r="E7" s="259">
        <v>30101</v>
      </c>
      <c r="F7" s="260">
        <f t="shared" ref="F7:F12" si="4">E7/$E$6</f>
        <v>0.93275696445725265</v>
      </c>
      <c r="G7" s="259">
        <v>33983</v>
      </c>
      <c r="H7" s="261">
        <f>G7/E7-1</f>
        <v>0.12896581508919969</v>
      </c>
      <c r="I7" s="262">
        <f>G7-E7</f>
        <v>3882</v>
      </c>
      <c r="J7" s="260">
        <f>G7/$G$6</f>
        <v>0.93969140581794053</v>
      </c>
      <c r="K7" s="259">
        <v>31271</v>
      </c>
      <c r="L7" s="263">
        <f t="shared" si="0"/>
        <v>-7.9804608186446191E-2</v>
      </c>
      <c r="M7" s="264">
        <f t="shared" si="1"/>
        <v>-2712</v>
      </c>
      <c r="N7" s="260">
        <f>K7/$K$6</f>
        <v>0.92770262252284319</v>
      </c>
      <c r="O7" s="259">
        <v>29159</v>
      </c>
      <c r="P7" s="261">
        <f t="shared" si="2"/>
        <v>-6.7538614051357526E-2</v>
      </c>
      <c r="Q7" s="262">
        <f t="shared" si="3"/>
        <v>-2112</v>
      </c>
      <c r="R7" s="261">
        <f t="shared" ref="R7:R10" si="5">O7/C7-1</f>
        <v>0.17095012448799296</v>
      </c>
      <c r="S7" s="262">
        <f t="shared" ref="S7:S10" si="6">O7-C7</f>
        <v>4257</v>
      </c>
      <c r="T7" s="260">
        <f>O7/$O$6</f>
        <v>0.9217031230244026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5168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-5168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199</v>
      </c>
      <c r="C10" s="274">
        <v>608</v>
      </c>
      <c r="D10" s="274">
        <v>970</v>
      </c>
      <c r="E10" s="274">
        <v>2170</v>
      </c>
      <c r="F10" s="275">
        <f>IFERROR(E10/$E$6,"-")</f>
        <v>6.7243035542747354E-2</v>
      </c>
      <c r="G10" s="274">
        <v>2181</v>
      </c>
      <c r="H10" s="263">
        <f>IFERROR(G10/E10-1,"-")</f>
        <v>5.0691244239631228E-3</v>
      </c>
      <c r="I10" s="264">
        <f>IFERROR(G10-E10,"-")</f>
        <v>11</v>
      </c>
      <c r="J10" s="275">
        <f>IFERROR(G10/$G$6,"-")</f>
        <v>6.0308594182059506E-2</v>
      </c>
      <c r="K10" s="274">
        <v>2437</v>
      </c>
      <c r="L10" s="263">
        <f>IFERROR(K10/G10-1,"-")</f>
        <v>0.11737734983952319</v>
      </c>
      <c r="M10" s="264">
        <f>IFERROR(K10-G10,"-")</f>
        <v>256</v>
      </c>
      <c r="N10" s="275">
        <f>IFERROR(K10/$K$6,"-")</f>
        <v>7.2297377477156755E-2</v>
      </c>
      <c r="O10" s="274">
        <v>2477</v>
      </c>
      <c r="P10" s="263">
        <f>IFERROR(O10/K10-1,"-")</f>
        <v>1.6413623307345082E-2</v>
      </c>
      <c r="Q10" s="264">
        <f>IFERROR(O10-K10,"-")</f>
        <v>40</v>
      </c>
      <c r="R10" s="263">
        <f t="shared" si="5"/>
        <v>3.0740131578947372</v>
      </c>
      <c r="S10" s="264">
        <f t="shared" si="6"/>
        <v>1869</v>
      </c>
      <c r="T10" s="275">
        <f>IFERROR(O10/$O$6,"-")</f>
        <v>7.8296876975597424E-2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608</v>
      </c>
      <c r="D11" s="265">
        <v>970</v>
      </c>
      <c r="E11" s="265">
        <v>2170</v>
      </c>
      <c r="F11" s="271">
        <f t="shared" si="4"/>
        <v>6.7243035542747354E-2</v>
      </c>
      <c r="G11" s="265">
        <v>2181</v>
      </c>
      <c r="H11" s="273">
        <f t="shared" ref="H11:H12" si="11">G11/E11-1</f>
        <v>5.0691244239631228E-3</v>
      </c>
      <c r="I11" s="272">
        <f t="shared" si="7"/>
        <v>11</v>
      </c>
      <c r="J11" s="271">
        <f t="shared" si="8"/>
        <v>6.0308594182059506E-2</v>
      </c>
      <c r="K11" s="265">
        <v>2437</v>
      </c>
      <c r="L11" s="269">
        <f>K11/G11-1</f>
        <v>0.11737734983952319</v>
      </c>
      <c r="M11" s="272">
        <f t="shared" si="1"/>
        <v>256</v>
      </c>
      <c r="N11" s="271">
        <f t="shared" si="9"/>
        <v>7.2297377477156755E-2</v>
      </c>
      <c r="O11" s="265">
        <v>2477</v>
      </c>
      <c r="P11" s="273">
        <f t="shared" si="2"/>
        <v>1.6413623307345082E-2</v>
      </c>
      <c r="Q11" s="272">
        <f t="shared" si="3"/>
        <v>40</v>
      </c>
      <c r="R11" s="273">
        <f t="shared" ref="R11:R12" si="12">O11/D11-1</f>
        <v>1.5536082474226802</v>
      </c>
      <c r="S11" s="272">
        <f t="shared" ref="S11:S12" si="13">O11-D11</f>
        <v>1507</v>
      </c>
      <c r="T11" s="271">
        <f t="shared" si="10"/>
        <v>7.8296876975597424E-2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29.159 viajeros 
cuota: 92,2%</v>
      </c>
    </row>
    <row r="20" spans="2:27" x14ac:dyDescent="0.25">
      <c r="AA20" t="str">
        <f>CONCATENATE("Apartamentos: 
",FIXED(O10,0)," viajeros
cuota: ",FIXED(T10*100,1),"%")</f>
        <v>Apartamentos: 
2.477 viajeros
cuota: 7,8%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204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25621</v>
      </c>
      <c r="D134" s="241">
        <v>20278</v>
      </c>
      <c r="E134" s="241">
        <v>32271</v>
      </c>
      <c r="F134" s="241">
        <v>36164</v>
      </c>
      <c r="G134" s="242">
        <f>F134/E134-1</f>
        <v>0.12063462551516846</v>
      </c>
      <c r="H134" s="241">
        <f>F134-E134</f>
        <v>3893</v>
      </c>
      <c r="I134" s="242">
        <f>F134/F$134</f>
        <v>1</v>
      </c>
      <c r="J134" s="241">
        <v>33708</v>
      </c>
      <c r="K134" s="242">
        <f>J134/J$134</f>
        <v>1</v>
      </c>
      <c r="L134" s="242">
        <f>J134/F134-1</f>
        <v>-6.791284149983412E-2</v>
      </c>
      <c r="M134" s="241">
        <f>J134-F134</f>
        <v>-2456</v>
      </c>
      <c r="N134" s="242">
        <f>J134/D134-1</f>
        <v>0.66229411184534959</v>
      </c>
      <c r="O134" s="241">
        <f>J134-D134</f>
        <v>13430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25004</v>
      </c>
      <c r="D135" s="259">
        <v>19308</v>
      </c>
      <c r="E135" s="259">
        <v>30101</v>
      </c>
      <c r="F135" s="259">
        <v>33983</v>
      </c>
      <c r="G135" s="263">
        <f>IFERROR(F135/E135-1,"-")</f>
        <v>0.12896581508919969</v>
      </c>
      <c r="H135" s="259">
        <f t="shared" ref="H135:H138" si="14">F135-E135</f>
        <v>3882</v>
      </c>
      <c r="I135" s="261">
        <f>F135/F$134</f>
        <v>0.93969140581794053</v>
      </c>
      <c r="J135" s="259">
        <v>31271</v>
      </c>
      <c r="K135" s="260">
        <f t="shared" ref="K135:K138" si="15">J135/J$134</f>
        <v>0.92770262252284319</v>
      </c>
      <c r="L135" s="261">
        <f t="shared" ref="L135:L138" si="16">J135/F135-1</f>
        <v>-7.9804608186446191E-2</v>
      </c>
      <c r="M135" s="262">
        <f t="shared" ref="M135:M138" si="17">J135-F135</f>
        <v>-2712</v>
      </c>
      <c r="N135" s="260">
        <f t="shared" ref="N135:N138" si="18">J135/D135-1</f>
        <v>0.61958773565361502</v>
      </c>
      <c r="O135" s="259">
        <f t="shared" ref="O135:O138" si="19">J135-D135</f>
        <v>11963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199</v>
      </c>
      <c r="C138" s="259">
        <v>617</v>
      </c>
      <c r="D138" s="259">
        <v>970</v>
      </c>
      <c r="E138" s="259">
        <v>2170</v>
      </c>
      <c r="F138" s="259">
        <v>2181</v>
      </c>
      <c r="G138" s="263">
        <f t="shared" si="20"/>
        <v>5.0691244239631228E-3</v>
      </c>
      <c r="H138" s="259">
        <f t="shared" si="14"/>
        <v>11</v>
      </c>
      <c r="I138" s="261">
        <f t="shared" si="21"/>
        <v>6.0308594182059506E-2</v>
      </c>
      <c r="J138" s="259">
        <v>2437</v>
      </c>
      <c r="K138" s="260">
        <f t="shared" si="15"/>
        <v>7.2297377477156755E-2</v>
      </c>
      <c r="L138" s="261">
        <f t="shared" si="16"/>
        <v>0.11737734983952319</v>
      </c>
      <c r="M138" s="262">
        <f t="shared" si="17"/>
        <v>256</v>
      </c>
      <c r="N138" s="260">
        <f t="shared" si="18"/>
        <v>1.5123711340206185</v>
      </c>
      <c r="O138" s="259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08F0-65AE-4A90-97E6-2AB6FAB37DEB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324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205</v>
      </c>
      <c r="C6" s="256">
        <v>4832</v>
      </c>
      <c r="D6" s="256">
        <v>24120</v>
      </c>
      <c r="E6" s="256">
        <v>16359</v>
      </c>
      <c r="F6" s="257">
        <f>E6/$E$6</f>
        <v>1</v>
      </c>
      <c r="G6" s="256">
        <v>19520</v>
      </c>
      <c r="H6" s="257">
        <f>G6/E6-1</f>
        <v>0.19322696986368371</v>
      </c>
      <c r="I6" s="256">
        <f>G6-E6</f>
        <v>3161</v>
      </c>
      <c r="J6" s="257">
        <f>G6/$G$6</f>
        <v>1</v>
      </c>
      <c r="K6" s="256">
        <v>16099</v>
      </c>
      <c r="L6" s="257">
        <f t="shared" ref="L6:L12" si="0">K6/G6-1</f>
        <v>-0.17525614754098362</v>
      </c>
      <c r="M6" s="256">
        <f t="shared" ref="M6:M12" si="1">K6-G6</f>
        <v>-3421</v>
      </c>
      <c r="N6" s="257">
        <f>K6/$K$6</f>
        <v>1</v>
      </c>
      <c r="O6" s="256">
        <v>20486</v>
      </c>
      <c r="P6" s="257">
        <f t="shared" ref="P6:P11" si="2">O6/K6-1</f>
        <v>0.2725013976023356</v>
      </c>
      <c r="Q6" s="256">
        <f t="shared" ref="Q6:Q12" si="3">O6-K6</f>
        <v>4387</v>
      </c>
      <c r="R6" s="257">
        <f>O6/C6-1</f>
        <v>3.239652317880795</v>
      </c>
      <c r="S6" s="256">
        <f>O6-C6</f>
        <v>15654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3378</v>
      </c>
      <c r="D7" s="259">
        <v>19359</v>
      </c>
      <c r="E7" s="259">
        <v>11031</v>
      </c>
      <c r="F7" s="260">
        <f t="shared" ref="F7:F12" si="4">E7/$E$6</f>
        <v>0.67430772052081422</v>
      </c>
      <c r="G7" s="259">
        <v>14560</v>
      </c>
      <c r="H7" s="261">
        <f>G7/E7-1</f>
        <v>0.31991659867645716</v>
      </c>
      <c r="I7" s="262">
        <f>G7-E7</f>
        <v>3529</v>
      </c>
      <c r="J7" s="260">
        <f>G7/$G$6</f>
        <v>0.74590163934426235</v>
      </c>
      <c r="K7" s="259">
        <v>12208</v>
      </c>
      <c r="L7" s="263">
        <f t="shared" si="0"/>
        <v>-0.16153846153846152</v>
      </c>
      <c r="M7" s="264">
        <f t="shared" si="1"/>
        <v>-2352</v>
      </c>
      <c r="N7" s="260">
        <f>K7/$K$6</f>
        <v>0.75830796943909562</v>
      </c>
      <c r="O7" s="259">
        <v>17174</v>
      </c>
      <c r="P7" s="261">
        <f t="shared" si="2"/>
        <v>0.40678243774574052</v>
      </c>
      <c r="Q7" s="262">
        <f t="shared" si="3"/>
        <v>4966</v>
      </c>
      <c r="R7" s="261">
        <f t="shared" ref="R7:R10" si="5">O7/C7-1</f>
        <v>4.0840734162226173</v>
      </c>
      <c r="S7" s="262">
        <f t="shared" ref="S7:S10" si="6">O7-C7</f>
        <v>13796</v>
      </c>
      <c r="T7" s="260">
        <f>O7/$O$6</f>
        <v>0.8383286146636727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273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-273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199</v>
      </c>
      <c r="C10" s="274">
        <v>1454</v>
      </c>
      <c r="D10" s="274">
        <v>3769</v>
      </c>
      <c r="E10" s="274">
        <v>5328</v>
      </c>
      <c r="F10" s="275">
        <f>IFERROR(E10/$E$6,"-")</f>
        <v>0.32569227947918578</v>
      </c>
      <c r="G10" s="274">
        <v>4960</v>
      </c>
      <c r="H10" s="263">
        <f>IFERROR(G10/E10-1,"-")</f>
        <v>-6.9069069069069067E-2</v>
      </c>
      <c r="I10" s="264">
        <f>IFERROR(G10-E10,"-")</f>
        <v>-368</v>
      </c>
      <c r="J10" s="275">
        <f>IFERROR(G10/$G$6,"-")</f>
        <v>0.25409836065573771</v>
      </c>
      <c r="K10" s="274">
        <v>3891</v>
      </c>
      <c r="L10" s="263">
        <f>IFERROR(K10/G10-1,"-")</f>
        <v>-0.21552419354838714</v>
      </c>
      <c r="M10" s="264">
        <f>IFERROR(K10-G10,"-")</f>
        <v>-1069</v>
      </c>
      <c r="N10" s="275">
        <f>IFERROR(K10/$K$6,"-")</f>
        <v>0.24169203056090441</v>
      </c>
      <c r="O10" s="274">
        <v>3312</v>
      </c>
      <c r="P10" s="263">
        <f>IFERROR(O10/K10-1,"-")</f>
        <v>-0.148804934464148</v>
      </c>
      <c r="Q10" s="264">
        <f>IFERROR(O10-K10,"-")</f>
        <v>-579</v>
      </c>
      <c r="R10" s="263">
        <f t="shared" si="5"/>
        <v>1.2778541953232461</v>
      </c>
      <c r="S10" s="264">
        <f t="shared" si="6"/>
        <v>1858</v>
      </c>
      <c r="T10" s="275">
        <f>IFERROR(O10/$O$6,"-")</f>
        <v>0.16167138533632724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1454</v>
      </c>
      <c r="D11" s="265">
        <v>3769</v>
      </c>
      <c r="E11" s="265">
        <v>5328</v>
      </c>
      <c r="F11" s="271">
        <f t="shared" si="4"/>
        <v>0.32569227947918578</v>
      </c>
      <c r="G11" s="265">
        <v>4960</v>
      </c>
      <c r="H11" s="273">
        <f t="shared" ref="H11:H12" si="11">G11/E11-1</f>
        <v>-6.9069069069069067E-2</v>
      </c>
      <c r="I11" s="272">
        <f t="shared" si="7"/>
        <v>-368</v>
      </c>
      <c r="J11" s="271">
        <f t="shared" si="8"/>
        <v>0.25409836065573771</v>
      </c>
      <c r="K11" s="265">
        <v>3891</v>
      </c>
      <c r="L11" s="269">
        <f>K11/G11-1</f>
        <v>-0.21552419354838714</v>
      </c>
      <c r="M11" s="272">
        <f t="shared" si="1"/>
        <v>-1069</v>
      </c>
      <c r="N11" s="271">
        <f t="shared" si="9"/>
        <v>0.24169203056090441</v>
      </c>
      <c r="O11" s="265">
        <v>3312</v>
      </c>
      <c r="P11" s="273">
        <f t="shared" si="2"/>
        <v>-0.148804934464148</v>
      </c>
      <c r="Q11" s="272">
        <f t="shared" si="3"/>
        <v>-579</v>
      </c>
      <c r="R11" s="273">
        <f t="shared" ref="R11:R12" si="12">O11/D11-1</f>
        <v>-0.12125232157070842</v>
      </c>
      <c r="S11" s="272">
        <f t="shared" ref="S11:S12" si="13">O11-D11</f>
        <v>-457</v>
      </c>
      <c r="T11" s="271">
        <f t="shared" si="10"/>
        <v>0.16167138533632724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17.174 viajeros 
cuota: 83,8%</v>
      </c>
    </row>
    <row r="20" spans="2:27" x14ac:dyDescent="0.25">
      <c r="AA20" t="str">
        <f>CONCATENATE("Apartamentos: 
",FIXED(O10,0)," viajeros
cuota: ",FIXED(T10*100,1),"%")</f>
        <v>Apartamentos: 
3.312 viajeros
cuota: 16,2%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206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205</v>
      </c>
      <c r="C134" s="241">
        <v>4963</v>
      </c>
      <c r="D134" s="241">
        <v>24120</v>
      </c>
      <c r="E134" s="241">
        <v>16359</v>
      </c>
      <c r="F134" s="241">
        <v>19520</v>
      </c>
      <c r="G134" s="242">
        <f>F134/E134-1</f>
        <v>0.19322696986368371</v>
      </c>
      <c r="H134" s="241">
        <f>F134-E134</f>
        <v>3161</v>
      </c>
      <c r="I134" s="242">
        <f>F134/F$134</f>
        <v>1</v>
      </c>
      <c r="J134" s="241">
        <v>16099</v>
      </c>
      <c r="K134" s="242">
        <f>J134/J$134</f>
        <v>1</v>
      </c>
      <c r="L134" s="242">
        <f>J134/F134-1</f>
        <v>-0.17525614754098362</v>
      </c>
      <c r="M134" s="241">
        <f>J134-F134</f>
        <v>-3421</v>
      </c>
      <c r="N134" s="242">
        <f>J134/D134-1</f>
        <v>-0.33254560530679933</v>
      </c>
      <c r="O134" s="241">
        <f>J134-D134</f>
        <v>-8021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3383</v>
      </c>
      <c r="D135" s="259">
        <v>20351</v>
      </c>
      <c r="E135" s="259">
        <v>11031</v>
      </c>
      <c r="F135" s="259">
        <v>14560</v>
      </c>
      <c r="G135" s="263">
        <f>IFERROR(F135/E135-1,"-")</f>
        <v>0.31991659867645716</v>
      </c>
      <c r="H135" s="259">
        <f t="shared" ref="H135:H138" si="14">F135-E135</f>
        <v>3529</v>
      </c>
      <c r="I135" s="261">
        <f>F135/F$134</f>
        <v>0.74590163934426235</v>
      </c>
      <c r="J135" s="259">
        <v>12208</v>
      </c>
      <c r="K135" s="260">
        <f t="shared" ref="K135:K138" si="15">J135/J$134</f>
        <v>0.75830796943909562</v>
      </c>
      <c r="L135" s="261">
        <f t="shared" ref="L135:L138" si="16">J135/F135-1</f>
        <v>-0.16153846153846152</v>
      </c>
      <c r="M135" s="262">
        <f t="shared" ref="M135:M138" si="17">J135-F135</f>
        <v>-2352</v>
      </c>
      <c r="N135" s="260">
        <f t="shared" ref="N135:N138" si="18">J135/D135-1</f>
        <v>-0.40012775784973709</v>
      </c>
      <c r="O135" s="259">
        <f t="shared" ref="O135:O138" si="19">J135-D135</f>
        <v>-8143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199</v>
      </c>
      <c r="C138" s="259">
        <v>1580</v>
      </c>
      <c r="D138" s="259">
        <v>3769</v>
      </c>
      <c r="E138" s="259">
        <v>5328</v>
      </c>
      <c r="F138" s="259">
        <v>4960</v>
      </c>
      <c r="G138" s="263">
        <f t="shared" si="20"/>
        <v>-6.9069069069069067E-2</v>
      </c>
      <c r="H138" s="259">
        <f t="shared" si="14"/>
        <v>-368</v>
      </c>
      <c r="I138" s="261">
        <f t="shared" si="21"/>
        <v>0.25409836065573771</v>
      </c>
      <c r="J138" s="259">
        <v>3891</v>
      </c>
      <c r="K138" s="260">
        <f t="shared" si="15"/>
        <v>0.24169203056090441</v>
      </c>
      <c r="L138" s="261">
        <f t="shared" si="16"/>
        <v>-0.21552419354838714</v>
      </c>
      <c r="M138" s="262">
        <f t="shared" si="17"/>
        <v>-1069</v>
      </c>
      <c r="N138" s="260">
        <f t="shared" si="18"/>
        <v>3.2369328734412228E-2</v>
      </c>
      <c r="O138" s="259">
        <f t="shared" si="19"/>
        <v>122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7065-67F1-4B1C-8331-9229CC46C75A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456675</v>
      </c>
      <c r="D6" s="256">
        <v>800301</v>
      </c>
      <c r="E6" s="256">
        <v>1016781</v>
      </c>
      <c r="F6" s="257">
        <f>E6/$E$6</f>
        <v>1</v>
      </c>
      <c r="G6" s="256">
        <v>1042721</v>
      </c>
      <c r="H6" s="257">
        <f>G6/E6-1</f>
        <v>2.551188505686075E-2</v>
      </c>
      <c r="I6" s="256">
        <f>G6-E6</f>
        <v>25940</v>
      </c>
      <c r="J6" s="257">
        <f>G6/$G$6</f>
        <v>1</v>
      </c>
      <c r="K6" s="256">
        <v>1059034</v>
      </c>
      <c r="L6" s="257">
        <f>K6/G6-1</f>
        <v>1.56446451159995E-2</v>
      </c>
      <c r="M6" s="256">
        <f>K6-G6</f>
        <v>16313</v>
      </c>
      <c r="N6" s="257">
        <f>K6/$K$6</f>
        <v>1</v>
      </c>
      <c r="O6" s="256">
        <v>1068407</v>
      </c>
      <c r="P6" s="257">
        <f>O6/K6-1</f>
        <v>8.8505184913798551E-3</v>
      </c>
      <c r="Q6" s="256">
        <f>O6-K6</f>
        <v>9373</v>
      </c>
      <c r="R6" s="257">
        <f>IFERROR(O6/C6-1,"-")</f>
        <v>1.3395346800240873</v>
      </c>
      <c r="S6" s="256">
        <f>O6-C6</f>
        <v>611732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101575</v>
      </c>
      <c r="D7" s="265">
        <v>247584</v>
      </c>
      <c r="E7" s="265">
        <v>207208</v>
      </c>
      <c r="F7" s="271">
        <f t="shared" ref="F7:F16" si="0">E7/$E$6</f>
        <v>0.20378822971711705</v>
      </c>
      <c r="G7" s="265">
        <v>181700</v>
      </c>
      <c r="H7" s="273">
        <f>G7/E7-1</f>
        <v>-0.12310335508281534</v>
      </c>
      <c r="I7" s="272">
        <f>G7-E7</f>
        <v>-25508</v>
      </c>
      <c r="J7" s="271">
        <f>G7/$G$6</f>
        <v>0.17425562542616865</v>
      </c>
      <c r="K7" s="265">
        <v>161848</v>
      </c>
      <c r="L7" s="273">
        <f>K7/G7-1</f>
        <v>-0.1092570170610897</v>
      </c>
      <c r="M7" s="272">
        <f>K7-G7</f>
        <v>-19852</v>
      </c>
      <c r="N7" s="271">
        <f>K7/$K$6</f>
        <v>0.15282606601865473</v>
      </c>
      <c r="O7" s="265">
        <v>147955</v>
      </c>
      <c r="P7" s="273">
        <f>O7/K7-1</f>
        <v>-8.5839800306460434E-2</v>
      </c>
      <c r="Q7" s="272">
        <f>O7-K7</f>
        <v>-13893</v>
      </c>
      <c r="R7" s="273">
        <f t="shared" ref="R7:R16" si="1">IFERROR(O7/C7-1,"-")</f>
        <v>0.45660841742554759</v>
      </c>
      <c r="S7" s="272">
        <f t="shared" ref="S7:S16" si="2">O7-C7</f>
        <v>46380</v>
      </c>
      <c r="T7" s="271">
        <f>O7/$O$6</f>
        <v>0.13848187067288029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46908</v>
      </c>
      <c r="D8" s="265">
        <v>83468</v>
      </c>
      <c r="E8" s="265">
        <v>123951</v>
      </c>
      <c r="F8" s="271">
        <f t="shared" si="0"/>
        <v>0.12190530704251948</v>
      </c>
      <c r="G8" s="265">
        <v>119487</v>
      </c>
      <c r="H8" s="273">
        <f t="shared" ref="H8:H16" si="3">G8/E8-1</f>
        <v>-3.6014231430161914E-2</v>
      </c>
      <c r="I8" s="272">
        <f t="shared" ref="I8:I16" si="4">G8-E8</f>
        <v>-4464</v>
      </c>
      <c r="J8" s="271">
        <f t="shared" ref="J8:J16" si="5">G8/$G$6</f>
        <v>0.11459153503190211</v>
      </c>
      <c r="K8" s="265">
        <v>114632</v>
      </c>
      <c r="L8" s="273">
        <f t="shared" ref="L8:L16" si="6">K8/G8-1</f>
        <v>-4.063203528417314E-2</v>
      </c>
      <c r="M8" s="272">
        <f t="shared" ref="M8:M16" si="7">K8-G8</f>
        <v>-4855</v>
      </c>
      <c r="N8" s="271">
        <f t="shared" ref="N8:N16" si="8">K8/$K$6</f>
        <v>0.10824203944349284</v>
      </c>
      <c r="O8" s="265">
        <v>118257</v>
      </c>
      <c r="P8" s="273">
        <f t="shared" ref="P8:P16" si="9">O8/K8-1</f>
        <v>3.1622932514481228E-2</v>
      </c>
      <c r="Q8" s="272">
        <f t="shared" ref="Q8:Q16" si="10">O8-K8</f>
        <v>3625</v>
      </c>
      <c r="R8" s="273">
        <f t="shared" si="1"/>
        <v>1.5210411870043488</v>
      </c>
      <c r="S8" s="272">
        <f t="shared" si="2"/>
        <v>71349</v>
      </c>
      <c r="T8" s="271">
        <f t="shared" ref="T8:T16" si="11">O8/$O$6</f>
        <v>0.11068534743782098</v>
      </c>
      <c r="V8" s="29"/>
      <c r="W8" s="81"/>
      <c r="AE8" s="1"/>
    </row>
    <row r="9" spans="1:31" s="4" customFormat="1" x14ac:dyDescent="0.25">
      <c r="B9" s="248" t="s">
        <v>49</v>
      </c>
      <c r="C9" s="265">
        <v>2335</v>
      </c>
      <c r="D9" s="265">
        <v>4950</v>
      </c>
      <c r="E9" s="265">
        <v>6762</v>
      </c>
      <c r="F9" s="266">
        <f t="shared" si="0"/>
        <v>6.6503996435810665E-3</v>
      </c>
      <c r="G9" s="265">
        <v>20295</v>
      </c>
      <c r="H9" s="277">
        <f t="shared" si="3"/>
        <v>2.0013309671694763</v>
      </c>
      <c r="I9" s="268">
        <f t="shared" si="4"/>
        <v>13533</v>
      </c>
      <c r="J9" s="266">
        <f t="shared" si="5"/>
        <v>1.9463499824018123E-2</v>
      </c>
      <c r="K9" s="265">
        <v>11990</v>
      </c>
      <c r="L9" s="273">
        <f t="shared" si="6"/>
        <v>-0.40921409214092141</v>
      </c>
      <c r="M9" s="272">
        <f t="shared" si="7"/>
        <v>-8305</v>
      </c>
      <c r="N9" s="271">
        <f t="shared" si="8"/>
        <v>1.1321638398767179E-2</v>
      </c>
      <c r="O9" s="265">
        <v>10059</v>
      </c>
      <c r="P9" s="273">
        <f t="shared" si="9"/>
        <v>-0.16105087572977483</v>
      </c>
      <c r="Q9" s="272">
        <f t="shared" si="10"/>
        <v>-1931</v>
      </c>
      <c r="R9" s="273">
        <f t="shared" si="1"/>
        <v>3.3079229122055676</v>
      </c>
      <c r="S9" s="272">
        <f t="shared" si="2"/>
        <v>7724</v>
      </c>
      <c r="T9" s="271">
        <f t="shared" si="11"/>
        <v>9.4149514183265361E-3</v>
      </c>
      <c r="V9" s="29"/>
      <c r="W9" s="81"/>
      <c r="AE9" s="1"/>
    </row>
    <row r="10" spans="1:31" s="4" customFormat="1" x14ac:dyDescent="0.25">
      <c r="B10" s="248" t="s">
        <v>51</v>
      </c>
      <c r="C10" s="265">
        <v>94044</v>
      </c>
      <c r="D10" s="265">
        <v>181693</v>
      </c>
      <c r="E10" s="265">
        <v>342343</v>
      </c>
      <c r="F10" s="271">
        <f t="shared" si="0"/>
        <v>0.33669295551352751</v>
      </c>
      <c r="G10" s="265">
        <v>343297</v>
      </c>
      <c r="H10" s="273">
        <f t="shared" si="3"/>
        <v>2.7866788571695444E-3</v>
      </c>
      <c r="I10" s="272">
        <f t="shared" si="4"/>
        <v>954</v>
      </c>
      <c r="J10" s="271">
        <f t="shared" si="5"/>
        <v>0.32923188465562697</v>
      </c>
      <c r="K10" s="265">
        <v>382439</v>
      </c>
      <c r="L10" s="273">
        <f t="shared" si="6"/>
        <v>0.1140178912137304</v>
      </c>
      <c r="M10" s="272">
        <f t="shared" si="7"/>
        <v>39142</v>
      </c>
      <c r="N10" s="271">
        <f t="shared" si="8"/>
        <v>0.36112060613729113</v>
      </c>
      <c r="O10" s="265">
        <v>398420</v>
      </c>
      <c r="P10" s="273">
        <f t="shared" si="9"/>
        <v>4.1787056236419318E-2</v>
      </c>
      <c r="Q10" s="272">
        <f t="shared" si="10"/>
        <v>15981</v>
      </c>
      <c r="R10" s="273">
        <f t="shared" si="1"/>
        <v>3.2365275828335669</v>
      </c>
      <c r="S10" s="272">
        <f t="shared" si="2"/>
        <v>304376</v>
      </c>
      <c r="T10" s="271">
        <f>O10/$O$6</f>
        <v>0.372910323500314</v>
      </c>
      <c r="V10" s="29"/>
      <c r="W10" s="81"/>
      <c r="AE10" s="1"/>
    </row>
    <row r="11" spans="1:31" s="4" customFormat="1" x14ac:dyDescent="0.25">
      <c r="B11" s="248" t="s">
        <v>53</v>
      </c>
      <c r="C11" s="265">
        <v>30342</v>
      </c>
      <c r="D11" s="265">
        <v>44398</v>
      </c>
      <c r="E11" s="265">
        <v>48630</v>
      </c>
      <c r="F11" s="266">
        <f t="shared" si="0"/>
        <v>4.7827408261956111E-2</v>
      </c>
      <c r="G11" s="265">
        <v>55684</v>
      </c>
      <c r="H11" s="277">
        <f t="shared" si="3"/>
        <v>0.14505449311124829</v>
      </c>
      <c r="I11" s="268">
        <f t="shared" si="4"/>
        <v>7054</v>
      </c>
      <c r="J11" s="266">
        <f t="shared" si="5"/>
        <v>5.3402588036492983E-2</v>
      </c>
      <c r="K11" s="265">
        <v>49807</v>
      </c>
      <c r="L11" s="273">
        <f t="shared" si="6"/>
        <v>-0.10554198692622652</v>
      </c>
      <c r="M11" s="272">
        <f t="shared" si="7"/>
        <v>-5877</v>
      </c>
      <c r="N11" s="271">
        <f t="shared" si="8"/>
        <v>4.7030595807122343E-2</v>
      </c>
      <c r="O11" s="265">
        <v>52122</v>
      </c>
      <c r="P11" s="273">
        <f t="shared" si="9"/>
        <v>4.647941052462512E-2</v>
      </c>
      <c r="Q11" s="272">
        <f t="shared" si="10"/>
        <v>2315</v>
      </c>
      <c r="R11" s="273">
        <f t="shared" si="1"/>
        <v>0.71781688748269734</v>
      </c>
      <c r="S11" s="272">
        <f t="shared" si="2"/>
        <v>21780</v>
      </c>
      <c r="T11" s="271">
        <f t="shared" si="11"/>
        <v>4.8784779583061509E-2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52879</v>
      </c>
      <c r="D12" s="265">
        <v>104557</v>
      </c>
      <c r="E12" s="265">
        <v>134886</v>
      </c>
      <c r="F12" s="271">
        <f t="shared" si="0"/>
        <v>0.13265983530376749</v>
      </c>
      <c r="G12" s="265">
        <v>147214</v>
      </c>
      <c r="H12" s="273">
        <f t="shared" si="3"/>
        <v>9.1395697107186757E-2</v>
      </c>
      <c r="I12" s="272">
        <f t="shared" si="4"/>
        <v>12328</v>
      </c>
      <c r="J12" s="271">
        <f t="shared" si="5"/>
        <v>0.14118254067962571</v>
      </c>
      <c r="K12" s="265">
        <v>155988</v>
      </c>
      <c r="L12" s="273">
        <f t="shared" si="6"/>
        <v>5.9600309753148561E-2</v>
      </c>
      <c r="M12" s="272">
        <f t="shared" si="7"/>
        <v>8774</v>
      </c>
      <c r="N12" s="271">
        <f t="shared" si="8"/>
        <v>0.14729272148014133</v>
      </c>
      <c r="O12" s="265">
        <v>178403</v>
      </c>
      <c r="P12" s="273">
        <f t="shared" si="9"/>
        <v>0.14369695104751656</v>
      </c>
      <c r="Q12" s="272">
        <f t="shared" si="10"/>
        <v>22415</v>
      </c>
      <c r="R12" s="273">
        <f t="shared" si="1"/>
        <v>2.3737967813309631</v>
      </c>
      <c r="S12" s="272">
        <f t="shared" si="2"/>
        <v>125524</v>
      </c>
      <c r="T12" s="271">
        <f t="shared" si="11"/>
        <v>0.16698037358422399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14777</v>
      </c>
      <c r="D13" s="265">
        <v>21732</v>
      </c>
      <c r="E13" s="265">
        <v>33809</v>
      </c>
      <c r="F13" s="266">
        <f t="shared" si="0"/>
        <v>3.3251014721950939E-2</v>
      </c>
      <c r="G13" s="265">
        <v>37722</v>
      </c>
      <c r="H13" s="277">
        <f t="shared" si="3"/>
        <v>0.11573841284864983</v>
      </c>
      <c r="I13" s="268">
        <f t="shared" si="4"/>
        <v>3913</v>
      </c>
      <c r="J13" s="266">
        <f t="shared" si="5"/>
        <v>3.6176503590126217E-2</v>
      </c>
      <c r="K13" s="265">
        <v>35821</v>
      </c>
      <c r="L13" s="273">
        <f t="shared" si="6"/>
        <v>-5.0394994963151474E-2</v>
      </c>
      <c r="M13" s="272">
        <f t="shared" si="7"/>
        <v>-1901</v>
      </c>
      <c r="N13" s="271">
        <f t="shared" si="8"/>
        <v>3.3824220940970734E-2</v>
      </c>
      <c r="O13" s="265">
        <v>35565</v>
      </c>
      <c r="P13" s="273">
        <f t="shared" si="9"/>
        <v>-7.146645822282971E-3</v>
      </c>
      <c r="Q13" s="272">
        <f t="shared" si="10"/>
        <v>-256</v>
      </c>
      <c r="R13" s="273">
        <f t="shared" si="1"/>
        <v>1.406780808012452</v>
      </c>
      <c r="S13" s="272">
        <f t="shared" si="2"/>
        <v>20788</v>
      </c>
      <c r="T13" s="271">
        <f t="shared" si="11"/>
        <v>3.3287876249406829E-2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21825</v>
      </c>
      <c r="D14" s="265">
        <v>45216</v>
      </c>
      <c r="E14" s="265">
        <v>29061</v>
      </c>
      <c r="F14" s="271">
        <f t="shared" si="0"/>
        <v>2.8581375930510109E-2</v>
      </c>
      <c r="G14" s="265">
        <v>33671</v>
      </c>
      <c r="H14" s="273">
        <f t="shared" si="3"/>
        <v>0.15863184336395864</v>
      </c>
      <c r="I14" s="272">
        <f t="shared" si="4"/>
        <v>4610</v>
      </c>
      <c r="J14" s="271">
        <f t="shared" si="5"/>
        <v>3.229147585979375E-2</v>
      </c>
      <c r="K14" s="265">
        <v>29209</v>
      </c>
      <c r="L14" s="273">
        <f t="shared" si="6"/>
        <v>-0.13251759674497343</v>
      </c>
      <c r="M14" s="272">
        <f t="shared" si="7"/>
        <v>-4462</v>
      </c>
      <c r="N14" s="271">
        <f t="shared" si="8"/>
        <v>2.7580795328573021E-2</v>
      </c>
      <c r="O14" s="265">
        <v>32990</v>
      </c>
      <c r="P14" s="273">
        <f t="shared" si="9"/>
        <v>0.12944640350576875</v>
      </c>
      <c r="Q14" s="272">
        <f t="shared" si="10"/>
        <v>3781</v>
      </c>
      <c r="R14" s="273">
        <f t="shared" si="1"/>
        <v>0.51156930126002287</v>
      </c>
      <c r="S14" s="272">
        <f t="shared" si="2"/>
        <v>11165</v>
      </c>
      <c r="T14" s="271">
        <f t="shared" si="11"/>
        <v>3.0877746027497013E-2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22233</v>
      </c>
      <c r="D15" s="265">
        <v>26311</v>
      </c>
      <c r="E15" s="265">
        <v>32375</v>
      </c>
      <c r="F15" s="266">
        <f t="shared" si="0"/>
        <v>3.1840681523356555E-2</v>
      </c>
      <c r="G15" s="265">
        <v>43847</v>
      </c>
      <c r="H15" s="277">
        <f t="shared" si="3"/>
        <v>0.35434749034749036</v>
      </c>
      <c r="I15" s="268">
        <f t="shared" si="4"/>
        <v>11472</v>
      </c>
      <c r="J15" s="266">
        <f t="shared" si="5"/>
        <v>4.2050558107106312E-2</v>
      </c>
      <c r="K15" s="265">
        <v>61312</v>
      </c>
      <c r="L15" s="273">
        <f t="shared" si="6"/>
        <v>0.39831687458663079</v>
      </c>
      <c r="M15" s="272">
        <f t="shared" si="7"/>
        <v>17465</v>
      </c>
      <c r="N15" s="271">
        <f t="shared" si="8"/>
        <v>5.7894269683504022E-2</v>
      </c>
      <c r="O15" s="265">
        <v>42953</v>
      </c>
      <c r="P15" s="273">
        <f t="shared" si="9"/>
        <v>-0.29943567327766174</v>
      </c>
      <c r="Q15" s="272">
        <f t="shared" si="10"/>
        <v>-18359</v>
      </c>
      <c r="R15" s="273">
        <f t="shared" si="1"/>
        <v>0.93194800521746957</v>
      </c>
      <c r="S15" s="272">
        <f t="shared" si="2"/>
        <v>20720</v>
      </c>
      <c r="T15" s="271">
        <f t="shared" si="11"/>
        <v>4.0202844047259143E-2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69757</v>
      </c>
      <c r="D16" s="265">
        <f>D6-SUM(D7:D15)</f>
        <v>40392</v>
      </c>
      <c r="E16" s="265">
        <f>E6-SUM(E7:E15)</f>
        <v>57756</v>
      </c>
      <c r="F16" s="271">
        <f t="shared" si="0"/>
        <v>5.6802792341713704E-2</v>
      </c>
      <c r="G16" s="265">
        <f>G6-SUM(G7:G15)</f>
        <v>59804</v>
      </c>
      <c r="H16" s="273">
        <f t="shared" si="3"/>
        <v>3.5459519357296188E-2</v>
      </c>
      <c r="I16" s="272">
        <f t="shared" si="4"/>
        <v>2048</v>
      </c>
      <c r="J16" s="271">
        <f t="shared" si="5"/>
        <v>5.7353788789139187E-2</v>
      </c>
      <c r="K16" s="265">
        <f>K6-SUM(K7:K15)</f>
        <v>55988</v>
      </c>
      <c r="L16" s="273">
        <f t="shared" si="6"/>
        <v>-6.3808440906962693E-2</v>
      </c>
      <c r="M16" s="272">
        <f t="shared" si="7"/>
        <v>-3816</v>
      </c>
      <c r="N16" s="271">
        <f t="shared" si="8"/>
        <v>5.2867046761482635E-2</v>
      </c>
      <c r="O16" s="265">
        <f>O6-SUM(O7:O15)</f>
        <v>51683</v>
      </c>
      <c r="P16" s="273">
        <f t="shared" si="9"/>
        <v>-7.689147674501684E-2</v>
      </c>
      <c r="Q16" s="272">
        <f t="shared" si="10"/>
        <v>-4305</v>
      </c>
      <c r="R16" s="273">
        <f t="shared" si="1"/>
        <v>-0.25909944521696748</v>
      </c>
      <c r="S16" s="272">
        <f t="shared" si="2"/>
        <v>-18074</v>
      </c>
      <c r="T16" s="271">
        <f t="shared" si="11"/>
        <v>4.8373887479209704E-2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30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456683</v>
      </c>
      <c r="D136" s="241">
        <v>800301</v>
      </c>
      <c r="E136" s="241">
        <v>1016781</v>
      </c>
      <c r="F136" s="241">
        <v>1042721</v>
      </c>
      <c r="G136" s="242">
        <f>F136/E136-1</f>
        <v>2.551188505686075E-2</v>
      </c>
      <c r="H136" s="241">
        <f>F136-E136</f>
        <v>25940</v>
      </c>
      <c r="I136" s="242">
        <f>F136/F$136</f>
        <v>1</v>
      </c>
      <c r="J136" s="241">
        <v>1059034</v>
      </c>
      <c r="K136" s="242">
        <f>H136/H$136</f>
        <v>1</v>
      </c>
      <c r="L136" s="242">
        <f>J136/F136-1</f>
        <v>1.56446451159995E-2</v>
      </c>
      <c r="M136" s="241">
        <f>J136-F136</f>
        <v>16313</v>
      </c>
      <c r="N136" s="242">
        <f>J136/C136-1</f>
        <v>1.3189696134955757</v>
      </c>
      <c r="O136" s="241">
        <f>J136-C136</f>
        <v>602351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117997</v>
      </c>
      <c r="D137" s="265">
        <v>247584</v>
      </c>
      <c r="E137" s="265">
        <v>207208</v>
      </c>
      <c r="F137" s="265">
        <v>181700</v>
      </c>
      <c r="G137" s="271">
        <f t="shared" ref="G137:G146" si="12">F137/E137-1</f>
        <v>-0.12310335508281534</v>
      </c>
      <c r="H137" s="278">
        <f t="shared" ref="H137:H146" si="13">F137-E137</f>
        <v>-25508</v>
      </c>
      <c r="I137" s="273">
        <f t="shared" ref="I137:K146" si="14">F137/F$136</f>
        <v>0.17425562542616865</v>
      </c>
      <c r="J137" s="265">
        <v>161848</v>
      </c>
      <c r="K137" s="273">
        <f t="shared" si="14"/>
        <v>-0.9833461835003855</v>
      </c>
      <c r="L137" s="273">
        <f t="shared" ref="L137:L146" si="15">J137/F137-1</f>
        <v>-0.1092570170610897</v>
      </c>
      <c r="M137" s="272">
        <f t="shared" ref="M137:M146" si="16">J137-F137</f>
        <v>-19852</v>
      </c>
      <c r="N137" s="271">
        <f t="shared" ref="N137:N146" si="17">J137/C137-1</f>
        <v>0.37162809223963311</v>
      </c>
      <c r="O137" s="265">
        <f t="shared" ref="O137:O146" si="18">J137-C137</f>
        <v>43851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51760</v>
      </c>
      <c r="D138" s="265">
        <v>83468</v>
      </c>
      <c r="E138" s="265">
        <v>123951</v>
      </c>
      <c r="F138" s="265">
        <v>119487</v>
      </c>
      <c r="G138" s="271">
        <f t="shared" si="12"/>
        <v>-3.6014231430161914E-2</v>
      </c>
      <c r="H138" s="278">
        <f t="shared" si="13"/>
        <v>-4464</v>
      </c>
      <c r="I138" s="273">
        <f t="shared" si="14"/>
        <v>0.11459153503190211</v>
      </c>
      <c r="J138" s="265">
        <v>114632</v>
      </c>
      <c r="K138" s="273">
        <f t="shared" si="14"/>
        <v>-0.17208943716268313</v>
      </c>
      <c r="L138" s="273">
        <f t="shared" si="15"/>
        <v>-4.063203528417314E-2</v>
      </c>
      <c r="M138" s="272">
        <f t="shared" si="16"/>
        <v>-4855</v>
      </c>
      <c r="N138" s="271">
        <f t="shared" si="17"/>
        <v>1.2146831530139104</v>
      </c>
      <c r="O138" s="265">
        <f t="shared" si="18"/>
        <v>62872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2339</v>
      </c>
      <c r="D139" s="265">
        <v>4950</v>
      </c>
      <c r="E139" s="265">
        <v>6762</v>
      </c>
      <c r="F139" s="265">
        <v>20295</v>
      </c>
      <c r="G139" s="271">
        <f t="shared" si="12"/>
        <v>2.0013309671694763</v>
      </c>
      <c r="H139" s="278">
        <f t="shared" si="13"/>
        <v>13533</v>
      </c>
      <c r="I139" s="273">
        <f t="shared" si="14"/>
        <v>1.9463499824018123E-2</v>
      </c>
      <c r="J139" s="265">
        <v>11990</v>
      </c>
      <c r="K139" s="277">
        <f t="shared" si="14"/>
        <v>0.52170393215111799</v>
      </c>
      <c r="L139" s="273">
        <f t="shared" si="15"/>
        <v>-0.40921409214092141</v>
      </c>
      <c r="M139" s="272">
        <f t="shared" si="16"/>
        <v>-8305</v>
      </c>
      <c r="N139" s="271">
        <f t="shared" si="17"/>
        <v>4.1261222744762716</v>
      </c>
      <c r="O139" s="265">
        <f t="shared" si="18"/>
        <v>9651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103133</v>
      </c>
      <c r="D140" s="265">
        <v>181693</v>
      </c>
      <c r="E140" s="265">
        <v>342343</v>
      </c>
      <c r="F140" s="265">
        <v>343297</v>
      </c>
      <c r="G140" s="271">
        <f t="shared" si="12"/>
        <v>2.7866788571695444E-3</v>
      </c>
      <c r="H140" s="278">
        <f t="shared" si="13"/>
        <v>954</v>
      </c>
      <c r="I140" s="273">
        <f t="shared" si="14"/>
        <v>0.32923188465562697</v>
      </c>
      <c r="J140" s="265">
        <v>382439</v>
      </c>
      <c r="K140" s="273">
        <f t="shared" si="14"/>
        <v>3.6777178103315343E-2</v>
      </c>
      <c r="L140" s="273">
        <f t="shared" si="15"/>
        <v>0.1140178912137304</v>
      </c>
      <c r="M140" s="272">
        <f t="shared" si="16"/>
        <v>39142</v>
      </c>
      <c r="N140" s="271">
        <f t="shared" si="17"/>
        <v>2.7082117266054513</v>
      </c>
      <c r="O140" s="265">
        <f t="shared" si="18"/>
        <v>279306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5.3402588036492983E-2</v>
      </c>
      <c r="J141" s="265">
        <v>49807</v>
      </c>
      <c r="K141" s="277">
        <f t="shared" si="14"/>
        <v>0.27193523515805706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61571</v>
      </c>
      <c r="D142" s="265">
        <v>104557</v>
      </c>
      <c r="E142" s="265">
        <v>134886</v>
      </c>
      <c r="F142" s="265">
        <v>147214</v>
      </c>
      <c r="G142" s="271">
        <f t="shared" si="12"/>
        <v>9.1395697107186757E-2</v>
      </c>
      <c r="H142" s="278">
        <f t="shared" si="13"/>
        <v>12328</v>
      </c>
      <c r="I142" s="273">
        <f t="shared" si="14"/>
        <v>0.14118254067962571</v>
      </c>
      <c r="J142" s="265">
        <v>155988</v>
      </c>
      <c r="K142" s="273">
        <f t="shared" si="14"/>
        <v>0.47525057825751738</v>
      </c>
      <c r="L142" s="273">
        <f t="shared" si="15"/>
        <v>5.9600309753148561E-2</v>
      </c>
      <c r="M142" s="272">
        <f t="shared" si="16"/>
        <v>8774</v>
      </c>
      <c r="N142" s="271">
        <f t="shared" si="17"/>
        <v>1.533465430153806</v>
      </c>
      <c r="O142" s="265">
        <f t="shared" si="18"/>
        <v>94417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3.6176503590126217E-2</v>
      </c>
      <c r="J143" s="265">
        <v>35821</v>
      </c>
      <c r="K143" s="277">
        <f t="shared" si="14"/>
        <v>0.15084811102544332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26839</v>
      </c>
      <c r="D144" s="265">
        <v>45216</v>
      </c>
      <c r="E144" s="265">
        <v>29061</v>
      </c>
      <c r="F144" s="265">
        <v>33671</v>
      </c>
      <c r="G144" s="271">
        <f t="shared" si="12"/>
        <v>0.15863184336395864</v>
      </c>
      <c r="H144" s="278">
        <f t="shared" si="13"/>
        <v>4610</v>
      </c>
      <c r="I144" s="273">
        <f t="shared" si="14"/>
        <v>3.229147585979375E-2</v>
      </c>
      <c r="J144" s="265">
        <v>29209</v>
      </c>
      <c r="K144" s="273">
        <f t="shared" si="14"/>
        <v>0.1777178103315343</v>
      </c>
      <c r="L144" s="273">
        <f t="shared" si="15"/>
        <v>-0.13251759674497343</v>
      </c>
      <c r="M144" s="272">
        <f t="shared" si="16"/>
        <v>-4462</v>
      </c>
      <c r="N144" s="271">
        <f t="shared" si="17"/>
        <v>8.8304333246395084E-2</v>
      </c>
      <c r="O144" s="265">
        <f t="shared" si="18"/>
        <v>2370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24273</v>
      </c>
      <c r="D145" s="265">
        <v>26311</v>
      </c>
      <c r="E145" s="265">
        <v>32375</v>
      </c>
      <c r="F145" s="265">
        <v>43847</v>
      </c>
      <c r="G145" s="271">
        <f t="shared" si="12"/>
        <v>0.35434749034749036</v>
      </c>
      <c r="H145" s="278">
        <f t="shared" si="13"/>
        <v>11472</v>
      </c>
      <c r="I145" s="273">
        <f t="shared" si="14"/>
        <v>4.2050558107106312E-2</v>
      </c>
      <c r="J145" s="265">
        <v>61312</v>
      </c>
      <c r="K145" s="277">
        <f t="shared" si="14"/>
        <v>0.44225134926754051</v>
      </c>
      <c r="L145" s="273">
        <f t="shared" si="15"/>
        <v>0.39831687458663079</v>
      </c>
      <c r="M145" s="272">
        <f t="shared" si="16"/>
        <v>17465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59804</v>
      </c>
      <c r="G146" s="271">
        <f t="shared" si="12"/>
        <v>3.5459519357296188E-2</v>
      </c>
      <c r="H146" s="278">
        <f t="shared" si="13"/>
        <v>2048</v>
      </c>
      <c r="I146" s="273">
        <f t="shared" si="14"/>
        <v>5.7353788789139187E-2</v>
      </c>
      <c r="J146" s="265">
        <f>J136-SUM(J137:J145)</f>
        <v>55988</v>
      </c>
      <c r="K146" s="273">
        <f t="shared" si="14"/>
        <v>7.8951426368542785E-2</v>
      </c>
      <c r="L146" s="273">
        <f t="shared" si="15"/>
        <v>-6.3808440906962693E-2</v>
      </c>
      <c r="M146" s="272">
        <f t="shared" si="16"/>
        <v>-3816</v>
      </c>
      <c r="N146" s="271">
        <f t="shared" si="17"/>
        <v>1.5260783252120556</v>
      </c>
      <c r="O146" s="265">
        <f t="shared" si="18"/>
        <v>33824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348EA-0A0D-484B-A190-F71877ED0641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210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248286</v>
      </c>
      <c r="D6" s="256">
        <v>384253</v>
      </c>
      <c r="E6" s="256">
        <v>593573</v>
      </c>
      <c r="F6" s="257">
        <f>E6/$E$6</f>
        <v>1</v>
      </c>
      <c r="G6" s="256">
        <v>612402</v>
      </c>
      <c r="H6" s="257">
        <f>G6/E6-1</f>
        <v>3.1721456333087872E-2</v>
      </c>
      <c r="I6" s="256">
        <f>G6-E6</f>
        <v>18829</v>
      </c>
      <c r="J6" s="257">
        <f>G6/$G$6</f>
        <v>1</v>
      </c>
      <c r="K6" s="256">
        <v>637010</v>
      </c>
      <c r="L6" s="257">
        <f>K6/G6-1</f>
        <v>4.0182755771535739E-2</v>
      </c>
      <c r="M6" s="256">
        <f>K6-G6</f>
        <v>24608</v>
      </c>
      <c r="N6" s="257">
        <f>K6/$K$6</f>
        <v>1</v>
      </c>
      <c r="O6" s="256">
        <v>644247</v>
      </c>
      <c r="P6" s="257">
        <f>O6/K6-1</f>
        <v>1.1360889154016451E-2</v>
      </c>
      <c r="Q6" s="256">
        <f>O6-K6</f>
        <v>7237</v>
      </c>
      <c r="R6" s="257">
        <f>IFERROR(O6/C6-1,"-")</f>
        <v>1.5947777965733065</v>
      </c>
      <c r="S6" s="256">
        <f>O6-C6</f>
        <v>395961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43067</v>
      </c>
      <c r="D7" s="265">
        <v>120918</v>
      </c>
      <c r="E7" s="265">
        <v>120397</v>
      </c>
      <c r="F7" s="271">
        <f t="shared" ref="F7:F16" si="0">E7/$E$6</f>
        <v>0.20283436072732419</v>
      </c>
      <c r="G7" s="265">
        <v>106339</v>
      </c>
      <c r="H7" s="273">
        <f>G7/E7-1</f>
        <v>-0.11676370673687886</v>
      </c>
      <c r="I7" s="272">
        <f>G7-E7</f>
        <v>-14058</v>
      </c>
      <c r="J7" s="271">
        <f>G7/$G$6</f>
        <v>0.17364247667381882</v>
      </c>
      <c r="K7" s="265">
        <v>101169</v>
      </c>
      <c r="L7" s="273">
        <f>K7/G7-1</f>
        <v>-4.8618098722011727E-2</v>
      </c>
      <c r="M7" s="272">
        <f>K7-G7</f>
        <v>-5170</v>
      </c>
      <c r="N7" s="271">
        <f>K7/$K$6</f>
        <v>0.15881854288001759</v>
      </c>
      <c r="O7" s="265">
        <v>80536</v>
      </c>
      <c r="P7" s="273">
        <f>O7/K7-1</f>
        <v>-0.2039458727475808</v>
      </c>
      <c r="Q7" s="272">
        <f>O7-K7</f>
        <v>-20633</v>
      </c>
      <c r="R7" s="273">
        <f t="shared" ref="R7:R16" si="1">IFERROR(O7/C7-1,"-")</f>
        <v>0.87001648594051129</v>
      </c>
      <c r="S7" s="272">
        <f t="shared" ref="S7:S16" si="2">O7-C7</f>
        <v>37469</v>
      </c>
      <c r="T7" s="271">
        <f>O7/$O$6</f>
        <v>0.12500795502346149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23619</v>
      </c>
      <c r="D8" s="265">
        <v>39986</v>
      </c>
      <c r="E8" s="265">
        <v>75857</v>
      </c>
      <c r="F8" s="271">
        <f t="shared" si="0"/>
        <v>0.12779725492904831</v>
      </c>
      <c r="G8" s="265">
        <v>66877</v>
      </c>
      <c r="H8" s="273">
        <f t="shared" ref="H8:H16" si="3">G8/E8-1</f>
        <v>-0.11838063725167092</v>
      </c>
      <c r="I8" s="272">
        <f t="shared" ref="I8:I16" si="4">G8-E8</f>
        <v>-8980</v>
      </c>
      <c r="J8" s="271">
        <f t="shared" ref="J8:J16" si="5">G8/$G$6</f>
        <v>0.10920441148134721</v>
      </c>
      <c r="K8" s="265">
        <v>64410</v>
      </c>
      <c r="L8" s="273">
        <f t="shared" ref="L8:L16" si="6">K8/G8-1</f>
        <v>-3.6888616415210018E-2</v>
      </c>
      <c r="M8" s="272">
        <f t="shared" ref="M8:M16" si="7">K8-G8</f>
        <v>-2467</v>
      </c>
      <c r="N8" s="271">
        <f t="shared" ref="N8:N16" si="8">K8/$K$6</f>
        <v>0.10111301235459412</v>
      </c>
      <c r="O8" s="265">
        <v>66849</v>
      </c>
      <c r="P8" s="273">
        <f t="shared" ref="P8:P16" si="9">O8/K8-1</f>
        <v>3.7866790870982658E-2</v>
      </c>
      <c r="Q8" s="272">
        <f t="shared" ref="Q8:Q16" si="10">O8-K8</f>
        <v>2439</v>
      </c>
      <c r="R8" s="273">
        <f t="shared" si="1"/>
        <v>1.8303061094881241</v>
      </c>
      <c r="S8" s="272">
        <f t="shared" si="2"/>
        <v>43230</v>
      </c>
      <c r="T8" s="271">
        <f t="shared" ref="T8:T16" si="11">O8/$O$6</f>
        <v>0.10376299773223624</v>
      </c>
      <c r="V8" s="29"/>
      <c r="W8" s="81"/>
      <c r="AE8" s="1"/>
    </row>
    <row r="9" spans="1:31" s="4" customFormat="1" x14ac:dyDescent="0.25">
      <c r="B9" s="248" t="s">
        <v>49</v>
      </c>
      <c r="C9" s="265">
        <v>681</v>
      </c>
      <c r="D9" s="265">
        <v>2535</v>
      </c>
      <c r="E9" s="265">
        <v>3247</v>
      </c>
      <c r="F9" s="266">
        <f t="shared" si="0"/>
        <v>5.4702622929277446E-3</v>
      </c>
      <c r="G9" s="265">
        <v>5439</v>
      </c>
      <c r="H9" s="277">
        <f t="shared" si="3"/>
        <v>0.67508469356328926</v>
      </c>
      <c r="I9" s="268">
        <f t="shared" si="4"/>
        <v>2192</v>
      </c>
      <c r="J9" s="266">
        <f t="shared" si="5"/>
        <v>8.8814210273643786E-3</v>
      </c>
      <c r="K9" s="265">
        <v>4225</v>
      </c>
      <c r="L9" s="273">
        <f t="shared" si="6"/>
        <v>-0.22320279463136605</v>
      </c>
      <c r="M9" s="272">
        <f t="shared" si="7"/>
        <v>-1214</v>
      </c>
      <c r="N9" s="271">
        <f t="shared" si="8"/>
        <v>6.6325489395770865E-3</v>
      </c>
      <c r="O9" s="265">
        <v>4151</v>
      </c>
      <c r="P9" s="273">
        <f t="shared" si="9"/>
        <v>-1.7514792899408271E-2</v>
      </c>
      <c r="Q9" s="272">
        <f t="shared" si="10"/>
        <v>-74</v>
      </c>
      <c r="R9" s="273">
        <f t="shared" si="1"/>
        <v>5.0954478707782673</v>
      </c>
      <c r="S9" s="272">
        <f t="shared" si="2"/>
        <v>3470</v>
      </c>
      <c r="T9" s="271">
        <f t="shared" si="11"/>
        <v>6.4431809538888036E-3</v>
      </c>
      <c r="V9" s="29"/>
      <c r="W9" s="81"/>
      <c r="AE9" s="1"/>
    </row>
    <row r="10" spans="1:31" s="4" customFormat="1" x14ac:dyDescent="0.25">
      <c r="B10" s="248" t="s">
        <v>51</v>
      </c>
      <c r="C10" s="265">
        <v>68651</v>
      </c>
      <c r="D10" s="265">
        <v>114704</v>
      </c>
      <c r="E10" s="265">
        <v>244952</v>
      </c>
      <c r="F10" s="271">
        <f t="shared" si="0"/>
        <v>0.4126737570610523</v>
      </c>
      <c r="G10" s="265">
        <v>250432</v>
      </c>
      <c r="H10" s="273">
        <f t="shared" si="3"/>
        <v>2.2371729971586207E-2</v>
      </c>
      <c r="I10" s="272">
        <f t="shared" si="4"/>
        <v>5480</v>
      </c>
      <c r="J10" s="271">
        <f t="shared" si="5"/>
        <v>0.4089340008687104</v>
      </c>
      <c r="K10" s="265">
        <v>276037</v>
      </c>
      <c r="L10" s="273">
        <f t="shared" si="6"/>
        <v>0.10224332353692822</v>
      </c>
      <c r="M10" s="272">
        <f t="shared" si="7"/>
        <v>25605</v>
      </c>
      <c r="N10" s="271">
        <f t="shared" si="8"/>
        <v>0.43333228677728763</v>
      </c>
      <c r="O10" s="265">
        <v>294370</v>
      </c>
      <c r="P10" s="273">
        <f t="shared" si="9"/>
        <v>6.6415009582048823E-2</v>
      </c>
      <c r="Q10" s="272">
        <f t="shared" si="10"/>
        <v>18333</v>
      </c>
      <c r="R10" s="273">
        <f t="shared" si="1"/>
        <v>3.2879200594310349</v>
      </c>
      <c r="S10" s="272">
        <f t="shared" si="2"/>
        <v>225719</v>
      </c>
      <c r="T10" s="271">
        <f>O10/$O$6</f>
        <v>0.45692102563147363</v>
      </c>
      <c r="V10" s="29"/>
      <c r="W10" s="81"/>
      <c r="AE10" s="1"/>
    </row>
    <row r="11" spans="1:31" s="4" customFormat="1" x14ac:dyDescent="0.25">
      <c r="B11" s="248" t="s">
        <v>53</v>
      </c>
      <c r="C11" s="265">
        <v>25510</v>
      </c>
      <c r="D11" s="265">
        <v>20278</v>
      </c>
      <c r="E11" s="265">
        <v>32271</v>
      </c>
      <c r="F11" s="266">
        <f t="shared" si="0"/>
        <v>5.4367365092414917E-2</v>
      </c>
      <c r="G11" s="265">
        <v>36164</v>
      </c>
      <c r="H11" s="277">
        <f t="shared" si="3"/>
        <v>0.12063462551516846</v>
      </c>
      <c r="I11" s="268">
        <f t="shared" si="4"/>
        <v>3893</v>
      </c>
      <c r="J11" s="266">
        <f t="shared" si="5"/>
        <v>5.9052713740320902E-2</v>
      </c>
      <c r="K11" s="265">
        <v>33708</v>
      </c>
      <c r="L11" s="273">
        <f t="shared" si="6"/>
        <v>-6.791284149983412E-2</v>
      </c>
      <c r="M11" s="272">
        <f t="shared" si="7"/>
        <v>-2456</v>
      </c>
      <c r="N11" s="271">
        <f t="shared" si="8"/>
        <v>5.2915966782311107E-2</v>
      </c>
      <c r="O11" s="265">
        <v>31636</v>
      </c>
      <c r="P11" s="273">
        <f t="shared" si="9"/>
        <v>-6.146908745698354E-2</v>
      </c>
      <c r="Q11" s="272">
        <f t="shared" si="10"/>
        <v>-2072</v>
      </c>
      <c r="R11" s="273">
        <f t="shared" si="1"/>
        <v>0.24014112112896902</v>
      </c>
      <c r="S11" s="272">
        <f t="shared" si="2"/>
        <v>6126</v>
      </c>
      <c r="T11" s="271">
        <f t="shared" si="11"/>
        <v>4.910538970301763E-2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28803</v>
      </c>
      <c r="D12" s="265">
        <v>51310</v>
      </c>
      <c r="E12" s="265">
        <v>65021</v>
      </c>
      <c r="F12" s="271">
        <f t="shared" si="0"/>
        <v>0.10954170759114717</v>
      </c>
      <c r="G12" s="265">
        <v>80189</v>
      </c>
      <c r="H12" s="273">
        <f t="shared" si="3"/>
        <v>0.23327847926054668</v>
      </c>
      <c r="I12" s="272">
        <f t="shared" si="4"/>
        <v>15168</v>
      </c>
      <c r="J12" s="271">
        <f t="shared" si="5"/>
        <v>0.13094176700925209</v>
      </c>
      <c r="K12" s="265">
        <v>80800</v>
      </c>
      <c r="L12" s="273">
        <f t="shared" si="6"/>
        <v>7.6194989337690089E-3</v>
      </c>
      <c r="M12" s="272">
        <f t="shared" si="7"/>
        <v>611</v>
      </c>
      <c r="N12" s="271">
        <f t="shared" si="8"/>
        <v>0.1268425927379476</v>
      </c>
      <c r="O12" s="265">
        <v>84941</v>
      </c>
      <c r="P12" s="273">
        <f t="shared" si="9"/>
        <v>5.1250000000000018E-2</v>
      </c>
      <c r="Q12" s="272">
        <f t="shared" si="10"/>
        <v>4141</v>
      </c>
      <c r="R12" s="273">
        <f t="shared" si="1"/>
        <v>1.9490330868312329</v>
      </c>
      <c r="S12" s="272">
        <f t="shared" si="2"/>
        <v>56138</v>
      </c>
      <c r="T12" s="271">
        <f t="shared" si="11"/>
        <v>0.13184539470110065</v>
      </c>
      <c r="V12" s="29"/>
      <c r="W12" s="81"/>
      <c r="AE12" s="1"/>
    </row>
    <row r="13" spans="1:31" s="4" customFormat="1" x14ac:dyDescent="0.25">
      <c r="B13" s="248" t="s">
        <v>52</v>
      </c>
      <c r="C13" s="265">
        <v>6752</v>
      </c>
      <c r="D13" s="265">
        <v>10731</v>
      </c>
      <c r="E13" s="265">
        <v>17520</v>
      </c>
      <c r="F13" s="266">
        <f t="shared" si="0"/>
        <v>2.951616734588669E-2</v>
      </c>
      <c r="G13" s="265">
        <v>25698</v>
      </c>
      <c r="H13" s="277">
        <f t="shared" si="3"/>
        <v>0.46678082191780823</v>
      </c>
      <c r="I13" s="268">
        <f t="shared" si="4"/>
        <v>8178</v>
      </c>
      <c r="J13" s="266">
        <f t="shared" si="5"/>
        <v>4.1962632388529104E-2</v>
      </c>
      <c r="K13" s="265">
        <v>23944</v>
      </c>
      <c r="L13" s="273">
        <f t="shared" si="6"/>
        <v>-6.8254338859055186E-2</v>
      </c>
      <c r="M13" s="272">
        <f t="shared" si="7"/>
        <v>-1754</v>
      </c>
      <c r="N13" s="271">
        <f t="shared" si="8"/>
        <v>3.758810693709675E-2</v>
      </c>
      <c r="O13" s="265">
        <v>21878</v>
      </c>
      <c r="P13" s="273">
        <f t="shared" si="9"/>
        <v>-8.6284664216505158E-2</v>
      </c>
      <c r="Q13" s="272">
        <f t="shared" si="10"/>
        <v>-2066</v>
      </c>
      <c r="R13" s="273">
        <f t="shared" si="1"/>
        <v>2.2402251184834121</v>
      </c>
      <c r="S13" s="272">
        <f t="shared" si="2"/>
        <v>15126</v>
      </c>
      <c r="T13" s="271">
        <f t="shared" si="11"/>
        <v>3.3959025032324557E-2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5616</v>
      </c>
      <c r="D14" s="265">
        <v>11021</v>
      </c>
      <c r="E14" s="265">
        <v>9118</v>
      </c>
      <c r="F14" s="271">
        <f t="shared" si="0"/>
        <v>1.536121083674628E-2</v>
      </c>
      <c r="G14" s="265">
        <v>11319</v>
      </c>
      <c r="H14" s="273">
        <f t="shared" si="3"/>
        <v>0.24139065584558028</v>
      </c>
      <c r="I14" s="272">
        <f t="shared" si="4"/>
        <v>2201</v>
      </c>
      <c r="J14" s="271">
        <f t="shared" si="5"/>
        <v>1.8482957273163705E-2</v>
      </c>
      <c r="K14" s="265">
        <v>10833</v>
      </c>
      <c r="L14" s="273">
        <f t="shared" si="6"/>
        <v>-4.2936655181553096E-2</v>
      </c>
      <c r="M14" s="272">
        <f t="shared" si="7"/>
        <v>-486</v>
      </c>
      <c r="N14" s="271">
        <f t="shared" si="8"/>
        <v>1.7006012464482505E-2</v>
      </c>
      <c r="O14" s="265">
        <v>13384</v>
      </c>
      <c r="P14" s="273">
        <f t="shared" si="9"/>
        <v>0.23548416874365374</v>
      </c>
      <c r="Q14" s="272">
        <f t="shared" si="10"/>
        <v>2551</v>
      </c>
      <c r="R14" s="273">
        <f t="shared" si="1"/>
        <v>1.383190883190883</v>
      </c>
      <c r="S14" s="272">
        <f t="shared" si="2"/>
        <v>7768</v>
      </c>
      <c r="T14" s="271">
        <f t="shared" si="11"/>
        <v>2.0774640782184474E-2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14211</v>
      </c>
      <c r="D15" s="265">
        <v>4744</v>
      </c>
      <c r="E15" s="265">
        <v>9037</v>
      </c>
      <c r="F15" s="266">
        <f t="shared" si="0"/>
        <v>1.5224749104153995E-2</v>
      </c>
      <c r="G15" s="265">
        <v>14448</v>
      </c>
      <c r="H15" s="277">
        <f t="shared" si="3"/>
        <v>0.59876065065840445</v>
      </c>
      <c r="I15" s="268">
        <f t="shared" si="4"/>
        <v>5411</v>
      </c>
      <c r="J15" s="266">
        <f t="shared" si="5"/>
        <v>2.3592346203964065E-2</v>
      </c>
      <c r="K15" s="265">
        <v>23750</v>
      </c>
      <c r="L15" s="273">
        <f t="shared" si="6"/>
        <v>0.64382613510520481</v>
      </c>
      <c r="M15" s="272">
        <f t="shared" si="7"/>
        <v>9302</v>
      </c>
      <c r="N15" s="271">
        <f t="shared" si="8"/>
        <v>3.7283559127800195E-2</v>
      </c>
      <c r="O15" s="265">
        <v>26454</v>
      </c>
      <c r="P15" s="273">
        <f t="shared" si="9"/>
        <v>0.11385263157894743</v>
      </c>
      <c r="Q15" s="272">
        <f t="shared" si="10"/>
        <v>2704</v>
      </c>
      <c r="R15" s="273">
        <f t="shared" si="1"/>
        <v>0.86151572725353609</v>
      </c>
      <c r="S15" s="272">
        <f t="shared" si="2"/>
        <v>12243</v>
      </c>
      <c r="T15" s="271">
        <f t="shared" si="11"/>
        <v>4.1061890858630309E-2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31376</v>
      </c>
      <c r="D16" s="265">
        <f>D6-SUM(D7:D15)</f>
        <v>8026</v>
      </c>
      <c r="E16" s="265">
        <f>E6-SUM(E7:E15)</f>
        <v>16153</v>
      </c>
      <c r="F16" s="271">
        <f t="shared" si="0"/>
        <v>2.7213165019298383E-2</v>
      </c>
      <c r="G16" s="265">
        <f>G6-SUM(G7:G15)</f>
        <v>15497</v>
      </c>
      <c r="H16" s="273">
        <f t="shared" si="3"/>
        <v>-4.0611651086485456E-2</v>
      </c>
      <c r="I16" s="272">
        <f t="shared" si="4"/>
        <v>-656</v>
      </c>
      <c r="J16" s="271">
        <f t="shared" si="5"/>
        <v>2.5305273333529284E-2</v>
      </c>
      <c r="K16" s="265">
        <f>K6-SUM(K7:K15)</f>
        <v>18134</v>
      </c>
      <c r="L16" s="273">
        <f t="shared" si="6"/>
        <v>0.17016196683229001</v>
      </c>
      <c r="M16" s="272">
        <f t="shared" si="7"/>
        <v>2637</v>
      </c>
      <c r="N16" s="271">
        <f t="shared" si="8"/>
        <v>2.8467370998885418E-2</v>
      </c>
      <c r="O16" s="265">
        <f>O6-SUM(O7:O15)</f>
        <v>20048</v>
      </c>
      <c r="P16" s="273">
        <f t="shared" si="9"/>
        <v>0.10554759016212634</v>
      </c>
      <c r="Q16" s="272">
        <f t="shared" si="10"/>
        <v>1914</v>
      </c>
      <c r="R16" s="273">
        <f t="shared" si="1"/>
        <v>-0.36104028556858747</v>
      </c>
      <c r="S16" s="272">
        <f t="shared" si="2"/>
        <v>-11328</v>
      </c>
      <c r="T16" s="271">
        <f t="shared" si="11"/>
        <v>3.1118499581682182E-2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31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248294</v>
      </c>
      <c r="D136" s="241">
        <v>384253</v>
      </c>
      <c r="E136" s="241">
        <v>593573</v>
      </c>
      <c r="F136" s="241">
        <v>612402</v>
      </c>
      <c r="G136" s="242">
        <f>F136/E136-1</f>
        <v>3.1721456333087872E-2</v>
      </c>
      <c r="H136" s="241">
        <f>F136-E136</f>
        <v>18829</v>
      </c>
      <c r="I136" s="242">
        <f>F136/F$136</f>
        <v>1</v>
      </c>
      <c r="J136" s="241">
        <v>637010</v>
      </c>
      <c r="K136" s="242">
        <f>H136/H$136</f>
        <v>1</v>
      </c>
      <c r="L136" s="242">
        <f>J136/F136-1</f>
        <v>4.0182755771535739E-2</v>
      </c>
      <c r="M136" s="241">
        <f>J136-F136</f>
        <v>24608</v>
      </c>
      <c r="N136" s="242">
        <f>J136/C136-1</f>
        <v>1.565547294739301</v>
      </c>
      <c r="O136" s="241">
        <f>J136-C136</f>
        <v>388716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49521</v>
      </c>
      <c r="D137" s="265">
        <v>120918</v>
      </c>
      <c r="E137" s="265">
        <v>120397</v>
      </c>
      <c r="F137" s="265">
        <v>106339</v>
      </c>
      <c r="G137" s="271">
        <f t="shared" ref="G137:G146" si="12">F137/E137-1</f>
        <v>-0.11676370673687886</v>
      </c>
      <c r="H137" s="278">
        <f t="shared" ref="H137:H146" si="13">F137-E137</f>
        <v>-14058</v>
      </c>
      <c r="I137" s="273">
        <f t="shared" ref="I137:K146" si="14">F137/F$136</f>
        <v>0.17364247667381882</v>
      </c>
      <c r="J137" s="265">
        <v>101169</v>
      </c>
      <c r="K137" s="273">
        <f t="shared" si="14"/>
        <v>-0.74661426522916774</v>
      </c>
      <c r="L137" s="273">
        <f t="shared" ref="L137:L146" si="15">J137/F137-1</f>
        <v>-4.8618098722011727E-2</v>
      </c>
      <c r="M137" s="272">
        <f t="shared" ref="M137:M146" si="16">J137-F137</f>
        <v>-5170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26848</v>
      </c>
      <c r="D138" s="265">
        <v>39986</v>
      </c>
      <c r="E138" s="265">
        <v>75857</v>
      </c>
      <c r="F138" s="265">
        <v>66877</v>
      </c>
      <c r="G138" s="271">
        <f t="shared" si="12"/>
        <v>-0.11838063725167092</v>
      </c>
      <c r="H138" s="278">
        <f t="shared" si="13"/>
        <v>-8980</v>
      </c>
      <c r="I138" s="273">
        <f t="shared" si="14"/>
        <v>0.10920441148134721</v>
      </c>
      <c r="J138" s="265">
        <v>64410</v>
      </c>
      <c r="K138" s="273">
        <f t="shared" si="14"/>
        <v>-0.4769238939933082</v>
      </c>
      <c r="L138" s="273">
        <f t="shared" si="15"/>
        <v>-3.6888616415210018E-2</v>
      </c>
      <c r="M138" s="272">
        <f t="shared" si="16"/>
        <v>-2467</v>
      </c>
      <c r="N138" s="271">
        <f t="shared" si="17"/>
        <v>1.3990613825983313</v>
      </c>
      <c r="O138" s="265">
        <f t="shared" si="18"/>
        <v>37562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8.8814210273643786E-3</v>
      </c>
      <c r="J139" s="265">
        <v>4225</v>
      </c>
      <c r="K139" s="277">
        <f t="shared" si="14"/>
        <v>0.11641616655159594</v>
      </c>
      <c r="L139" s="273">
        <f t="shared" si="15"/>
        <v>-0.22320279463136605</v>
      </c>
      <c r="M139" s="272">
        <f t="shared" si="16"/>
        <v>-1214</v>
      </c>
      <c r="N139" s="271">
        <f t="shared" si="17"/>
        <v>5.2041116005873711</v>
      </c>
      <c r="O139" s="265">
        <f t="shared" si="18"/>
        <v>3544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74813</v>
      </c>
      <c r="D140" s="265">
        <v>114704</v>
      </c>
      <c r="E140" s="265">
        <v>244952</v>
      </c>
      <c r="F140" s="265">
        <v>250432</v>
      </c>
      <c r="G140" s="271">
        <f t="shared" si="12"/>
        <v>2.2371729971586207E-2</v>
      </c>
      <c r="H140" s="278">
        <f t="shared" si="13"/>
        <v>5480</v>
      </c>
      <c r="I140" s="273">
        <f t="shared" si="14"/>
        <v>0.4089340008687104</v>
      </c>
      <c r="J140" s="265">
        <v>276037</v>
      </c>
      <c r="K140" s="273">
        <f t="shared" si="14"/>
        <v>0.29104041637898986</v>
      </c>
      <c r="L140" s="273">
        <f t="shared" si="15"/>
        <v>0.10224332353692822</v>
      </c>
      <c r="M140" s="272">
        <f t="shared" si="16"/>
        <v>25605</v>
      </c>
      <c r="N140" s="271">
        <f t="shared" si="17"/>
        <v>2.6896929677997141</v>
      </c>
      <c r="O140" s="265">
        <f t="shared" si="18"/>
        <v>201224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5.9052713740320902E-2</v>
      </c>
      <c r="J141" s="265">
        <v>33708</v>
      </c>
      <c r="K141" s="277">
        <f t="shared" si="14"/>
        <v>0.20675553667215466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33780</v>
      </c>
      <c r="D142" s="265">
        <v>51310</v>
      </c>
      <c r="E142" s="265">
        <v>65021</v>
      </c>
      <c r="F142" s="265">
        <v>80189</v>
      </c>
      <c r="G142" s="271">
        <f t="shared" si="12"/>
        <v>0.23327847926054668</v>
      </c>
      <c r="H142" s="278">
        <f t="shared" si="13"/>
        <v>15168</v>
      </c>
      <c r="I142" s="273">
        <f t="shared" si="14"/>
        <v>0.13094176700925209</v>
      </c>
      <c r="J142" s="265">
        <v>80800</v>
      </c>
      <c r="K142" s="273">
        <f t="shared" si="14"/>
        <v>0.80556588241542304</v>
      </c>
      <c r="L142" s="273">
        <f t="shared" si="15"/>
        <v>7.6194989337690089E-3</v>
      </c>
      <c r="M142" s="272">
        <f t="shared" si="16"/>
        <v>611</v>
      </c>
      <c r="N142" s="271">
        <f t="shared" si="17"/>
        <v>1.3919478981645943</v>
      </c>
      <c r="O142" s="265">
        <f t="shared" si="18"/>
        <v>47020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4.1962632388529104E-2</v>
      </c>
      <c r="J143" s="265">
        <v>23944</v>
      </c>
      <c r="K143" s="277">
        <f t="shared" si="14"/>
        <v>0.43433002283711297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6781</v>
      </c>
      <c r="D144" s="265">
        <v>11021</v>
      </c>
      <c r="E144" s="265">
        <v>9118</v>
      </c>
      <c r="F144" s="265">
        <v>11319</v>
      </c>
      <c r="G144" s="271">
        <f t="shared" si="12"/>
        <v>0.24139065584558028</v>
      </c>
      <c r="H144" s="278">
        <f t="shared" si="13"/>
        <v>2201</v>
      </c>
      <c r="I144" s="273">
        <f t="shared" si="14"/>
        <v>1.8482957273163705E-2</v>
      </c>
      <c r="J144" s="265">
        <v>10833</v>
      </c>
      <c r="K144" s="273">
        <f t="shared" si="14"/>
        <v>0.1168941526368899</v>
      </c>
      <c r="L144" s="273">
        <f t="shared" si="15"/>
        <v>-4.2936655181553096E-2</v>
      </c>
      <c r="M144" s="272">
        <f t="shared" si="16"/>
        <v>-486</v>
      </c>
      <c r="N144" s="271">
        <f t="shared" si="17"/>
        <v>0.59755198348326211</v>
      </c>
      <c r="O144" s="265">
        <f t="shared" si="18"/>
        <v>4052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15343</v>
      </c>
      <c r="D145" s="265">
        <v>4744</v>
      </c>
      <c r="E145" s="265">
        <v>9037</v>
      </c>
      <c r="F145" s="265">
        <v>14448</v>
      </c>
      <c r="G145" s="271">
        <f t="shared" si="12"/>
        <v>0.59876065065840445</v>
      </c>
      <c r="H145" s="279">
        <f t="shared" si="13"/>
        <v>5411</v>
      </c>
      <c r="I145" s="277">
        <f t="shared" si="14"/>
        <v>2.3592346203964065E-2</v>
      </c>
      <c r="J145" s="265">
        <v>23750</v>
      </c>
      <c r="K145" s="277">
        <f t="shared" si="14"/>
        <v>0.28737585639173613</v>
      </c>
      <c r="L145" s="273">
        <f t="shared" si="15"/>
        <v>0.64382613510520481</v>
      </c>
      <c r="M145" s="272">
        <f t="shared" si="16"/>
        <v>9302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2.5305273333529284E-2</v>
      </c>
      <c r="J146" s="265">
        <f>J136-SUM(J137:J145)</f>
        <v>18134</v>
      </c>
      <c r="K146" s="273">
        <f t="shared" si="14"/>
        <v>-3.4839874661426525E-2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1DD2B-77F8-40FB-B2E6-D6AF40B60D90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211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208389</v>
      </c>
      <c r="D6" s="256">
        <v>416048</v>
      </c>
      <c r="E6" s="256">
        <v>423208</v>
      </c>
      <c r="F6" s="257">
        <f>E6/$E$6</f>
        <v>1</v>
      </c>
      <c r="G6" s="256">
        <v>430319</v>
      </c>
      <c r="H6" s="257">
        <f>G6/E6-1</f>
        <v>1.6802612426986219E-2</v>
      </c>
      <c r="I6" s="256">
        <f>G6-E6</f>
        <v>7111</v>
      </c>
      <c r="J6" s="257">
        <f>G6/$G$6</f>
        <v>1</v>
      </c>
      <c r="K6" s="256">
        <v>422024</v>
      </c>
      <c r="L6" s="257">
        <f>K6/G6-1</f>
        <v>-1.9276397277368629E-2</v>
      </c>
      <c r="M6" s="256">
        <f>K6-G6</f>
        <v>-8295</v>
      </c>
      <c r="N6" s="257">
        <f>K6/$K$6</f>
        <v>1</v>
      </c>
      <c r="O6" s="256">
        <v>424160</v>
      </c>
      <c r="P6" s="257">
        <f>O6/K6-1</f>
        <v>5.0613235266241396E-3</v>
      </c>
      <c r="Q6" s="256">
        <f>O6-K6</f>
        <v>2136</v>
      </c>
      <c r="R6" s="257">
        <f>IFERROR(O6/C6-1,"-")</f>
        <v>1.0354241346712159</v>
      </c>
      <c r="S6" s="256">
        <f>O6-C6</f>
        <v>215771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58508</v>
      </c>
      <c r="D7" s="265">
        <v>126666</v>
      </c>
      <c r="E7" s="265">
        <v>86811</v>
      </c>
      <c r="F7" s="271">
        <f t="shared" ref="F7:F16" si="0">E7/$E$6</f>
        <v>0.20512608457307044</v>
      </c>
      <c r="G7" s="265">
        <v>75361</v>
      </c>
      <c r="H7" s="273">
        <f>G7/E7-1</f>
        <v>-0.13189572749997125</v>
      </c>
      <c r="I7" s="272">
        <f>G7-E7</f>
        <v>-11450</v>
      </c>
      <c r="J7" s="271">
        <f>G7/$G$6</f>
        <v>0.17512821883300528</v>
      </c>
      <c r="K7" s="265">
        <v>60679</v>
      </c>
      <c r="L7" s="273">
        <f>K7/G7-1</f>
        <v>-0.19482225554331811</v>
      </c>
      <c r="M7" s="272">
        <f>K7-G7</f>
        <v>-14682</v>
      </c>
      <c r="N7" s="271">
        <f>K7/$K$6</f>
        <v>0.14378092241199553</v>
      </c>
      <c r="O7" s="265">
        <v>67419</v>
      </c>
      <c r="P7" s="273">
        <f>O7/K7-1</f>
        <v>0.11107631964930209</v>
      </c>
      <c r="Q7" s="272">
        <f>O7-K7</f>
        <v>6740</v>
      </c>
      <c r="R7" s="273">
        <f t="shared" ref="R7:R16" si="1">IFERROR(O7/C7-1,"-")</f>
        <v>0.15230395843303479</v>
      </c>
      <c r="S7" s="272">
        <f t="shared" ref="S7:S16" si="2">O7-C7</f>
        <v>8911</v>
      </c>
      <c r="T7" s="271">
        <f>O7/$O$6</f>
        <v>0.15894709543568464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23289</v>
      </c>
      <c r="D8" s="265">
        <v>43482</v>
      </c>
      <c r="E8" s="265">
        <v>48094</v>
      </c>
      <c r="F8" s="271">
        <f t="shared" si="0"/>
        <v>0.11364151906391183</v>
      </c>
      <c r="G8" s="265">
        <v>52610</v>
      </c>
      <c r="H8" s="273">
        <f t="shared" ref="H8:H16" si="3">G8/E8-1</f>
        <v>9.3899446916455354E-2</v>
      </c>
      <c r="I8" s="272">
        <f t="shared" ref="I8:I16" si="4">G8-E8</f>
        <v>4516</v>
      </c>
      <c r="J8" s="271">
        <f t="shared" ref="J8:J16" si="5">G8/$G$6</f>
        <v>0.1222581387296401</v>
      </c>
      <c r="K8" s="265">
        <v>50222</v>
      </c>
      <c r="L8" s="273">
        <f t="shared" ref="L8:L16" si="6">K8/G8-1</f>
        <v>-4.5390610150161548E-2</v>
      </c>
      <c r="M8" s="272">
        <f t="shared" ref="M8:M16" si="7">K8-G8</f>
        <v>-2388</v>
      </c>
      <c r="N8" s="271">
        <f t="shared" ref="N8:N16" si="8">K8/$K$6</f>
        <v>0.11900271074630826</v>
      </c>
      <c r="O8" s="265">
        <v>51408</v>
      </c>
      <c r="P8" s="273">
        <f t="shared" ref="P8:P16" si="9">O8/K8-1</f>
        <v>2.3615148739596137E-2</v>
      </c>
      <c r="Q8" s="272">
        <f t="shared" ref="Q8:Q16" si="10">O8-K8</f>
        <v>1186</v>
      </c>
      <c r="R8" s="273">
        <f t="shared" si="1"/>
        <v>1.2073940486925157</v>
      </c>
      <c r="S8" s="272">
        <f t="shared" si="2"/>
        <v>28119</v>
      </c>
      <c r="T8" s="271">
        <f t="shared" ref="T8:T16" si="11">O8/$O$6</f>
        <v>0.12119954734062618</v>
      </c>
      <c r="V8" s="29"/>
      <c r="W8" s="81"/>
      <c r="AE8" s="1"/>
    </row>
    <row r="9" spans="1:31" s="4" customFormat="1" x14ac:dyDescent="0.25">
      <c r="B9" s="248" t="s">
        <v>49</v>
      </c>
      <c r="C9" s="265">
        <v>1654</v>
      </c>
      <c r="D9" s="265">
        <v>2415</v>
      </c>
      <c r="E9" s="265">
        <v>3515</v>
      </c>
      <c r="F9" s="266">
        <f t="shared" si="0"/>
        <v>8.3056085896296861E-3</v>
      </c>
      <c r="G9" s="265">
        <v>14856</v>
      </c>
      <c r="H9" s="277">
        <f t="shared" si="3"/>
        <v>3.2264580369843525</v>
      </c>
      <c r="I9" s="268">
        <f t="shared" si="4"/>
        <v>11341</v>
      </c>
      <c r="J9" s="266">
        <f t="shared" si="5"/>
        <v>3.4523225792958245E-2</v>
      </c>
      <c r="K9" s="265">
        <v>7765</v>
      </c>
      <c r="L9" s="273">
        <f t="shared" si="6"/>
        <v>-0.47731556273559506</v>
      </c>
      <c r="M9" s="272">
        <f t="shared" si="7"/>
        <v>-7091</v>
      </c>
      <c r="N9" s="271">
        <f t="shared" si="8"/>
        <v>1.8399427520709721E-2</v>
      </c>
      <c r="O9" s="265">
        <v>5908</v>
      </c>
      <c r="P9" s="273">
        <f t="shared" si="9"/>
        <v>-0.23915003219575015</v>
      </c>
      <c r="Q9" s="272">
        <f t="shared" si="10"/>
        <v>-1857</v>
      </c>
      <c r="R9" s="273">
        <f t="shared" si="1"/>
        <v>2.5719467956469164</v>
      </c>
      <c r="S9" s="272">
        <f t="shared" si="2"/>
        <v>4254</v>
      </c>
      <c r="T9" s="271">
        <f t="shared" si="11"/>
        <v>1.3928706148623161E-2</v>
      </c>
      <c r="V9" s="29"/>
      <c r="W9" s="81"/>
      <c r="AE9" s="1"/>
    </row>
    <row r="10" spans="1:31" s="4" customFormat="1" x14ac:dyDescent="0.25">
      <c r="B10" s="248" t="s">
        <v>51</v>
      </c>
      <c r="C10" s="265">
        <v>25393</v>
      </c>
      <c r="D10" s="265">
        <v>66989</v>
      </c>
      <c r="E10" s="265">
        <v>97391</v>
      </c>
      <c r="F10" s="271">
        <f t="shared" si="0"/>
        <v>0.23012561199221188</v>
      </c>
      <c r="G10" s="265">
        <v>92865</v>
      </c>
      <c r="H10" s="273">
        <f t="shared" si="3"/>
        <v>-4.6472466655029687E-2</v>
      </c>
      <c r="I10" s="272">
        <f t="shared" si="4"/>
        <v>-4526</v>
      </c>
      <c r="J10" s="271">
        <f t="shared" si="5"/>
        <v>0.21580501906725011</v>
      </c>
      <c r="K10" s="265">
        <v>106402</v>
      </c>
      <c r="L10" s="273">
        <f t="shared" si="6"/>
        <v>0.14577074247563671</v>
      </c>
      <c r="M10" s="272">
        <f t="shared" si="7"/>
        <v>13537</v>
      </c>
      <c r="N10" s="271">
        <f t="shared" si="8"/>
        <v>0.25212310200367749</v>
      </c>
      <c r="O10" s="265">
        <v>104050</v>
      </c>
      <c r="P10" s="273">
        <f t="shared" si="9"/>
        <v>-2.2104847653239612E-2</v>
      </c>
      <c r="Q10" s="272">
        <f t="shared" si="10"/>
        <v>-2352</v>
      </c>
      <c r="R10" s="273">
        <f t="shared" si="1"/>
        <v>3.0975859488835509</v>
      </c>
      <c r="S10" s="272">
        <f t="shared" si="2"/>
        <v>78657</v>
      </c>
      <c r="T10" s="271">
        <f>O10/$O$6</f>
        <v>0.2453083741984157</v>
      </c>
      <c r="V10" s="29"/>
      <c r="W10" s="81"/>
      <c r="AE10" s="1"/>
    </row>
    <row r="11" spans="1:31" s="4" customFormat="1" x14ac:dyDescent="0.25">
      <c r="B11" s="248" t="s">
        <v>53</v>
      </c>
      <c r="C11" s="265">
        <v>4832</v>
      </c>
      <c r="D11" s="265">
        <v>24120</v>
      </c>
      <c r="E11" s="265">
        <v>16359</v>
      </c>
      <c r="F11" s="266">
        <f t="shared" si="0"/>
        <v>3.8654751327952215E-2</v>
      </c>
      <c r="G11" s="265">
        <v>19520</v>
      </c>
      <c r="H11" s="277">
        <f t="shared" si="3"/>
        <v>0.19322696986368371</v>
      </c>
      <c r="I11" s="268">
        <f t="shared" si="4"/>
        <v>3161</v>
      </c>
      <c r="J11" s="266">
        <f t="shared" si="5"/>
        <v>4.5361696787731894E-2</v>
      </c>
      <c r="K11" s="265">
        <v>16099</v>
      </c>
      <c r="L11" s="273">
        <f t="shared" si="6"/>
        <v>-0.17525614754098362</v>
      </c>
      <c r="M11" s="272">
        <f t="shared" si="7"/>
        <v>-3421</v>
      </c>
      <c r="N11" s="271">
        <f t="shared" si="8"/>
        <v>3.814711959509412E-2</v>
      </c>
      <c r="O11" s="265">
        <v>20486</v>
      </c>
      <c r="P11" s="273">
        <f t="shared" si="9"/>
        <v>0.2725013976023356</v>
      </c>
      <c r="Q11" s="272">
        <f t="shared" si="10"/>
        <v>4387</v>
      </c>
      <c r="R11" s="273">
        <f t="shared" si="1"/>
        <v>3.239652317880795</v>
      </c>
      <c r="S11" s="272">
        <f t="shared" si="2"/>
        <v>15654</v>
      </c>
      <c r="T11" s="271">
        <f t="shared" si="11"/>
        <v>4.8297812146359864E-2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24076</v>
      </c>
      <c r="D12" s="265">
        <v>53247</v>
      </c>
      <c r="E12" s="265">
        <v>69865</v>
      </c>
      <c r="F12" s="271">
        <f t="shared" si="0"/>
        <v>0.16508430842517155</v>
      </c>
      <c r="G12" s="265">
        <v>67025</v>
      </c>
      <c r="H12" s="273">
        <f t="shared" si="3"/>
        <v>-4.0649824661847855E-2</v>
      </c>
      <c r="I12" s="272">
        <f t="shared" si="4"/>
        <v>-2840</v>
      </c>
      <c r="J12" s="271">
        <f t="shared" si="5"/>
        <v>0.15575654340152306</v>
      </c>
      <c r="K12" s="265">
        <v>75188</v>
      </c>
      <c r="L12" s="273">
        <f t="shared" si="6"/>
        <v>0.12179037672510251</v>
      </c>
      <c r="M12" s="272">
        <f t="shared" si="7"/>
        <v>8163</v>
      </c>
      <c r="N12" s="271">
        <f t="shared" si="8"/>
        <v>0.17816048376395655</v>
      </c>
      <c r="O12" s="265">
        <v>93462</v>
      </c>
      <c r="P12" s="273">
        <f t="shared" si="9"/>
        <v>0.24304410278235888</v>
      </c>
      <c r="Q12" s="272">
        <f t="shared" si="10"/>
        <v>18274</v>
      </c>
      <c r="R12" s="273">
        <f t="shared" si="1"/>
        <v>2.8819571357368332</v>
      </c>
      <c r="S12" s="272">
        <f t="shared" si="2"/>
        <v>69386</v>
      </c>
      <c r="T12" s="271">
        <f t="shared" si="11"/>
        <v>0.22034609581290079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8025</v>
      </c>
      <c r="D13" s="265">
        <v>11001</v>
      </c>
      <c r="E13" s="265">
        <v>16289</v>
      </c>
      <c r="F13" s="266">
        <f t="shared" si="0"/>
        <v>3.8489348027447495E-2</v>
      </c>
      <c r="G13" s="265">
        <v>12024</v>
      </c>
      <c r="H13" s="277">
        <f t="shared" si="3"/>
        <v>-0.261833138928111</v>
      </c>
      <c r="I13" s="268">
        <f t="shared" si="4"/>
        <v>-4265</v>
      </c>
      <c r="J13" s="266">
        <f t="shared" si="5"/>
        <v>2.7942061586869276E-2</v>
      </c>
      <c r="K13" s="265">
        <v>11877</v>
      </c>
      <c r="L13" s="273">
        <f t="shared" si="6"/>
        <v>-1.2225548902195627E-2</v>
      </c>
      <c r="M13" s="272">
        <f t="shared" si="7"/>
        <v>-147</v>
      </c>
      <c r="N13" s="271">
        <f t="shared" si="8"/>
        <v>2.8142949216158324E-2</v>
      </c>
      <c r="O13" s="265">
        <v>13687</v>
      </c>
      <c r="P13" s="273">
        <f t="shared" si="9"/>
        <v>0.15239538604024583</v>
      </c>
      <c r="Q13" s="272">
        <f t="shared" si="10"/>
        <v>1810</v>
      </c>
      <c r="R13" s="273">
        <f t="shared" si="1"/>
        <v>0.70554517133956396</v>
      </c>
      <c r="S13" s="272">
        <f t="shared" si="2"/>
        <v>5662</v>
      </c>
      <c r="T13" s="271">
        <f t="shared" si="11"/>
        <v>3.2268483591097699E-2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16209</v>
      </c>
      <c r="D14" s="265">
        <v>34195</v>
      </c>
      <c r="E14" s="265">
        <v>19943</v>
      </c>
      <c r="F14" s="271">
        <f t="shared" si="0"/>
        <v>4.7123400313793688E-2</v>
      </c>
      <c r="G14" s="265">
        <v>22352</v>
      </c>
      <c r="H14" s="273">
        <f t="shared" si="3"/>
        <v>0.12079426365140655</v>
      </c>
      <c r="I14" s="272">
        <f t="shared" si="4"/>
        <v>2409</v>
      </c>
      <c r="J14" s="271">
        <f t="shared" si="5"/>
        <v>5.1942860993820866E-2</v>
      </c>
      <c r="K14" s="265">
        <v>18376</v>
      </c>
      <c r="L14" s="273">
        <f t="shared" si="6"/>
        <v>-0.17788117394416603</v>
      </c>
      <c r="M14" s="272">
        <f t="shared" si="7"/>
        <v>-3976</v>
      </c>
      <c r="N14" s="271">
        <f t="shared" si="8"/>
        <v>4.3542547343279052E-2</v>
      </c>
      <c r="O14" s="265">
        <v>19606</v>
      </c>
      <c r="P14" s="273">
        <f t="shared" si="9"/>
        <v>6.693513278188945E-2</v>
      </c>
      <c r="Q14" s="272">
        <f t="shared" si="10"/>
        <v>1230</v>
      </c>
      <c r="R14" s="273">
        <f t="shared" si="1"/>
        <v>0.20957492750940832</v>
      </c>
      <c r="S14" s="272">
        <f t="shared" si="2"/>
        <v>3397</v>
      </c>
      <c r="T14" s="271">
        <f t="shared" si="11"/>
        <v>4.6223123349679367E-2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8022</v>
      </c>
      <c r="D15" s="265">
        <v>21567</v>
      </c>
      <c r="E15" s="265">
        <v>23338</v>
      </c>
      <c r="F15" s="266">
        <f t="shared" si="0"/>
        <v>5.5145460388272435E-2</v>
      </c>
      <c r="G15" s="265">
        <v>29399</v>
      </c>
      <c r="H15" s="277">
        <f t="shared" si="3"/>
        <v>0.25970520181677959</v>
      </c>
      <c r="I15" s="268">
        <f t="shared" si="4"/>
        <v>6061</v>
      </c>
      <c r="J15" s="266">
        <f t="shared" si="5"/>
        <v>6.8319084214268952E-2</v>
      </c>
      <c r="K15" s="265">
        <v>37562</v>
      </c>
      <c r="L15" s="273">
        <f t="shared" si="6"/>
        <v>0.27766250552739891</v>
      </c>
      <c r="M15" s="272">
        <f t="shared" si="7"/>
        <v>8163</v>
      </c>
      <c r="N15" s="271">
        <f t="shared" si="8"/>
        <v>8.900441681041836E-2</v>
      </c>
      <c r="O15" s="265">
        <v>16499</v>
      </c>
      <c r="P15" s="273">
        <f t="shared" si="9"/>
        <v>-0.56075288855758476</v>
      </c>
      <c r="Q15" s="272">
        <f t="shared" si="10"/>
        <v>-21063</v>
      </c>
      <c r="R15" s="273">
        <f t="shared" si="1"/>
        <v>1.0567190226876089</v>
      </c>
      <c r="S15" s="272">
        <f t="shared" si="2"/>
        <v>8477</v>
      </c>
      <c r="T15" s="271">
        <f t="shared" si="11"/>
        <v>3.8898057336854017E-2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38381</v>
      </c>
      <c r="D16" s="265">
        <f>D6-SUM(D7:D15)</f>
        <v>32366</v>
      </c>
      <c r="E16" s="265">
        <f>E6-SUM(E7:E15)</f>
        <v>41603</v>
      </c>
      <c r="F16" s="271">
        <f t="shared" si="0"/>
        <v>9.8303907298538787E-2</v>
      </c>
      <c r="G16" s="265">
        <f>G6-SUM(G7:G15)</f>
        <v>44307</v>
      </c>
      <c r="H16" s="273">
        <f t="shared" si="3"/>
        <v>6.4995312838016517E-2</v>
      </c>
      <c r="I16" s="272">
        <f t="shared" si="4"/>
        <v>2704</v>
      </c>
      <c r="J16" s="271">
        <f t="shared" si="5"/>
        <v>0.10296315059293222</v>
      </c>
      <c r="K16" s="265">
        <f>K6-SUM(K7:K15)</f>
        <v>37854</v>
      </c>
      <c r="L16" s="273">
        <f t="shared" si="6"/>
        <v>-0.14564290067032293</v>
      </c>
      <c r="M16" s="272">
        <f t="shared" si="7"/>
        <v>-6453</v>
      </c>
      <c r="N16" s="271">
        <f t="shared" si="8"/>
        <v>8.9696320588402559E-2</v>
      </c>
      <c r="O16" s="265">
        <f>O6-SUM(O7:O15)</f>
        <v>31635</v>
      </c>
      <c r="P16" s="273">
        <f t="shared" si="9"/>
        <v>-0.16428911079410369</v>
      </c>
      <c r="Q16" s="272">
        <f t="shared" si="10"/>
        <v>-6219</v>
      </c>
      <c r="R16" s="273">
        <f t="shared" si="1"/>
        <v>-0.17576404992053363</v>
      </c>
      <c r="S16" s="272">
        <f t="shared" si="2"/>
        <v>-6746</v>
      </c>
      <c r="T16" s="271">
        <f t="shared" si="11"/>
        <v>7.4582704639758579E-2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32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208389</v>
      </c>
      <c r="D136" s="241">
        <v>416048</v>
      </c>
      <c r="E136" s="241">
        <v>423208</v>
      </c>
      <c r="F136" s="241">
        <v>430319</v>
      </c>
      <c r="G136" s="242">
        <f>F136/E136-1</f>
        <v>1.6802612426986219E-2</v>
      </c>
      <c r="H136" s="241">
        <f>F136-E136</f>
        <v>7111</v>
      </c>
      <c r="I136" s="242">
        <f>F136/F$136</f>
        <v>1</v>
      </c>
      <c r="J136" s="241">
        <v>422024</v>
      </c>
      <c r="K136" s="242">
        <f>H136/H$136</f>
        <v>1</v>
      </c>
      <c r="L136" s="242">
        <f>J136/F136-1</f>
        <v>-1.9276397277368629E-2</v>
      </c>
      <c r="M136" s="241">
        <f>J136-F136</f>
        <v>-8295</v>
      </c>
      <c r="N136" s="242">
        <f>J136/C136-1</f>
        <v>1.0251740734875643</v>
      </c>
      <c r="O136" s="241">
        <f>J136-C136</f>
        <v>213635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68476</v>
      </c>
      <c r="D137" s="265">
        <v>126666</v>
      </c>
      <c r="E137" s="265">
        <v>86811</v>
      </c>
      <c r="F137" s="265">
        <v>75361</v>
      </c>
      <c r="G137" s="271">
        <f t="shared" ref="G137:G146" si="12">F137/E137-1</f>
        <v>-0.13189572749997125</v>
      </c>
      <c r="H137" s="278">
        <f t="shared" ref="H137:H146" si="13">F137-E137</f>
        <v>-11450</v>
      </c>
      <c r="I137" s="273">
        <f t="shared" ref="I137:K146" si="14">F137/F$136</f>
        <v>0.17512821883300528</v>
      </c>
      <c r="J137" s="265">
        <v>60679</v>
      </c>
      <c r="K137" s="273">
        <f t="shared" si="14"/>
        <v>-1.610181409084517</v>
      </c>
      <c r="L137" s="273">
        <f t="shared" ref="L137:L146" si="15">J137/F137-1</f>
        <v>-0.19482225554331811</v>
      </c>
      <c r="M137" s="272">
        <f t="shared" ref="M137:M146" si="16">J137-F137</f>
        <v>-14682</v>
      </c>
      <c r="N137" s="271">
        <f t="shared" ref="N137:N146" si="17">J137/C137-1</f>
        <v>-0.11386471172381563</v>
      </c>
      <c r="O137" s="265">
        <f t="shared" ref="O137:O146" si="18">J137-C137</f>
        <v>-7797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24912</v>
      </c>
      <c r="D138" s="265">
        <v>43482</v>
      </c>
      <c r="E138" s="265">
        <v>48094</v>
      </c>
      <c r="F138" s="265">
        <v>52610</v>
      </c>
      <c r="G138" s="271">
        <f t="shared" si="12"/>
        <v>9.3899446916455354E-2</v>
      </c>
      <c r="H138" s="278">
        <f t="shared" si="13"/>
        <v>4516</v>
      </c>
      <c r="I138" s="273">
        <f t="shared" si="14"/>
        <v>0.1222581387296401</v>
      </c>
      <c r="J138" s="265">
        <v>50222</v>
      </c>
      <c r="K138" s="273">
        <f t="shared" si="14"/>
        <v>0.63507242300660949</v>
      </c>
      <c r="L138" s="273">
        <f t="shared" si="15"/>
        <v>-4.5390610150161548E-2</v>
      </c>
      <c r="M138" s="272">
        <f t="shared" si="16"/>
        <v>-2388</v>
      </c>
      <c r="N138" s="271">
        <f t="shared" si="17"/>
        <v>1.0159762363519591</v>
      </c>
      <c r="O138" s="265">
        <f t="shared" si="18"/>
        <v>25310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1658</v>
      </c>
      <c r="D139" s="265">
        <v>2415</v>
      </c>
      <c r="E139" s="265">
        <v>3515</v>
      </c>
      <c r="F139" s="265">
        <v>14856</v>
      </c>
      <c r="G139" s="271">
        <f t="shared" si="12"/>
        <v>3.2264580369843525</v>
      </c>
      <c r="H139" s="279">
        <f t="shared" si="13"/>
        <v>11341</v>
      </c>
      <c r="I139" s="277">
        <f t="shared" si="14"/>
        <v>3.4523225792958245E-2</v>
      </c>
      <c r="J139" s="265">
        <v>7765</v>
      </c>
      <c r="K139" s="277">
        <f t="shared" si="14"/>
        <v>1.5948530445788216</v>
      </c>
      <c r="L139" s="273">
        <f t="shared" si="15"/>
        <v>-0.47731556273559506</v>
      </c>
      <c r="M139" s="272">
        <f t="shared" si="16"/>
        <v>-7091</v>
      </c>
      <c r="N139" s="271">
        <f t="shared" si="17"/>
        <v>3.6833534378769599</v>
      </c>
      <c r="O139" s="265">
        <f t="shared" si="18"/>
        <v>6107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28320</v>
      </c>
      <c r="D140" s="265">
        <v>66989</v>
      </c>
      <c r="E140" s="265">
        <v>97391</v>
      </c>
      <c r="F140" s="265">
        <v>92865</v>
      </c>
      <c r="G140" s="271">
        <f t="shared" si="12"/>
        <v>-4.6472466655029687E-2</v>
      </c>
      <c r="H140" s="278">
        <f t="shared" si="13"/>
        <v>-4526</v>
      </c>
      <c r="I140" s="273">
        <f t="shared" si="14"/>
        <v>0.21580501906725011</v>
      </c>
      <c r="J140" s="265">
        <v>106402</v>
      </c>
      <c r="K140" s="273">
        <f t="shared" si="14"/>
        <v>-0.63647869497960907</v>
      </c>
      <c r="L140" s="273">
        <f t="shared" si="15"/>
        <v>0.14577074247563671</v>
      </c>
      <c r="M140" s="272">
        <f t="shared" si="16"/>
        <v>13537</v>
      </c>
      <c r="N140" s="271">
        <f t="shared" si="17"/>
        <v>2.7571327683615818</v>
      </c>
      <c r="O140" s="265">
        <f t="shared" si="18"/>
        <v>78082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4.5361696787731894E-2</v>
      </c>
      <c r="J141" s="265">
        <v>16099</v>
      </c>
      <c r="K141" s="277">
        <f t="shared" si="14"/>
        <v>0.44452257066516665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27791</v>
      </c>
      <c r="D142" s="265">
        <v>53247</v>
      </c>
      <c r="E142" s="265">
        <v>69865</v>
      </c>
      <c r="F142" s="265">
        <v>67025</v>
      </c>
      <c r="G142" s="271">
        <f t="shared" si="12"/>
        <v>-4.0649824661847855E-2</v>
      </c>
      <c r="H142" s="278">
        <f t="shared" si="13"/>
        <v>-2840</v>
      </c>
      <c r="I142" s="273">
        <f t="shared" si="14"/>
        <v>0.15575654340152306</v>
      </c>
      <c r="J142" s="265">
        <v>75188</v>
      </c>
      <c r="K142" s="273">
        <f t="shared" si="14"/>
        <v>-0.39938124033188016</v>
      </c>
      <c r="L142" s="273">
        <f t="shared" si="15"/>
        <v>0.12179037672510251</v>
      </c>
      <c r="M142" s="272">
        <f t="shared" si="16"/>
        <v>8163</v>
      </c>
      <c r="N142" s="271">
        <f t="shared" si="17"/>
        <v>1.70548019142888</v>
      </c>
      <c r="O142" s="265">
        <f t="shared" si="18"/>
        <v>47397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2.7942061586869276E-2</v>
      </c>
      <c r="J143" s="265">
        <v>11877</v>
      </c>
      <c r="K143" s="277">
        <f t="shared" si="14"/>
        <v>-0.59977499648432009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20058</v>
      </c>
      <c r="D144" s="265">
        <v>34195</v>
      </c>
      <c r="E144" s="265">
        <v>19943</v>
      </c>
      <c r="F144" s="265">
        <v>22352</v>
      </c>
      <c r="G144" s="271">
        <f t="shared" si="12"/>
        <v>0.12079426365140655</v>
      </c>
      <c r="H144" s="278">
        <f t="shared" si="13"/>
        <v>2409</v>
      </c>
      <c r="I144" s="273">
        <f t="shared" si="14"/>
        <v>5.1942860993820866E-2</v>
      </c>
      <c r="J144" s="265">
        <v>18376</v>
      </c>
      <c r="K144" s="273">
        <f t="shared" si="14"/>
        <v>0.33877091829559836</v>
      </c>
      <c r="L144" s="273">
        <f t="shared" si="15"/>
        <v>-0.17788117394416603</v>
      </c>
      <c r="M144" s="272">
        <f t="shared" si="16"/>
        <v>-3976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8930</v>
      </c>
      <c r="D145" s="265">
        <v>21567</v>
      </c>
      <c r="E145" s="265">
        <v>23338</v>
      </c>
      <c r="F145" s="265">
        <v>29399</v>
      </c>
      <c r="G145" s="271">
        <f t="shared" si="12"/>
        <v>0.25970520181677959</v>
      </c>
      <c r="H145" s="279">
        <f t="shared" si="13"/>
        <v>6061</v>
      </c>
      <c r="I145" s="277">
        <f t="shared" si="14"/>
        <v>6.8319084214268952E-2</v>
      </c>
      <c r="J145" s="265">
        <v>37562</v>
      </c>
      <c r="K145" s="277">
        <f t="shared" si="14"/>
        <v>0.85234144283504432</v>
      </c>
      <c r="L145" s="273">
        <f t="shared" si="15"/>
        <v>0.27766250552739891</v>
      </c>
      <c r="M145" s="272">
        <f t="shared" si="16"/>
        <v>8163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44307</v>
      </c>
      <c r="G146" s="271">
        <f t="shared" si="12"/>
        <v>6.4995312838016517E-2</v>
      </c>
      <c r="H146" s="278">
        <f t="shared" si="13"/>
        <v>2704</v>
      </c>
      <c r="I146" s="273">
        <f t="shared" si="14"/>
        <v>0.10296315059293222</v>
      </c>
      <c r="J146" s="265">
        <f>J136-SUM(J137:J145)</f>
        <v>37854</v>
      </c>
      <c r="K146" s="273">
        <f t="shared" si="14"/>
        <v>0.38025594149908593</v>
      </c>
      <c r="L146" s="273">
        <f t="shared" si="15"/>
        <v>-0.14564290067032293</v>
      </c>
      <c r="M146" s="272">
        <f t="shared" si="16"/>
        <v>-6453</v>
      </c>
      <c r="N146" s="271">
        <f t="shared" si="17"/>
        <v>1.5932725902582723</v>
      </c>
      <c r="O146" s="265">
        <f t="shared" si="18"/>
        <v>23257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7D82E-216E-4EED-BFAF-D3D89004A2DC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325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212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49807</v>
      </c>
      <c r="D8" s="121">
        <f t="shared" ref="D8:D21" si="0">C8/C9-1</f>
        <v>-0.10554198692622652</v>
      </c>
    </row>
    <row r="9" spans="1:5" x14ac:dyDescent="0.25">
      <c r="A9" s="1"/>
      <c r="B9" s="119">
        <v>2023</v>
      </c>
      <c r="C9" s="120">
        <v>55684</v>
      </c>
      <c r="D9" s="121">
        <f t="shared" si="0"/>
        <v>0.14505449311124829</v>
      </c>
    </row>
    <row r="10" spans="1:5" x14ac:dyDescent="0.25">
      <c r="A10" s="1"/>
      <c r="B10" s="119">
        <v>2022</v>
      </c>
      <c r="C10" s="120">
        <v>48630</v>
      </c>
      <c r="D10" s="121">
        <f t="shared" si="0"/>
        <v>9.531960899139591E-2</v>
      </c>
    </row>
    <row r="11" spans="1:5" x14ac:dyDescent="0.25">
      <c r="A11" s="1"/>
      <c r="B11" s="119">
        <v>2021</v>
      </c>
      <c r="C11" s="120">
        <v>44398</v>
      </c>
      <c r="D11" s="121">
        <f t="shared" si="0"/>
        <v>0.45167407794925452</v>
      </c>
    </row>
    <row r="12" spans="1:5" x14ac:dyDescent="0.25">
      <c r="A12" s="1" t="s">
        <v>75</v>
      </c>
      <c r="B12" s="119">
        <v>2020</v>
      </c>
      <c r="C12" s="120">
        <v>30584</v>
      </c>
      <c r="D12" s="121">
        <f t="shared" si="0"/>
        <v>-1.3705698345641615E-2</v>
      </c>
    </row>
    <row r="13" spans="1:5" x14ac:dyDescent="0.25">
      <c r="A13" s="1" t="s">
        <v>77</v>
      </c>
      <c r="B13" s="119">
        <v>2019</v>
      </c>
      <c r="C13" s="120">
        <v>31009</v>
      </c>
      <c r="D13" s="121">
        <f t="shared" si="0"/>
        <v>2.9344398340249045E-2</v>
      </c>
    </row>
    <row r="14" spans="1:5" x14ac:dyDescent="0.25">
      <c r="A14" s="1" t="s">
        <v>79</v>
      </c>
      <c r="B14" s="119">
        <v>2018</v>
      </c>
      <c r="C14" s="120">
        <v>30125</v>
      </c>
      <c r="D14" s="121">
        <f t="shared" si="0"/>
        <v>0.13405360638458053</v>
      </c>
    </row>
    <row r="15" spans="1:5" x14ac:dyDescent="0.25">
      <c r="A15" s="1" t="s">
        <v>81</v>
      </c>
      <c r="B15" s="119">
        <v>2017</v>
      </c>
      <c r="C15" s="120">
        <v>26564</v>
      </c>
      <c r="D15" s="121">
        <f t="shared" si="0"/>
        <v>-9.7781120722073567E-4</v>
      </c>
    </row>
    <row r="16" spans="1:5" x14ac:dyDescent="0.25">
      <c r="A16" s="1" t="s">
        <v>83</v>
      </c>
      <c r="B16" s="119">
        <v>2016</v>
      </c>
      <c r="C16" s="120">
        <v>26590</v>
      </c>
      <c r="D16" s="121">
        <f>C16/C17-1</f>
        <v>0.18944307761127255</v>
      </c>
    </row>
    <row r="17" spans="1:4" x14ac:dyDescent="0.25">
      <c r="A17" s="1" t="s">
        <v>85</v>
      </c>
      <c r="B17" s="119">
        <v>2015</v>
      </c>
      <c r="C17" s="120">
        <v>22355</v>
      </c>
      <c r="D17" s="121">
        <f t="shared" si="0"/>
        <v>-0.12295500019616301</v>
      </c>
    </row>
    <row r="18" spans="1:4" x14ac:dyDescent="0.25">
      <c r="A18" s="1" t="s">
        <v>87</v>
      </c>
      <c r="B18" s="119">
        <v>2014</v>
      </c>
      <c r="C18" s="120">
        <v>25489</v>
      </c>
      <c r="D18" s="121">
        <f t="shared" si="0"/>
        <v>-0.13349877617623063</v>
      </c>
    </row>
    <row r="19" spans="1:4" x14ac:dyDescent="0.25">
      <c r="A19" s="1" t="s">
        <v>89</v>
      </c>
      <c r="B19" s="119">
        <v>2013</v>
      </c>
      <c r="C19" s="120">
        <v>29416</v>
      </c>
      <c r="D19" s="121">
        <f t="shared" si="0"/>
        <v>-0.21404333769738426</v>
      </c>
    </row>
    <row r="20" spans="1:4" x14ac:dyDescent="0.25">
      <c r="A20" s="1" t="s">
        <v>91</v>
      </c>
      <c r="B20" s="119">
        <v>2012</v>
      </c>
      <c r="C20" s="120">
        <v>37427</v>
      </c>
      <c r="D20" s="121">
        <f>C20/C21-1</f>
        <v>-2.8853888269026129E-2</v>
      </c>
    </row>
    <row r="21" spans="1:4" x14ac:dyDescent="0.25">
      <c r="A21" s="1" t="s">
        <v>93</v>
      </c>
      <c r="B21" s="119">
        <v>2011</v>
      </c>
      <c r="C21" s="120">
        <v>38539</v>
      </c>
      <c r="D21" s="121">
        <f t="shared" si="0"/>
        <v>1.0031706429648111</v>
      </c>
    </row>
    <row r="22" spans="1:4" x14ac:dyDescent="0.25">
      <c r="A22" s="1" t="s">
        <v>95</v>
      </c>
      <c r="B22" s="119">
        <v>2010</v>
      </c>
      <c r="C22" s="120">
        <v>19239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DD6B2-4359-46D5-B5E2-F19D50EB3763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326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213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33708</v>
      </c>
      <c r="D8" s="121">
        <f t="shared" ref="D8:D21" si="0">C8/C9-1</f>
        <v>-6.791284149983412E-2</v>
      </c>
    </row>
    <row r="9" spans="1:5" x14ac:dyDescent="0.25">
      <c r="A9" s="1"/>
      <c r="B9" s="119">
        <v>2023</v>
      </c>
      <c r="C9" s="120">
        <v>36164</v>
      </c>
      <c r="D9" s="121">
        <f t="shared" si="0"/>
        <v>0.12063462551516846</v>
      </c>
    </row>
    <row r="10" spans="1:5" x14ac:dyDescent="0.25">
      <c r="A10" s="1"/>
      <c r="B10" s="119">
        <v>2022</v>
      </c>
      <c r="C10" s="120">
        <v>32271</v>
      </c>
      <c r="D10" s="121">
        <f t="shared" si="0"/>
        <v>0.59142913502317773</v>
      </c>
    </row>
    <row r="11" spans="1:5" x14ac:dyDescent="0.25">
      <c r="A11" s="1"/>
      <c r="B11" s="119">
        <v>2021</v>
      </c>
      <c r="C11" s="120">
        <v>20278</v>
      </c>
      <c r="D11" s="121">
        <f t="shared" si="0"/>
        <v>-0.20853986963818738</v>
      </c>
    </row>
    <row r="12" spans="1:5" x14ac:dyDescent="0.25">
      <c r="A12" s="1" t="s">
        <v>75</v>
      </c>
      <c r="B12" s="119">
        <v>2020</v>
      </c>
      <c r="C12" s="120">
        <v>25621</v>
      </c>
      <c r="D12" s="121">
        <f t="shared" si="0"/>
        <v>0.33980024054803115</v>
      </c>
    </row>
    <row r="13" spans="1:5" x14ac:dyDescent="0.25">
      <c r="A13" s="1" t="s">
        <v>77</v>
      </c>
      <c r="B13" s="119">
        <v>2019</v>
      </c>
      <c r="C13" s="120">
        <v>19123</v>
      </c>
      <c r="D13" s="121">
        <f t="shared" si="0"/>
        <v>0.15995390027902467</v>
      </c>
    </row>
    <row r="14" spans="1:5" x14ac:dyDescent="0.25">
      <c r="A14" s="1" t="s">
        <v>79</v>
      </c>
      <c r="B14" s="119">
        <v>2018</v>
      </c>
      <c r="C14" s="120">
        <v>16486</v>
      </c>
      <c r="D14" s="121">
        <f t="shared" si="0"/>
        <v>0.26601136538166181</v>
      </c>
    </row>
    <row r="15" spans="1:5" x14ac:dyDescent="0.25">
      <c r="A15" s="1" t="s">
        <v>81</v>
      </c>
      <c r="B15" s="119">
        <v>2017</v>
      </c>
      <c r="C15" s="120">
        <v>13022</v>
      </c>
      <c r="D15" s="121">
        <f>C15/C16-1</f>
        <v>-0.12948726519152354</v>
      </c>
    </row>
    <row r="16" spans="1:5" x14ac:dyDescent="0.25">
      <c r="A16" s="1" t="s">
        <v>83</v>
      </c>
      <c r="B16" s="119">
        <v>2016</v>
      </c>
      <c r="C16" s="120">
        <v>14959</v>
      </c>
      <c r="D16" s="121">
        <f>C16/C17-1</f>
        <v>0.70764840182648392</v>
      </c>
    </row>
    <row r="17" spans="1:4" x14ac:dyDescent="0.25">
      <c r="A17" s="1" t="s">
        <v>85</v>
      </c>
      <c r="B17" s="119">
        <v>2015</v>
      </c>
      <c r="C17" s="120">
        <v>8760</v>
      </c>
      <c r="D17" s="121">
        <f t="shared" si="0"/>
        <v>-0.42113262406660945</v>
      </c>
    </row>
    <row r="18" spans="1:4" x14ac:dyDescent="0.25">
      <c r="A18" s="1" t="s">
        <v>87</v>
      </c>
      <c r="B18" s="119">
        <v>2014</v>
      </c>
      <c r="C18" s="120">
        <v>15133</v>
      </c>
      <c r="D18" s="121">
        <f t="shared" si="0"/>
        <v>-9.7500327182306057E-3</v>
      </c>
    </row>
    <row r="19" spans="1:4" x14ac:dyDescent="0.25">
      <c r="A19" s="1" t="s">
        <v>89</v>
      </c>
      <c r="B19" s="119">
        <v>2013</v>
      </c>
      <c r="C19" s="120">
        <v>15282</v>
      </c>
      <c r="D19" s="121">
        <f t="shared" si="0"/>
        <v>-0.43904856293359762</v>
      </c>
    </row>
    <row r="20" spans="1:4" x14ac:dyDescent="0.25">
      <c r="A20" s="1" t="s">
        <v>91</v>
      </c>
      <c r="B20" s="119">
        <v>2012</v>
      </c>
      <c r="C20" s="120">
        <v>27243</v>
      </c>
      <c r="D20" s="121">
        <f>C20/C21-1</f>
        <v>1.229934601664695E-2</v>
      </c>
    </row>
    <row r="21" spans="1:4" x14ac:dyDescent="0.25">
      <c r="A21" s="1" t="s">
        <v>93</v>
      </c>
      <c r="B21" s="119">
        <v>2011</v>
      </c>
      <c r="C21" s="120">
        <v>26912</v>
      </c>
      <c r="D21" s="121">
        <f t="shared" si="0"/>
        <v>1.4401124308640858</v>
      </c>
    </row>
    <row r="22" spans="1:4" x14ac:dyDescent="0.25">
      <c r="A22" s="1" t="s">
        <v>95</v>
      </c>
      <c r="B22" s="119">
        <v>2010</v>
      </c>
      <c r="C22" s="120">
        <v>11029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DD9CD-6906-4904-8664-7517076A850F}">
  <sheetPr>
    <tabColor rgb="FF92D050"/>
  </sheetPr>
  <dimension ref="B1:W54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61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62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231</v>
      </c>
      <c r="O6" s="92" t="s">
        <v>232</v>
      </c>
      <c r="P6" s="92" t="s">
        <v>233</v>
      </c>
      <c r="Q6" s="92" t="s">
        <v>234</v>
      </c>
      <c r="R6" s="92" t="s">
        <v>235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46</v>
      </c>
      <c r="C7" s="94">
        <v>66601</v>
      </c>
      <c r="D7" s="94">
        <v>82456</v>
      </c>
      <c r="E7" s="94">
        <v>129725</v>
      </c>
      <c r="F7" s="94">
        <v>125536.00000000001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118692</v>
      </c>
      <c r="O7" s="94">
        <v>199699</v>
      </c>
      <c r="P7" s="94">
        <v>126466</v>
      </c>
      <c r="Q7" s="94">
        <v>128267</v>
      </c>
      <c r="R7" s="94">
        <v>127934</v>
      </c>
      <c r="S7" s="95">
        <f t="shared" ref="S7:S52" si="4">IFERROR(R7/Q7-1,"-")</f>
        <v>-2.5961470994098068E-3</v>
      </c>
      <c r="T7" s="95">
        <f t="shared" ref="T7:T52" si="5">IFERROR(R7/N7-1,"-")</f>
        <v>7.786539952145044E-2</v>
      </c>
      <c r="U7" s="94">
        <f t="shared" ref="U7:U52" si="6">IFERROR(R7-Q7,"-")</f>
        <v>-333</v>
      </c>
      <c r="V7" s="94">
        <f t="shared" ref="V7:V52" si="7">IFERROR(R7-N7,"-")</f>
        <v>9242</v>
      </c>
      <c r="W7" s="95">
        <f>R7/R7</f>
        <v>1</v>
      </c>
    </row>
    <row r="8" spans="2:23" x14ac:dyDescent="0.25">
      <c r="B8" s="96" t="s">
        <v>63</v>
      </c>
      <c r="C8" s="97">
        <v>44486.999999999993</v>
      </c>
      <c r="D8" s="97">
        <v>56791</v>
      </c>
      <c r="E8" s="97">
        <v>89503</v>
      </c>
      <c r="F8" s="97">
        <v>89318</v>
      </c>
      <c r="G8" s="97">
        <v>99213</v>
      </c>
      <c r="H8" s="97">
        <v>89677.999999999985</v>
      </c>
      <c r="I8" s="98">
        <f t="shared" si="0"/>
        <v>-9.610635702982484E-2</v>
      </c>
      <c r="J8" s="98">
        <f t="shared" si="1"/>
        <v>0.57908823581201219</v>
      </c>
      <c r="K8" s="97">
        <f t="shared" si="2"/>
        <v>-9535.0000000000146</v>
      </c>
      <c r="L8" s="97">
        <f t="shared" si="3"/>
        <v>32886.999999999985</v>
      </c>
      <c r="M8" s="98">
        <f>H8/H7</f>
        <v>0.71372973489219782</v>
      </c>
      <c r="N8" s="97">
        <v>86479</v>
      </c>
      <c r="O8" s="97">
        <v>91202</v>
      </c>
      <c r="P8" s="97">
        <v>90259</v>
      </c>
      <c r="Q8" s="97">
        <v>92267</v>
      </c>
      <c r="R8" s="97">
        <v>91865</v>
      </c>
      <c r="S8" s="98">
        <f t="shared" si="4"/>
        <v>-4.3569206758645729E-3</v>
      </c>
      <c r="T8" s="98">
        <f t="shared" si="5"/>
        <v>6.2281016200464778E-2</v>
      </c>
      <c r="U8" s="97">
        <f t="shared" si="6"/>
        <v>-402</v>
      </c>
      <c r="V8" s="97">
        <f t="shared" si="7"/>
        <v>5386</v>
      </c>
      <c r="W8" s="98">
        <f>R8/R7</f>
        <v>0.71806556505698249</v>
      </c>
    </row>
    <row r="9" spans="2:23" x14ac:dyDescent="0.25">
      <c r="B9" s="99" t="s">
        <v>64</v>
      </c>
      <c r="C9" s="54">
        <v>34865</v>
      </c>
      <c r="D9" s="54">
        <v>45244</v>
      </c>
      <c r="E9" s="54">
        <v>71471</v>
      </c>
      <c r="F9" s="54">
        <v>72829</v>
      </c>
      <c r="G9" s="54">
        <v>81170</v>
      </c>
      <c r="H9" s="54">
        <v>73859</v>
      </c>
      <c r="I9" s="100">
        <f t="shared" si="0"/>
        <v>-9.0070222988788973E-2</v>
      </c>
      <c r="J9" s="100">
        <f t="shared" si="1"/>
        <v>0.63245955264786491</v>
      </c>
      <c r="K9" s="54">
        <f t="shared" si="2"/>
        <v>-7311</v>
      </c>
      <c r="L9" s="54">
        <f t="shared" si="3"/>
        <v>28615</v>
      </c>
      <c r="M9" s="100">
        <f>H9/H7</f>
        <v>0.5878293950512149</v>
      </c>
      <c r="N9" s="54">
        <v>69355</v>
      </c>
      <c r="O9" s="54">
        <v>72715</v>
      </c>
      <c r="P9" s="54">
        <v>73997</v>
      </c>
      <c r="Q9" s="54">
        <v>75628</v>
      </c>
      <c r="R9" s="54">
        <v>76104</v>
      </c>
      <c r="S9" s="100">
        <f t="shared" si="4"/>
        <v>6.2939651980746802E-3</v>
      </c>
      <c r="T9" s="100">
        <f t="shared" si="5"/>
        <v>9.7310936486194155E-2</v>
      </c>
      <c r="U9" s="54">
        <f t="shared" si="6"/>
        <v>476</v>
      </c>
      <c r="V9" s="54">
        <f t="shared" si="7"/>
        <v>6749</v>
      </c>
      <c r="W9" s="100">
        <f>R9/R7</f>
        <v>0.59486922944643328</v>
      </c>
    </row>
    <row r="10" spans="2:23" x14ac:dyDescent="0.25">
      <c r="B10" s="99" t="s">
        <v>65</v>
      </c>
      <c r="C10" s="54">
        <v>9622</v>
      </c>
      <c r="D10" s="54">
        <v>11547</v>
      </c>
      <c r="E10" s="54">
        <v>18032</v>
      </c>
      <c r="F10" s="54">
        <v>16489</v>
      </c>
      <c r="G10" s="54">
        <v>18043</v>
      </c>
      <c r="H10" s="54">
        <v>15819</v>
      </c>
      <c r="I10" s="100">
        <f t="shared" si="0"/>
        <v>-0.12326109848694788</v>
      </c>
      <c r="J10" s="100">
        <f t="shared" si="1"/>
        <v>0.36996622499350473</v>
      </c>
      <c r="K10" s="54">
        <f t="shared" si="2"/>
        <v>-2224</v>
      </c>
      <c r="L10" s="54">
        <f t="shared" si="3"/>
        <v>4272</v>
      </c>
      <c r="M10" s="100">
        <f>H10/H7</f>
        <v>0.12590033984098306</v>
      </c>
      <c r="N10" s="54">
        <v>17124</v>
      </c>
      <c r="O10" s="54">
        <v>18487</v>
      </c>
      <c r="P10" s="54">
        <v>16262</v>
      </c>
      <c r="Q10" s="54">
        <v>16639</v>
      </c>
      <c r="R10" s="54">
        <v>15761</v>
      </c>
      <c r="S10" s="100">
        <f t="shared" si="4"/>
        <v>-5.2767594206382551E-2</v>
      </c>
      <c r="T10" s="100">
        <f t="shared" si="5"/>
        <v>-7.9595888811025417E-2</v>
      </c>
      <c r="U10" s="54">
        <f t="shared" si="6"/>
        <v>-878</v>
      </c>
      <c r="V10" s="54">
        <f t="shared" si="7"/>
        <v>-1363</v>
      </c>
      <c r="W10" s="100">
        <f>R10/R7</f>
        <v>0.12319633561054918</v>
      </c>
    </row>
    <row r="11" spans="2:23" x14ac:dyDescent="0.25">
      <c r="B11" s="96" t="s">
        <v>66</v>
      </c>
      <c r="C11" s="97">
        <v>22114</v>
      </c>
      <c r="D11" s="97">
        <v>25665.000000000004</v>
      </c>
      <c r="E11" s="97">
        <v>40223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0.40144165205532811</v>
      </c>
      <c r="K11" s="97">
        <f t="shared" si="2"/>
        <v>135</v>
      </c>
      <c r="L11" s="97">
        <f t="shared" si="3"/>
        <v>10302.999999999996</v>
      </c>
      <c r="M11" s="98">
        <f>H11/H7</f>
        <v>0.28626230630257787</v>
      </c>
      <c r="N11" s="97">
        <v>32213</v>
      </c>
      <c r="O11" s="97">
        <v>108497</v>
      </c>
      <c r="P11" s="97">
        <v>36207</v>
      </c>
      <c r="Q11" s="97">
        <v>36000</v>
      </c>
      <c r="R11" s="97">
        <v>36069</v>
      </c>
      <c r="S11" s="98">
        <f t="shared" si="4"/>
        <v>1.9166666666665666E-3</v>
      </c>
      <c r="T11" s="98">
        <f t="shared" si="5"/>
        <v>0.11970322540589207</v>
      </c>
      <c r="U11" s="97">
        <f t="shared" si="6"/>
        <v>69</v>
      </c>
      <c r="V11" s="97">
        <f t="shared" si="7"/>
        <v>3856</v>
      </c>
      <c r="W11" s="98">
        <f>R11/R7</f>
        <v>0.28193443494301751</v>
      </c>
    </row>
    <row r="12" spans="2:23" x14ac:dyDescent="0.25">
      <c r="B12" s="93" t="s">
        <v>47</v>
      </c>
      <c r="C12" s="101">
        <v>23742</v>
      </c>
      <c r="D12" s="101">
        <v>29697.000000000004</v>
      </c>
      <c r="E12" s="101">
        <v>46054</v>
      </c>
      <c r="F12" s="101">
        <v>45902</v>
      </c>
      <c r="G12" s="101">
        <v>49468</v>
      </c>
      <c r="H12" s="101">
        <v>45190.999999999993</v>
      </c>
      <c r="I12" s="102">
        <f t="shared" si="0"/>
        <v>-8.6459933694509772E-2</v>
      </c>
      <c r="J12" s="102">
        <f t="shared" si="1"/>
        <v>0.52173620230999718</v>
      </c>
      <c r="K12" s="101">
        <f t="shared" si="2"/>
        <v>-4277.0000000000073</v>
      </c>
      <c r="L12" s="101">
        <f t="shared" si="3"/>
        <v>15493.999999999989</v>
      </c>
      <c r="M12" s="95">
        <f>H12/H12</f>
        <v>1</v>
      </c>
      <c r="N12" s="101">
        <v>42803</v>
      </c>
      <c r="O12" s="101">
        <v>67766</v>
      </c>
      <c r="P12" s="101">
        <v>46660</v>
      </c>
      <c r="Q12" s="101">
        <v>47014.999999999993</v>
      </c>
      <c r="R12" s="101">
        <v>47690</v>
      </c>
      <c r="S12" s="102">
        <f t="shared" si="4"/>
        <v>1.4357120068063445E-2</v>
      </c>
      <c r="T12" s="102">
        <f t="shared" si="5"/>
        <v>0.11417424012335586</v>
      </c>
      <c r="U12" s="101">
        <f t="shared" si="6"/>
        <v>675.00000000000728</v>
      </c>
      <c r="V12" s="101">
        <f t="shared" si="7"/>
        <v>4887</v>
      </c>
      <c r="W12" s="95">
        <f>R12/R12</f>
        <v>1</v>
      </c>
    </row>
    <row r="13" spans="2:23" x14ac:dyDescent="0.25">
      <c r="B13" s="96" t="s">
        <v>63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0.74379854395786782</v>
      </c>
      <c r="N13" s="97">
        <v>34808</v>
      </c>
      <c r="O13" s="97">
        <v>35062</v>
      </c>
      <c r="P13" s="97">
        <v>35650</v>
      </c>
      <c r="Q13" s="97">
        <v>35398</v>
      </c>
      <c r="R13" s="97">
        <v>36020</v>
      </c>
      <c r="S13" s="98">
        <f t="shared" si="4"/>
        <v>1.757161421549247E-2</v>
      </c>
      <c r="T13" s="98">
        <f t="shared" si="5"/>
        <v>3.4819581705355152E-2</v>
      </c>
      <c r="U13" s="97">
        <f t="shared" si="6"/>
        <v>622</v>
      </c>
      <c r="V13" s="97">
        <f t="shared" si="7"/>
        <v>1212</v>
      </c>
      <c r="W13" s="98">
        <f>R13/R12</f>
        <v>0.75529461102956597</v>
      </c>
    </row>
    <row r="14" spans="2:23" x14ac:dyDescent="0.25">
      <c r="B14" s="99" t="s">
        <v>64</v>
      </c>
      <c r="C14" s="54">
        <v>14847</v>
      </c>
      <c r="D14" s="54">
        <v>20181</v>
      </c>
      <c r="E14" s="54">
        <v>29820</v>
      </c>
      <c r="F14" s="54">
        <v>30493</v>
      </c>
      <c r="G14" s="54">
        <v>33752</v>
      </c>
      <c r="H14" s="54">
        <v>29550</v>
      </c>
      <c r="I14" s="100">
        <f t="shared" si="0"/>
        <v>-0.12449632614363593</v>
      </c>
      <c r="J14" s="100">
        <f t="shared" si="1"/>
        <v>0.46424855061691694</v>
      </c>
      <c r="K14" s="54">
        <f t="shared" si="2"/>
        <v>-4202</v>
      </c>
      <c r="L14" s="54">
        <f t="shared" si="3"/>
        <v>9369</v>
      </c>
      <c r="M14" s="100">
        <f>H14/H12</f>
        <v>0.65389126153437638</v>
      </c>
      <c r="N14" s="54">
        <v>29997</v>
      </c>
      <c r="O14" s="54">
        <v>29852</v>
      </c>
      <c r="P14" s="54">
        <v>31325</v>
      </c>
      <c r="Q14" s="54">
        <v>31393.000000000004</v>
      </c>
      <c r="R14" s="54">
        <v>31869</v>
      </c>
      <c r="S14" s="100">
        <f t="shared" si="4"/>
        <v>1.5162615869779739E-2</v>
      </c>
      <c r="T14" s="100">
        <f t="shared" si="5"/>
        <v>6.2406240624062415E-2</v>
      </c>
      <c r="U14" s="54">
        <f t="shared" si="6"/>
        <v>475.99999999999636</v>
      </c>
      <c r="V14" s="54">
        <f t="shared" si="7"/>
        <v>1872</v>
      </c>
      <c r="W14" s="100">
        <f>R14/R12</f>
        <v>0.66825330257915705</v>
      </c>
    </row>
    <row r="15" spans="2:23" x14ac:dyDescent="0.25">
      <c r="B15" s="99" t="s">
        <v>65</v>
      </c>
      <c r="C15" s="54">
        <v>2720</v>
      </c>
      <c r="D15" s="54">
        <v>3159.0000000000005</v>
      </c>
      <c r="E15" s="54">
        <v>5006.0000000000009</v>
      </c>
      <c r="F15" s="54">
        <v>4453</v>
      </c>
      <c r="G15" s="54">
        <v>4387</v>
      </c>
      <c r="H15" s="54">
        <v>4063.0000000000005</v>
      </c>
      <c r="I15" s="100">
        <f t="shared" si="0"/>
        <v>-7.3854570321404078E-2</v>
      </c>
      <c r="J15" s="100">
        <f t="shared" si="1"/>
        <v>0.28616650838873059</v>
      </c>
      <c r="K15" s="54">
        <f t="shared" si="2"/>
        <v>-323.99999999999955</v>
      </c>
      <c r="L15" s="54">
        <f t="shared" si="3"/>
        <v>904</v>
      </c>
      <c r="M15" s="100">
        <f>H15/H12</f>
        <v>8.9907282423491428E-2</v>
      </c>
      <c r="N15" s="54">
        <v>4811</v>
      </c>
      <c r="O15" s="54">
        <v>5209.9999999999991</v>
      </c>
      <c r="P15" s="54">
        <v>4325</v>
      </c>
      <c r="Q15" s="54">
        <v>4004.9999999999995</v>
      </c>
      <c r="R15" s="54">
        <v>4151</v>
      </c>
      <c r="S15" s="100">
        <f t="shared" si="4"/>
        <v>3.645443196005016E-2</v>
      </c>
      <c r="T15" s="100">
        <f t="shared" si="5"/>
        <v>-0.13718561629598836</v>
      </c>
      <c r="U15" s="54">
        <f t="shared" si="6"/>
        <v>146.00000000000045</v>
      </c>
      <c r="V15" s="54">
        <f t="shared" si="7"/>
        <v>-660</v>
      </c>
      <c r="W15" s="100">
        <f>R15/R12</f>
        <v>8.7041308450408889E-2</v>
      </c>
    </row>
    <row r="16" spans="2:23" x14ac:dyDescent="0.25">
      <c r="B16" s="96" t="s">
        <v>66</v>
      </c>
      <c r="C16" s="97">
        <v>6176</v>
      </c>
      <c r="D16" s="97">
        <v>6357</v>
      </c>
      <c r="E16" s="97">
        <v>11227</v>
      </c>
      <c r="F16" s="97">
        <v>10956.000000000002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0.25622358434201503</v>
      </c>
      <c r="N16" s="97">
        <v>7995</v>
      </c>
      <c r="O16" s="97">
        <v>32704</v>
      </c>
      <c r="P16" s="97">
        <v>11010</v>
      </c>
      <c r="Q16" s="97">
        <v>11617</v>
      </c>
      <c r="R16" s="97">
        <v>11670</v>
      </c>
      <c r="S16" s="98">
        <f t="shared" si="4"/>
        <v>4.5622794180941728E-3</v>
      </c>
      <c r="T16" s="98">
        <f t="shared" si="5"/>
        <v>0.4596622889305817</v>
      </c>
      <c r="U16" s="97">
        <f t="shared" si="6"/>
        <v>53</v>
      </c>
      <c r="V16" s="97">
        <f t="shared" si="7"/>
        <v>3675</v>
      </c>
      <c r="W16" s="98">
        <f>R16/R12</f>
        <v>0.24470538897043406</v>
      </c>
    </row>
    <row r="17" spans="2:23" x14ac:dyDescent="0.25">
      <c r="B17" s="93" t="s">
        <v>53</v>
      </c>
      <c r="C17" s="101">
        <v>2132</v>
      </c>
      <c r="D17" s="101">
        <v>2908</v>
      </c>
      <c r="E17" s="101">
        <v>4643</v>
      </c>
      <c r="F17" s="101">
        <v>4790.0000000000009</v>
      </c>
      <c r="G17" s="101">
        <v>5123</v>
      </c>
      <c r="H17" s="101">
        <v>4725</v>
      </c>
      <c r="I17" s="102">
        <f t="shared" si="0"/>
        <v>-7.7688854186999778E-2</v>
      </c>
      <c r="J17" s="102">
        <f t="shared" si="1"/>
        <v>0.62482806052269591</v>
      </c>
      <c r="K17" s="101">
        <f t="shared" si="2"/>
        <v>-398</v>
      </c>
      <c r="L17" s="101">
        <f t="shared" si="3"/>
        <v>1817</v>
      </c>
      <c r="M17" s="95">
        <f>H17/H17</f>
        <v>1</v>
      </c>
      <c r="N17" s="101">
        <v>4169</v>
      </c>
      <c r="O17" s="101">
        <v>6549</v>
      </c>
      <c r="P17" s="101">
        <v>4797</v>
      </c>
      <c r="Q17" s="101">
        <v>4797</v>
      </c>
      <c r="R17" s="101">
        <v>4635</v>
      </c>
      <c r="S17" s="102">
        <f t="shared" si="4"/>
        <v>-3.3771106941838602E-2</v>
      </c>
      <c r="T17" s="102">
        <f t="shared" si="5"/>
        <v>0.11177740465339414</v>
      </c>
      <c r="U17" s="101">
        <f t="shared" si="6"/>
        <v>-162</v>
      </c>
      <c r="V17" s="101">
        <f t="shared" si="7"/>
        <v>466</v>
      </c>
      <c r="W17" s="95">
        <f>R17/R17</f>
        <v>1</v>
      </c>
    </row>
    <row r="18" spans="2:23" x14ac:dyDescent="0.25">
      <c r="B18" s="96" t="s">
        <v>63</v>
      </c>
      <c r="C18" s="97">
        <v>1559</v>
      </c>
      <c r="D18" s="97">
        <v>2544.9999999999995</v>
      </c>
      <c r="E18" s="97">
        <v>3640</v>
      </c>
      <c r="F18" s="97">
        <v>3915.0000000000005</v>
      </c>
      <c r="G18" s="97">
        <v>4241</v>
      </c>
      <c r="H18" s="97">
        <v>3843.0000000000005</v>
      </c>
      <c r="I18" s="98">
        <f t="shared" si="0"/>
        <v>-9.3845791087007635E-2</v>
      </c>
      <c r="J18" s="98"/>
      <c r="K18" s="97">
        <f t="shared" si="2"/>
        <v>-397.99999999999955</v>
      </c>
      <c r="L18" s="97">
        <f t="shared" si="3"/>
        <v>1298.0000000000009</v>
      </c>
      <c r="M18" s="98">
        <f>H18/H17</f>
        <v>0.81333333333333346</v>
      </c>
      <c r="N18" s="97">
        <v>3324.9999999999995</v>
      </c>
      <c r="O18" s="97">
        <v>3915.0000000000005</v>
      </c>
      <c r="P18" s="97">
        <v>3915.0000000000005</v>
      </c>
      <c r="Q18" s="97">
        <v>3915.0000000000005</v>
      </c>
      <c r="R18" s="97">
        <v>3752.9999999999995</v>
      </c>
      <c r="S18" s="98">
        <f t="shared" si="4"/>
        <v>-4.137931034482778E-2</v>
      </c>
      <c r="T18" s="98">
        <f t="shared" si="5"/>
        <v>0.12872180451127813</v>
      </c>
      <c r="U18" s="97">
        <f t="shared" si="6"/>
        <v>-162.00000000000091</v>
      </c>
      <c r="V18" s="97">
        <f t="shared" si="7"/>
        <v>428</v>
      </c>
      <c r="W18" s="98">
        <f>R18/R17</f>
        <v>0.8097087378640776</v>
      </c>
    </row>
    <row r="19" spans="2:23" x14ac:dyDescent="0.25">
      <c r="B19" s="99" t="s">
        <v>64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0"/>
        <v>-</v>
      </c>
      <c r="J19" s="100" t="str">
        <f t="shared" si="1"/>
        <v>-</v>
      </c>
      <c r="K19" s="54">
        <f t="shared" si="2"/>
        <v>0</v>
      </c>
      <c r="L19" s="54">
        <f t="shared" si="3"/>
        <v>0</v>
      </c>
      <c r="M19" s="100">
        <f>H19/H17</f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100" t="str">
        <f t="shared" si="4"/>
        <v>-</v>
      </c>
      <c r="T19" s="100" t="str">
        <f t="shared" si="5"/>
        <v>-</v>
      </c>
      <c r="U19" s="54">
        <f t="shared" si="6"/>
        <v>0</v>
      </c>
      <c r="V19" s="54">
        <f t="shared" si="7"/>
        <v>0</v>
      </c>
      <c r="W19" s="100">
        <f>R19/R17</f>
        <v>0</v>
      </c>
    </row>
    <row r="20" spans="2:23" x14ac:dyDescent="0.25">
      <c r="B20" s="99" t="s">
        <v>65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0"/>
        <v>-</v>
      </c>
      <c r="J20" s="100" t="str">
        <f t="shared" si="1"/>
        <v>-</v>
      </c>
      <c r="K20" s="54">
        <f t="shared" si="2"/>
        <v>0</v>
      </c>
      <c r="L20" s="54">
        <f t="shared" si="3"/>
        <v>0</v>
      </c>
      <c r="M20" s="100">
        <f>H20/H17</f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100" t="str">
        <f t="shared" si="4"/>
        <v>-</v>
      </c>
      <c r="T20" s="100" t="str">
        <f t="shared" si="5"/>
        <v>-</v>
      </c>
      <c r="U20" s="54">
        <f t="shared" si="6"/>
        <v>0</v>
      </c>
      <c r="V20" s="54">
        <f t="shared" si="7"/>
        <v>0</v>
      </c>
      <c r="W20" s="100">
        <f>R20/R17</f>
        <v>0</v>
      </c>
    </row>
    <row r="21" spans="2:23" x14ac:dyDescent="0.25">
      <c r="B21" s="96" t="s">
        <v>66</v>
      </c>
      <c r="C21" s="97">
        <v>573</v>
      </c>
      <c r="D21" s="97">
        <v>363</v>
      </c>
      <c r="E21" s="97">
        <v>1004</v>
      </c>
      <c r="F21" s="97">
        <v>875</v>
      </c>
      <c r="G21" s="97">
        <v>882</v>
      </c>
      <c r="H21" s="97">
        <v>882</v>
      </c>
      <c r="I21" s="98">
        <f t="shared" si="0"/>
        <v>0</v>
      </c>
      <c r="J21" s="98">
        <f t="shared" si="1"/>
        <v>1.4297520661157024</v>
      </c>
      <c r="K21" s="97">
        <f t="shared" si="2"/>
        <v>0</v>
      </c>
      <c r="L21" s="97">
        <f t="shared" si="3"/>
        <v>519</v>
      </c>
      <c r="M21" s="98">
        <f>H21/H17</f>
        <v>0.18666666666666668</v>
      </c>
      <c r="N21" s="97">
        <v>844</v>
      </c>
      <c r="O21" s="97">
        <v>2634</v>
      </c>
      <c r="P21" s="97">
        <v>882</v>
      </c>
      <c r="Q21" s="97">
        <v>882</v>
      </c>
      <c r="R21" s="97">
        <v>882</v>
      </c>
      <c r="S21" s="98">
        <f t="shared" si="4"/>
        <v>0</v>
      </c>
      <c r="T21" s="98">
        <f t="shared" si="5"/>
        <v>4.502369668246442E-2</v>
      </c>
      <c r="U21" s="97">
        <f t="shared" si="6"/>
        <v>0</v>
      </c>
      <c r="V21" s="97">
        <f t="shared" si="7"/>
        <v>38</v>
      </c>
      <c r="W21" s="98">
        <f>R21/R17</f>
        <v>0.19029126213592232</v>
      </c>
    </row>
    <row r="22" spans="2:23" x14ac:dyDescent="0.25">
      <c r="B22" s="93" t="s">
        <v>49</v>
      </c>
      <c r="C22" s="101">
        <v>437</v>
      </c>
      <c r="D22" s="101">
        <v>669</v>
      </c>
      <c r="E22" s="101">
        <v>860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802</v>
      </c>
      <c r="O22" s="101">
        <v>940</v>
      </c>
      <c r="P22" s="101">
        <v>912</v>
      </c>
      <c r="Q22" s="101">
        <v>912</v>
      </c>
      <c r="R22" s="101">
        <v>905</v>
      </c>
      <c r="S22" s="102">
        <f t="shared" si="4"/>
        <v>-7.6754385964912242E-3</v>
      </c>
      <c r="T22" s="102">
        <f t="shared" si="5"/>
        <v>0.12842892768079794</v>
      </c>
      <c r="U22" s="101">
        <f t="shared" si="6"/>
        <v>-7</v>
      </c>
      <c r="V22" s="101">
        <f t="shared" si="7"/>
        <v>103</v>
      </c>
      <c r="W22" s="102">
        <f>R22/R22</f>
        <v>1</v>
      </c>
    </row>
    <row r="23" spans="2:23" x14ac:dyDescent="0.25">
      <c r="B23" s="96" t="s">
        <v>63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802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0.10598503740648368</v>
      </c>
      <c r="U23" s="97">
        <f t="shared" si="6"/>
        <v>-11</v>
      </c>
      <c r="V23" s="97">
        <f t="shared" si="7"/>
        <v>85</v>
      </c>
      <c r="W23" s="98">
        <f>R23/R22</f>
        <v>0.98011049723756904</v>
      </c>
    </row>
    <row r="24" spans="2:23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50</v>
      </c>
      <c r="C25" s="101">
        <v>2900</v>
      </c>
      <c r="D25" s="101">
        <v>4012</v>
      </c>
      <c r="E25" s="101">
        <v>4679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5961.9999999999991</v>
      </c>
      <c r="P25" s="101">
        <v>4562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63</v>
      </c>
      <c r="C26" s="97">
        <v>2534</v>
      </c>
      <c r="D26" s="97">
        <v>3312</v>
      </c>
      <c r="E26" s="97">
        <v>3862</v>
      </c>
      <c r="F26" s="97">
        <v>3695.0000000000005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3862</v>
      </c>
      <c r="P26" s="97">
        <v>3862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0"/>
        <v>-</v>
      </c>
      <c r="J27" s="100" t="str">
        <f t="shared" si="1"/>
        <v>-</v>
      </c>
      <c r="K27" s="54">
        <f t="shared" si="2"/>
        <v>0</v>
      </c>
      <c r="L27" s="54">
        <f t="shared" si="3"/>
        <v>0</v>
      </c>
      <c r="M27" s="100">
        <f>H27/H25</f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100" t="str">
        <f t="shared" si="4"/>
        <v>-</v>
      </c>
      <c r="T27" s="100" t="str">
        <f t="shared" si="5"/>
        <v>-</v>
      </c>
      <c r="U27" s="54">
        <f t="shared" si="6"/>
        <v>0</v>
      </c>
      <c r="V27" s="54">
        <f t="shared" si="7"/>
        <v>0</v>
      </c>
      <c r="W27" s="100">
        <f>R27/R25</f>
        <v>0</v>
      </c>
    </row>
    <row r="28" spans="2:23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0"/>
        <v>-</v>
      </c>
      <c r="J28" s="100" t="str">
        <f t="shared" si="1"/>
        <v>-</v>
      </c>
      <c r="K28" s="54">
        <f t="shared" si="2"/>
        <v>0</v>
      </c>
      <c r="L28" s="54">
        <f t="shared" si="3"/>
        <v>0</v>
      </c>
      <c r="M28" s="100">
        <f>H28/H25</f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100" t="str">
        <f t="shared" si="5"/>
        <v>-</v>
      </c>
      <c r="U28" s="54">
        <f t="shared" si="6"/>
        <v>0</v>
      </c>
      <c r="V28" s="54">
        <f t="shared" si="7"/>
        <v>0</v>
      </c>
      <c r="W28" s="100">
        <f>R28/R25</f>
        <v>0</v>
      </c>
    </row>
    <row r="29" spans="2:23" x14ac:dyDescent="0.25">
      <c r="B29" s="93" t="s">
        <v>51</v>
      </c>
      <c r="C29" s="101">
        <v>9244</v>
      </c>
      <c r="D29" s="101">
        <v>11050</v>
      </c>
      <c r="E29" s="101">
        <v>19088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17263</v>
      </c>
      <c r="O29" s="101">
        <v>27757</v>
      </c>
      <c r="P29" s="101">
        <v>19434</v>
      </c>
      <c r="Q29" s="101">
        <v>19850</v>
      </c>
      <c r="R29" s="101">
        <v>20110.999999999996</v>
      </c>
      <c r="S29" s="102">
        <f t="shared" si="4"/>
        <v>1.3148614609571618E-2</v>
      </c>
      <c r="T29" s="102">
        <f t="shared" si="5"/>
        <v>0.16497711869315856</v>
      </c>
      <c r="U29" s="101">
        <f t="shared" si="6"/>
        <v>260.99999999999636</v>
      </c>
      <c r="V29" s="101">
        <f t="shared" si="7"/>
        <v>2847.9999999999964</v>
      </c>
      <c r="W29" s="95">
        <f>R29/R29</f>
        <v>1</v>
      </c>
    </row>
    <row r="30" spans="2:23" x14ac:dyDescent="0.25">
      <c r="B30" s="96" t="s">
        <v>63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13346</v>
      </c>
      <c r="O30" s="97">
        <v>14712</v>
      </c>
      <c r="P30" s="97">
        <v>15087</v>
      </c>
      <c r="Q30" s="97">
        <v>15409</v>
      </c>
      <c r="R30" s="97">
        <v>15658</v>
      </c>
      <c r="S30" s="98">
        <f t="shared" si="4"/>
        <v>1.6159387371016853E-2</v>
      </c>
      <c r="T30" s="98">
        <f t="shared" si="5"/>
        <v>0.17323542634497224</v>
      </c>
      <c r="U30" s="97">
        <f t="shared" si="6"/>
        <v>249</v>
      </c>
      <c r="V30" s="97">
        <f t="shared" si="7"/>
        <v>2312</v>
      </c>
      <c r="W30" s="98">
        <f>R30/R29</f>
        <v>0.77857888717617241</v>
      </c>
    </row>
    <row r="31" spans="2:23" x14ac:dyDescent="0.25">
      <c r="B31" s="99" t="s">
        <v>64</v>
      </c>
      <c r="C31" s="54">
        <v>5381</v>
      </c>
      <c r="D31" s="54">
        <v>6550.0000000000009</v>
      </c>
      <c r="E31" s="54">
        <v>12095</v>
      </c>
      <c r="F31" s="54">
        <v>12793</v>
      </c>
      <c r="G31" s="54">
        <v>14687</v>
      </c>
      <c r="H31" s="54">
        <v>13443.999999999998</v>
      </c>
      <c r="I31" s="100">
        <f t="shared" si="0"/>
        <v>-8.463266834615657E-2</v>
      </c>
      <c r="J31" s="100">
        <f t="shared" si="1"/>
        <v>1.0525190839694649</v>
      </c>
      <c r="K31" s="54">
        <f t="shared" si="2"/>
        <v>-1243.0000000000018</v>
      </c>
      <c r="L31" s="54">
        <f t="shared" si="3"/>
        <v>6893.9999999999973</v>
      </c>
      <c r="M31" s="100">
        <f>H31/H29</f>
        <v>0.67122672125418137</v>
      </c>
      <c r="N31" s="54">
        <v>10997</v>
      </c>
      <c r="O31" s="54">
        <v>12807</v>
      </c>
      <c r="P31" s="54">
        <v>12988.000000000002</v>
      </c>
      <c r="Q31" s="54">
        <v>13306</v>
      </c>
      <c r="R31" s="54">
        <v>13498</v>
      </c>
      <c r="S31" s="100">
        <f t="shared" si="4"/>
        <v>1.4429580640312745E-2</v>
      </c>
      <c r="T31" s="100">
        <f t="shared" si="5"/>
        <v>0.22742566154405752</v>
      </c>
      <c r="U31" s="54">
        <f t="shared" si="6"/>
        <v>192</v>
      </c>
      <c r="V31" s="54">
        <f t="shared" si="7"/>
        <v>2501</v>
      </c>
      <c r="W31" s="100">
        <f>R31/R29</f>
        <v>0.67117497886728672</v>
      </c>
    </row>
    <row r="32" spans="2:23" x14ac:dyDescent="0.25">
      <c r="B32" s="99" t="s">
        <v>65</v>
      </c>
      <c r="C32" s="54">
        <v>1118</v>
      </c>
      <c r="D32" s="54">
        <v>1561</v>
      </c>
      <c r="E32" s="54">
        <v>2067</v>
      </c>
      <c r="F32" s="54">
        <v>2069</v>
      </c>
      <c r="G32" s="54">
        <v>2278</v>
      </c>
      <c r="H32" s="54">
        <v>2134</v>
      </c>
      <c r="I32" s="100">
        <f t="shared" si="0"/>
        <v>-6.3213345039508373E-2</v>
      </c>
      <c r="J32" s="100">
        <f t="shared" si="1"/>
        <v>0.36707238949391408</v>
      </c>
      <c r="K32" s="54">
        <f t="shared" si="2"/>
        <v>-144</v>
      </c>
      <c r="L32" s="54">
        <f t="shared" si="3"/>
        <v>573</v>
      </c>
      <c r="M32" s="100">
        <f>H32/H29</f>
        <v>0.1065455090119327</v>
      </c>
      <c r="N32" s="54">
        <v>2349</v>
      </c>
      <c r="O32" s="54">
        <v>1905</v>
      </c>
      <c r="P32" s="54">
        <v>2099</v>
      </c>
      <c r="Q32" s="54">
        <v>2103</v>
      </c>
      <c r="R32" s="54">
        <v>2160</v>
      </c>
      <c r="S32" s="100">
        <f t="shared" si="4"/>
        <v>2.7104136947218249E-2</v>
      </c>
      <c r="T32" s="100">
        <f t="shared" si="5"/>
        <v>-8.0459770114942541E-2</v>
      </c>
      <c r="U32" s="54">
        <f t="shared" si="6"/>
        <v>57</v>
      </c>
      <c r="V32" s="54">
        <f t="shared" si="7"/>
        <v>-189</v>
      </c>
      <c r="W32" s="100">
        <f>R32/R29</f>
        <v>0.1074039083088857</v>
      </c>
    </row>
    <row r="33" spans="2:23" x14ac:dyDescent="0.25">
      <c r="B33" s="96" t="s">
        <v>66</v>
      </c>
      <c r="C33" s="97">
        <v>2744.9999999999995</v>
      </c>
      <c r="D33" s="97">
        <v>2940</v>
      </c>
      <c r="E33" s="97">
        <v>4926.0000000000009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3916.9999999999995</v>
      </c>
      <c r="O33" s="97">
        <v>13045</v>
      </c>
      <c r="P33" s="97">
        <v>4347</v>
      </c>
      <c r="Q33" s="97">
        <v>4441</v>
      </c>
      <c r="R33" s="97">
        <v>4453</v>
      </c>
      <c r="S33" s="98">
        <f t="shared" si="4"/>
        <v>2.7020941229451978E-3</v>
      </c>
      <c r="T33" s="98">
        <f t="shared" si="5"/>
        <v>0.13683941792187904</v>
      </c>
      <c r="U33" s="97">
        <f t="shared" si="6"/>
        <v>12</v>
      </c>
      <c r="V33" s="97">
        <f t="shared" si="7"/>
        <v>536.00000000000045</v>
      </c>
      <c r="W33" s="98">
        <f>R33/R29</f>
        <v>0.22142111282382779</v>
      </c>
    </row>
    <row r="34" spans="2:23" x14ac:dyDescent="0.25">
      <c r="B34" s="93" t="s">
        <v>52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625</v>
      </c>
      <c r="O34" s="101">
        <v>663</v>
      </c>
      <c r="P34" s="101">
        <v>673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63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625</v>
      </c>
      <c r="O35" s="97">
        <v>663</v>
      </c>
      <c r="P35" s="97">
        <v>673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53</v>
      </c>
      <c r="C36" s="101">
        <v>2132</v>
      </c>
      <c r="D36" s="101">
        <v>2908</v>
      </c>
      <c r="E36" s="101">
        <v>4643</v>
      </c>
      <c r="F36" s="101">
        <v>4790.0000000000009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4169</v>
      </c>
      <c r="O36" s="101">
        <v>6549</v>
      </c>
      <c r="P36" s="101">
        <v>4797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0.11177740465339414</v>
      </c>
      <c r="U36" s="101">
        <f t="shared" si="6"/>
        <v>-162</v>
      </c>
      <c r="V36" s="101">
        <f t="shared" si="7"/>
        <v>466</v>
      </c>
      <c r="W36" s="102">
        <f>R36/R36</f>
        <v>1</v>
      </c>
    </row>
    <row r="37" spans="2:23" x14ac:dyDescent="0.25">
      <c r="B37" s="96" t="s">
        <v>63</v>
      </c>
      <c r="C37" s="97">
        <v>1559</v>
      </c>
      <c r="D37" s="97">
        <v>2544.9999999999995</v>
      </c>
      <c r="E37" s="97">
        <v>3640</v>
      </c>
      <c r="F37" s="97">
        <v>3915.0000000000005</v>
      </c>
      <c r="G37" s="97">
        <v>4241</v>
      </c>
      <c r="H37" s="97">
        <v>3843.0000000000005</v>
      </c>
      <c r="I37" s="98">
        <f t="shared" si="0"/>
        <v>-9.3845791087007635E-2</v>
      </c>
      <c r="J37" s="98">
        <f t="shared" si="1"/>
        <v>0.51001964636542274</v>
      </c>
      <c r="K37" s="97">
        <f t="shared" si="2"/>
        <v>-397.99999999999955</v>
      </c>
      <c r="L37" s="97">
        <f t="shared" si="3"/>
        <v>1298.0000000000009</v>
      </c>
      <c r="M37" s="98">
        <f>H37/H36</f>
        <v>0.81333333333333346</v>
      </c>
      <c r="N37" s="97">
        <v>3324.9999999999995</v>
      </c>
      <c r="O37" s="97">
        <v>3915.0000000000005</v>
      </c>
      <c r="P37" s="97">
        <v>3915.0000000000005</v>
      </c>
      <c r="Q37" s="97">
        <v>3915.0000000000005</v>
      </c>
      <c r="R37" s="97">
        <v>3752.9999999999995</v>
      </c>
      <c r="S37" s="98">
        <f t="shared" si="4"/>
        <v>-4.137931034482778E-2</v>
      </c>
      <c r="T37" s="98">
        <f t="shared" si="5"/>
        <v>0.12872180451127813</v>
      </c>
      <c r="U37" s="97">
        <f t="shared" si="6"/>
        <v>-162.00000000000091</v>
      </c>
      <c r="V37" s="97">
        <f t="shared" si="7"/>
        <v>428</v>
      </c>
      <c r="W37" s="98">
        <f>R37/R36</f>
        <v>0.8097087378640776</v>
      </c>
    </row>
    <row r="38" spans="2:23" x14ac:dyDescent="0.25">
      <c r="B38" s="96" t="s">
        <v>66</v>
      </c>
      <c r="C38" s="97">
        <v>573</v>
      </c>
      <c r="D38" s="97">
        <v>363</v>
      </c>
      <c r="E38" s="97">
        <v>1004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2634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54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2675.0000000000005</v>
      </c>
      <c r="I39" s="102">
        <f t="shared" si="0"/>
        <v>-9.1989137813984878E-2</v>
      </c>
      <c r="J39" s="102">
        <f t="shared" si="1"/>
        <v>0.17841409691629972</v>
      </c>
      <c r="K39" s="101">
        <f t="shared" si="2"/>
        <v>-270.99999999999955</v>
      </c>
      <c r="L39" s="101">
        <f t="shared" si="3"/>
        <v>405.00000000000045</v>
      </c>
      <c r="M39" s="95">
        <f>H39/H39</f>
        <v>1</v>
      </c>
      <c r="N39" s="101">
        <v>2492.9999999999995</v>
      </c>
      <c r="O39" s="101">
        <v>2832</v>
      </c>
      <c r="P39" s="101">
        <v>2758</v>
      </c>
      <c r="Q39" s="101">
        <v>2679.0000000000005</v>
      </c>
      <c r="R39" s="101">
        <v>2679.0000000000005</v>
      </c>
      <c r="S39" s="102">
        <f t="shared" si="4"/>
        <v>0</v>
      </c>
      <c r="T39" s="102">
        <f t="shared" si="5"/>
        <v>7.4608904933815001E-2</v>
      </c>
      <c r="U39" s="101">
        <f t="shared" si="6"/>
        <v>0</v>
      </c>
      <c r="V39" s="101">
        <f t="shared" si="7"/>
        <v>186.00000000000091</v>
      </c>
      <c r="W39" s="95">
        <f>R39/R39</f>
        <v>1</v>
      </c>
    </row>
    <row r="40" spans="2:23" x14ac:dyDescent="0.25">
      <c r="B40" s="96" t="s">
        <v>63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2675.0000000000005</v>
      </c>
      <c r="I40" s="98">
        <f t="shared" si="0"/>
        <v>-9.1989137813984878E-2</v>
      </c>
      <c r="J40" s="98">
        <f t="shared" si="1"/>
        <v>0.17841409691629972</v>
      </c>
      <c r="K40" s="97">
        <f t="shared" si="2"/>
        <v>-270.99999999999955</v>
      </c>
      <c r="L40" s="97">
        <f t="shared" si="3"/>
        <v>405.00000000000045</v>
      </c>
      <c r="M40" s="98">
        <f>H40/H39</f>
        <v>1</v>
      </c>
      <c r="N40" s="97">
        <v>2492.9999999999995</v>
      </c>
      <c r="O40" s="97">
        <v>2832</v>
      </c>
      <c r="P40" s="97">
        <v>2758</v>
      </c>
      <c r="Q40" s="97">
        <v>2679.0000000000005</v>
      </c>
      <c r="R40" s="97">
        <v>2679.0000000000005</v>
      </c>
      <c r="S40" s="98">
        <f t="shared" si="4"/>
        <v>0</v>
      </c>
      <c r="T40" s="98">
        <f t="shared" si="5"/>
        <v>7.4608904933815001E-2</v>
      </c>
      <c r="U40" s="97">
        <f t="shared" si="6"/>
        <v>0</v>
      </c>
      <c r="V40" s="97">
        <f t="shared" si="7"/>
        <v>186.00000000000091</v>
      </c>
      <c r="W40" s="98">
        <f>R40/R39</f>
        <v>1</v>
      </c>
    </row>
    <row r="41" spans="2:23" x14ac:dyDescent="0.25">
      <c r="B41" s="99" t="s">
        <v>64</v>
      </c>
      <c r="C41" s="54">
        <v>846</v>
      </c>
      <c r="D41" s="54">
        <v>1514</v>
      </c>
      <c r="E41" s="54">
        <v>1660</v>
      </c>
      <c r="F41" s="54">
        <v>1674</v>
      </c>
      <c r="G41" s="54">
        <v>1852</v>
      </c>
      <c r="H41" s="54">
        <v>1836</v>
      </c>
      <c r="I41" s="100">
        <f t="shared" si="0"/>
        <v>-8.6393088552916275E-3</v>
      </c>
      <c r="J41" s="100">
        <f t="shared" si="1"/>
        <v>0.21268163804491413</v>
      </c>
      <c r="K41" s="54">
        <f t="shared" si="2"/>
        <v>-16</v>
      </c>
      <c r="L41" s="54">
        <f t="shared" si="3"/>
        <v>322</v>
      </c>
      <c r="M41" s="100">
        <f>H41/H39</f>
        <v>0.68635514018691579</v>
      </c>
      <c r="N41" s="54">
        <v>1666</v>
      </c>
      <c r="O41" s="54">
        <v>1674</v>
      </c>
      <c r="P41" s="54">
        <v>1674</v>
      </c>
      <c r="Q41" s="54">
        <v>1847</v>
      </c>
      <c r="R41" s="54">
        <v>1847</v>
      </c>
      <c r="S41" s="100">
        <f t="shared" si="4"/>
        <v>0</v>
      </c>
      <c r="T41" s="100">
        <f t="shared" si="5"/>
        <v>0.10864345738295311</v>
      </c>
      <c r="U41" s="54">
        <f t="shared" si="6"/>
        <v>0</v>
      </c>
      <c r="V41" s="54">
        <f t="shared" si="7"/>
        <v>181</v>
      </c>
      <c r="W41" s="100">
        <f>R41/R39</f>
        <v>0.68943635684957061</v>
      </c>
    </row>
    <row r="42" spans="2:23" x14ac:dyDescent="0.25">
      <c r="B42" s="99" t="s">
        <v>65</v>
      </c>
      <c r="C42" s="54">
        <v>680</v>
      </c>
      <c r="D42" s="54">
        <v>756</v>
      </c>
      <c r="E42" s="54">
        <v>1020</v>
      </c>
      <c r="F42" s="54">
        <v>1100</v>
      </c>
      <c r="G42" s="54">
        <v>1094</v>
      </c>
      <c r="H42" s="54">
        <v>839</v>
      </c>
      <c r="I42" s="100">
        <f t="shared" si="0"/>
        <v>-0.23308957952468012</v>
      </c>
      <c r="J42" s="100">
        <f t="shared" si="1"/>
        <v>0.10978835978835977</v>
      </c>
      <c r="K42" s="54">
        <f t="shared" si="2"/>
        <v>-255</v>
      </c>
      <c r="L42" s="54">
        <f t="shared" si="3"/>
        <v>83</v>
      </c>
      <c r="M42" s="100">
        <f>H42/H39</f>
        <v>0.31364485981308404</v>
      </c>
      <c r="N42" s="54">
        <v>827</v>
      </c>
      <c r="O42" s="54">
        <v>1158</v>
      </c>
      <c r="P42" s="54">
        <v>1084</v>
      </c>
      <c r="Q42" s="54">
        <v>832</v>
      </c>
      <c r="R42" s="54">
        <v>832</v>
      </c>
      <c r="S42" s="100">
        <f t="shared" si="4"/>
        <v>0</v>
      </c>
      <c r="T42" s="100">
        <f t="shared" si="5"/>
        <v>6.0459492140265692E-3</v>
      </c>
      <c r="U42" s="54">
        <f t="shared" si="6"/>
        <v>0</v>
      </c>
      <c r="V42" s="54">
        <f t="shared" si="7"/>
        <v>5</v>
      </c>
      <c r="W42" s="100">
        <f>R42/R39</f>
        <v>0.31056364315042922</v>
      </c>
    </row>
    <row r="43" spans="2:23" x14ac:dyDescent="0.25">
      <c r="B43" s="93" t="s">
        <v>55</v>
      </c>
      <c r="C43" s="101">
        <v>3786</v>
      </c>
      <c r="D43" s="101">
        <v>4393</v>
      </c>
      <c r="E43" s="101">
        <v>6689.9999999999991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9735</v>
      </c>
      <c r="P43" s="101">
        <v>6415</v>
      </c>
      <c r="Q43" s="101">
        <v>6497</v>
      </c>
      <c r="R43" s="101">
        <v>6497</v>
      </c>
      <c r="S43" s="102">
        <f t="shared" si="4"/>
        <v>0</v>
      </c>
      <c r="T43" s="102">
        <f t="shared" si="5"/>
        <v>1.3256394260761084E-2</v>
      </c>
      <c r="U43" s="101">
        <f t="shared" si="6"/>
        <v>0</v>
      </c>
      <c r="V43" s="101">
        <f t="shared" si="7"/>
        <v>85</v>
      </c>
      <c r="W43" s="95">
        <f>R43/R43</f>
        <v>1</v>
      </c>
    </row>
    <row r="44" spans="2:23" x14ac:dyDescent="0.25">
      <c r="B44" s="96" t="s">
        <v>63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0.73187625057718952</v>
      </c>
    </row>
    <row r="45" spans="2:23" x14ac:dyDescent="0.25">
      <c r="B45" s="99" t="s">
        <v>64</v>
      </c>
      <c r="C45" s="54">
        <v>0</v>
      </c>
      <c r="D45" s="54">
        <v>2173</v>
      </c>
      <c r="E45" s="54">
        <v>3692</v>
      </c>
      <c r="F45" s="54">
        <v>3635.0000000000005</v>
      </c>
      <c r="G45" s="54">
        <v>4002</v>
      </c>
      <c r="H45" s="54">
        <v>3694</v>
      </c>
      <c r="I45" s="100">
        <f t="shared" si="0"/>
        <v>-7.6961519240379861E-2</v>
      </c>
      <c r="J45" s="100">
        <f t="shared" si="1"/>
        <v>0.69995398067188219</v>
      </c>
      <c r="K45" s="54">
        <f t="shared" si="2"/>
        <v>-308</v>
      </c>
      <c r="L45" s="54">
        <f t="shared" si="3"/>
        <v>1521</v>
      </c>
      <c r="M45" s="100">
        <f>H45/H43</f>
        <v>0.56857010928120666</v>
      </c>
      <c r="N45" s="54">
        <v>3691.0000000000005</v>
      </c>
      <c r="O45" s="54">
        <v>3694</v>
      </c>
      <c r="P45" s="54">
        <v>3694</v>
      </c>
      <c r="Q45" s="54">
        <v>3694</v>
      </c>
      <c r="R45" s="54">
        <v>3694</v>
      </c>
      <c r="S45" s="100">
        <f t="shared" si="4"/>
        <v>0</v>
      </c>
      <c r="T45" s="100">
        <f t="shared" si="5"/>
        <v>8.127878623678253E-4</v>
      </c>
      <c r="U45" s="54">
        <f t="shared" si="6"/>
        <v>0</v>
      </c>
      <c r="V45" s="54">
        <f t="shared" si="7"/>
        <v>2.9999999999995453</v>
      </c>
      <c r="W45" s="100">
        <f>R45/R43</f>
        <v>0.56857010928120666</v>
      </c>
    </row>
    <row r="46" spans="2:23" x14ac:dyDescent="0.25">
      <c r="B46" s="99" t="s">
        <v>65</v>
      </c>
      <c r="C46" s="54">
        <v>0</v>
      </c>
      <c r="D46" s="54">
        <v>649</v>
      </c>
      <c r="E46" s="54">
        <v>1061</v>
      </c>
      <c r="F46" s="54">
        <v>1061</v>
      </c>
      <c r="G46" s="54">
        <v>1149</v>
      </c>
      <c r="H46" s="54">
        <v>1061</v>
      </c>
      <c r="I46" s="100">
        <f t="shared" si="0"/>
        <v>-7.6588337684943442E-2</v>
      </c>
      <c r="J46" s="100">
        <f t="shared" si="1"/>
        <v>0.6348228043143298</v>
      </c>
      <c r="K46" s="54">
        <f t="shared" si="2"/>
        <v>-88</v>
      </c>
      <c r="L46" s="54">
        <f t="shared" si="3"/>
        <v>412</v>
      </c>
      <c r="M46" s="100">
        <f>H46/H43</f>
        <v>0.16330614129598275</v>
      </c>
      <c r="N46" s="54">
        <v>1061</v>
      </c>
      <c r="O46" s="54">
        <v>1061</v>
      </c>
      <c r="P46" s="54">
        <v>1061</v>
      </c>
      <c r="Q46" s="54">
        <v>1061</v>
      </c>
      <c r="R46" s="54">
        <v>1061</v>
      </c>
      <c r="S46" s="100">
        <f t="shared" si="4"/>
        <v>0</v>
      </c>
      <c r="T46" s="100">
        <f t="shared" si="5"/>
        <v>0</v>
      </c>
      <c r="U46" s="54">
        <f t="shared" si="6"/>
        <v>0</v>
      </c>
      <c r="V46" s="54">
        <f t="shared" si="7"/>
        <v>0</v>
      </c>
      <c r="W46" s="100">
        <f>R46/R43</f>
        <v>0.16330614129598275</v>
      </c>
    </row>
    <row r="47" spans="2:23" x14ac:dyDescent="0.25">
      <c r="B47" s="96" t="s">
        <v>66</v>
      </c>
      <c r="C47" s="97">
        <v>1314</v>
      </c>
      <c r="D47" s="97">
        <v>1571</v>
      </c>
      <c r="E47" s="97">
        <v>1937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4980</v>
      </c>
      <c r="P47" s="97">
        <v>1660</v>
      </c>
      <c r="Q47" s="97">
        <v>1742</v>
      </c>
      <c r="R47" s="97">
        <v>1742</v>
      </c>
      <c r="S47" s="98">
        <f t="shared" si="4"/>
        <v>0</v>
      </c>
      <c r="T47" s="98">
        <f t="shared" si="5"/>
        <v>4.9397590361445864E-2</v>
      </c>
      <c r="U47" s="97">
        <f t="shared" si="6"/>
        <v>0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56</v>
      </c>
      <c r="C48" s="101">
        <v>2158</v>
      </c>
      <c r="D48" s="101">
        <v>2862</v>
      </c>
      <c r="E48" s="101">
        <v>3259.0000000000005</v>
      </c>
      <c r="F48" s="101">
        <v>3072</v>
      </c>
      <c r="G48" s="101">
        <v>3320</v>
      </c>
      <c r="H48" s="101">
        <v>3104.9999999999995</v>
      </c>
      <c r="I48" s="102">
        <f t="shared" si="0"/>
        <v>-6.4759036144578452E-2</v>
      </c>
      <c r="J48" s="102">
        <f t="shared" si="1"/>
        <v>8.4905660377358361E-2</v>
      </c>
      <c r="K48" s="101">
        <f t="shared" si="2"/>
        <v>-215.00000000000045</v>
      </c>
      <c r="L48" s="101">
        <f t="shared" si="3"/>
        <v>242.99999999999955</v>
      </c>
      <c r="M48" s="95">
        <f>H48/H48</f>
        <v>1</v>
      </c>
      <c r="N48" s="101">
        <v>3464.9999999999995</v>
      </c>
      <c r="O48" s="101">
        <v>3644.9999999999995</v>
      </c>
      <c r="P48" s="101">
        <v>3052</v>
      </c>
      <c r="Q48" s="101">
        <v>3112.9999999999995</v>
      </c>
      <c r="R48" s="101">
        <v>3112.9999999999995</v>
      </c>
      <c r="S48" s="102">
        <f t="shared" si="4"/>
        <v>0</v>
      </c>
      <c r="T48" s="102">
        <f t="shared" si="5"/>
        <v>-0.10158730158730156</v>
      </c>
      <c r="U48" s="101">
        <f t="shared" si="6"/>
        <v>0</v>
      </c>
      <c r="V48" s="101">
        <f t="shared" si="7"/>
        <v>-352</v>
      </c>
      <c r="W48" s="95">
        <f>R48/R48</f>
        <v>1</v>
      </c>
    </row>
    <row r="49" spans="2:23" x14ac:dyDescent="0.25">
      <c r="B49" s="96" t="s">
        <v>63</v>
      </c>
      <c r="C49" s="97">
        <v>2065</v>
      </c>
      <c r="D49" s="97">
        <v>2788.9999999999995</v>
      </c>
      <c r="E49" s="97">
        <v>3008</v>
      </c>
      <c r="F49" s="97">
        <v>2663.0000000000005</v>
      </c>
      <c r="G49" s="97">
        <v>2935.0000000000005</v>
      </c>
      <c r="H49" s="97">
        <v>2716.9999999999995</v>
      </c>
      <c r="I49" s="98">
        <f t="shared" si="0"/>
        <v>-7.4275979557070104E-2</v>
      </c>
      <c r="J49" s="98">
        <f t="shared" si="1"/>
        <v>-2.5815704553603491E-2</v>
      </c>
      <c r="K49" s="97">
        <f t="shared" si="2"/>
        <v>-218.00000000000091</v>
      </c>
      <c r="L49" s="97">
        <f t="shared" si="3"/>
        <v>-72</v>
      </c>
      <c r="M49" s="98">
        <f>H49/H48</f>
        <v>0.87504025764895332</v>
      </c>
      <c r="N49" s="97">
        <v>3260.9999999999995</v>
      </c>
      <c r="O49" s="97">
        <v>2876.9999999999995</v>
      </c>
      <c r="P49" s="97">
        <v>2692</v>
      </c>
      <c r="Q49" s="97">
        <v>2724.9999999999995</v>
      </c>
      <c r="R49" s="97">
        <v>2724.9999999999995</v>
      </c>
      <c r="S49" s="98">
        <f t="shared" si="4"/>
        <v>0</v>
      </c>
      <c r="T49" s="98">
        <f t="shared" si="5"/>
        <v>-0.16436675866298689</v>
      </c>
      <c r="U49" s="97">
        <f t="shared" si="6"/>
        <v>0</v>
      </c>
      <c r="V49" s="97">
        <f t="shared" si="7"/>
        <v>-536</v>
      </c>
      <c r="W49" s="98">
        <f>R49/R48</f>
        <v>0.87536138772887884</v>
      </c>
    </row>
    <row r="50" spans="2:23" x14ac:dyDescent="0.25">
      <c r="B50" s="99" t="s">
        <v>64</v>
      </c>
      <c r="C50" s="54">
        <v>1643</v>
      </c>
      <c r="D50" s="54">
        <v>2193</v>
      </c>
      <c r="E50" s="54">
        <v>2189</v>
      </c>
      <c r="F50" s="54">
        <v>2050</v>
      </c>
      <c r="G50" s="54">
        <v>2224</v>
      </c>
      <c r="H50" s="54">
        <v>2053</v>
      </c>
      <c r="I50" s="100">
        <f t="shared" si="0"/>
        <v>-7.6888489208633115E-2</v>
      </c>
      <c r="J50" s="100">
        <f t="shared" si="1"/>
        <v>-6.3839489284085782E-2</v>
      </c>
      <c r="K50" s="54">
        <f t="shared" si="2"/>
        <v>-171</v>
      </c>
      <c r="L50" s="54">
        <f t="shared" si="3"/>
        <v>-140</v>
      </c>
      <c r="M50" s="100">
        <f>H50/H48</f>
        <v>0.66119162640901785</v>
      </c>
      <c r="N50" s="54">
        <v>2464.9999999999995</v>
      </c>
      <c r="O50" s="54">
        <v>2053</v>
      </c>
      <c r="P50" s="54">
        <v>2053</v>
      </c>
      <c r="Q50" s="54">
        <v>2053</v>
      </c>
      <c r="R50" s="54">
        <v>2053</v>
      </c>
      <c r="S50" s="100">
        <f t="shared" si="4"/>
        <v>0</v>
      </c>
      <c r="T50" s="100">
        <f t="shared" si="5"/>
        <v>-0.16713995943204851</v>
      </c>
      <c r="U50" s="54">
        <f t="shared" si="6"/>
        <v>0</v>
      </c>
      <c r="V50" s="54">
        <f t="shared" si="7"/>
        <v>-411.99999999999955</v>
      </c>
      <c r="W50" s="100">
        <f>R50/R48</f>
        <v>0.65949245101188569</v>
      </c>
    </row>
    <row r="51" spans="2:23" x14ac:dyDescent="0.25">
      <c r="B51" s="99" t="s">
        <v>65</v>
      </c>
      <c r="C51" s="54">
        <v>422</v>
      </c>
      <c r="D51" s="54">
        <v>596</v>
      </c>
      <c r="E51" s="54">
        <v>819</v>
      </c>
      <c r="F51" s="54">
        <v>613</v>
      </c>
      <c r="G51" s="54">
        <v>711</v>
      </c>
      <c r="H51" s="54">
        <v>664</v>
      </c>
      <c r="I51" s="100">
        <f t="shared" si="0"/>
        <v>-6.6104078762306617E-2</v>
      </c>
      <c r="J51" s="100">
        <f t="shared" si="1"/>
        <v>0.11409395973154357</v>
      </c>
      <c r="K51" s="54">
        <f t="shared" si="2"/>
        <v>-47</v>
      </c>
      <c r="L51" s="54">
        <f t="shared" si="3"/>
        <v>68</v>
      </c>
      <c r="M51" s="100">
        <f>H51/H48</f>
        <v>0.21384863123993561</v>
      </c>
      <c r="N51" s="54">
        <v>796</v>
      </c>
      <c r="O51" s="54">
        <v>824</v>
      </c>
      <c r="P51" s="54">
        <v>639</v>
      </c>
      <c r="Q51" s="54">
        <v>672</v>
      </c>
      <c r="R51" s="54">
        <v>672</v>
      </c>
      <c r="S51" s="100">
        <f t="shared" si="4"/>
        <v>0</v>
      </c>
      <c r="T51" s="100">
        <f t="shared" si="5"/>
        <v>-0.15577889447236182</v>
      </c>
      <c r="U51" s="54">
        <f t="shared" si="6"/>
        <v>0</v>
      </c>
      <c r="V51" s="54">
        <f t="shared" si="7"/>
        <v>-124</v>
      </c>
      <c r="W51" s="100">
        <f>R51/R48</f>
        <v>0.21586893671699328</v>
      </c>
    </row>
    <row r="52" spans="2:23" x14ac:dyDescent="0.25">
      <c r="B52" s="96" t="s">
        <v>66</v>
      </c>
      <c r="C52" s="97">
        <v>460</v>
      </c>
      <c r="D52" s="97">
        <v>774</v>
      </c>
      <c r="E52" s="97">
        <v>1068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0.35040257648953305</v>
      </c>
      <c r="N52" s="97">
        <v>904</v>
      </c>
      <c r="O52" s="97">
        <v>2868</v>
      </c>
      <c r="P52" s="97">
        <v>1060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0.34950208801798915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93D20-BFEB-4229-9D37-EF58CD7307EC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214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16099</v>
      </c>
      <c r="D8" s="121">
        <f t="shared" ref="D8:D21" si="0">C8/C9-1</f>
        <v>-0.17525614754098362</v>
      </c>
    </row>
    <row r="9" spans="1:5" x14ac:dyDescent="0.25">
      <c r="A9" s="1"/>
      <c r="B9" s="119">
        <v>2023</v>
      </c>
      <c r="C9" s="120">
        <v>19520</v>
      </c>
      <c r="D9" s="121">
        <f t="shared" si="0"/>
        <v>0.19322696986368371</v>
      </c>
    </row>
    <row r="10" spans="1:5" x14ac:dyDescent="0.25">
      <c r="A10" s="1"/>
      <c r="B10" s="119">
        <v>2022</v>
      </c>
      <c r="C10" s="120">
        <v>16359</v>
      </c>
      <c r="D10" s="121">
        <f t="shared" si="0"/>
        <v>-0.32176616915422884</v>
      </c>
    </row>
    <row r="11" spans="1:5" x14ac:dyDescent="0.25">
      <c r="A11" s="1"/>
      <c r="B11" s="119">
        <v>2021</v>
      </c>
      <c r="C11" s="120">
        <v>24120</v>
      </c>
      <c r="D11" s="121">
        <f t="shared" si="0"/>
        <v>3.8599637316139432</v>
      </c>
    </row>
    <row r="12" spans="1:5" x14ac:dyDescent="0.25">
      <c r="A12" s="1" t="s">
        <v>75</v>
      </c>
      <c r="B12" s="119">
        <v>2020</v>
      </c>
      <c r="C12" s="120">
        <v>4963</v>
      </c>
      <c r="D12" s="121">
        <f t="shared" si="0"/>
        <v>-0.58244994110718484</v>
      </c>
    </row>
    <row r="13" spans="1:5" x14ac:dyDescent="0.25">
      <c r="A13" s="1" t="s">
        <v>77</v>
      </c>
      <c r="B13" s="119">
        <v>2019</v>
      </c>
      <c r="C13" s="120">
        <v>11886</v>
      </c>
      <c r="D13" s="121">
        <f t="shared" si="0"/>
        <v>-0.12852848449299803</v>
      </c>
    </row>
    <row r="14" spans="1:5" x14ac:dyDescent="0.25">
      <c r="A14" s="1" t="s">
        <v>79</v>
      </c>
      <c r="B14" s="119">
        <v>2018</v>
      </c>
      <c r="C14" s="120">
        <v>13639</v>
      </c>
      <c r="D14" s="121">
        <f t="shared" si="0"/>
        <v>7.1629006055236033E-3</v>
      </c>
    </row>
    <row r="15" spans="1:5" x14ac:dyDescent="0.25">
      <c r="A15" s="1" t="s">
        <v>81</v>
      </c>
      <c r="B15" s="119">
        <v>2017</v>
      </c>
      <c r="C15" s="120">
        <v>13542</v>
      </c>
      <c r="D15" s="121">
        <f>C15/C16-1</f>
        <v>0.16430229558937315</v>
      </c>
    </row>
    <row r="16" spans="1:5" x14ac:dyDescent="0.25">
      <c r="A16" s="1" t="s">
        <v>83</v>
      </c>
      <c r="B16" s="119">
        <v>2016</v>
      </c>
      <c r="C16" s="120">
        <v>11631</v>
      </c>
      <c r="D16" s="121">
        <f>C16/C17-1</f>
        <v>-0.14446487679293862</v>
      </c>
    </row>
    <row r="17" spans="1:4" x14ac:dyDescent="0.25">
      <c r="A17" s="1" t="s">
        <v>85</v>
      </c>
      <c r="B17" s="119">
        <v>2015</v>
      </c>
      <c r="C17" s="120">
        <v>13595</v>
      </c>
      <c r="D17" s="121">
        <f t="shared" si="0"/>
        <v>0.31276554654306676</v>
      </c>
    </row>
    <row r="18" spans="1:4" x14ac:dyDescent="0.25">
      <c r="A18" s="1" t="s">
        <v>87</v>
      </c>
      <c r="B18" s="119">
        <v>2014</v>
      </c>
      <c r="C18" s="120">
        <v>10356</v>
      </c>
      <c r="D18" s="121">
        <f t="shared" si="0"/>
        <v>-0.26729871232489033</v>
      </c>
    </row>
    <row r="19" spans="1:4" x14ac:dyDescent="0.25">
      <c r="A19" s="1" t="s">
        <v>89</v>
      </c>
      <c r="B19" s="119">
        <v>2013</v>
      </c>
      <c r="C19" s="120">
        <v>14134</v>
      </c>
      <c r="D19" s="121">
        <f t="shared" si="0"/>
        <v>0.38786331500392768</v>
      </c>
    </row>
    <row r="20" spans="1:4" x14ac:dyDescent="0.25">
      <c r="A20" s="1" t="s">
        <v>91</v>
      </c>
      <c r="B20" s="119">
        <v>2012</v>
      </c>
      <c r="C20" s="120">
        <v>10184</v>
      </c>
      <c r="D20" s="121">
        <f>C20/C21-1</f>
        <v>-0.12410768039907116</v>
      </c>
    </row>
    <row r="21" spans="1:4" x14ac:dyDescent="0.25">
      <c r="A21" s="1" t="s">
        <v>93</v>
      </c>
      <c r="B21" s="119">
        <v>2011</v>
      </c>
      <c r="C21" s="120">
        <v>11627</v>
      </c>
      <c r="D21" s="121">
        <f t="shared" si="0"/>
        <v>0.41619975639464069</v>
      </c>
    </row>
    <row r="22" spans="1:4" x14ac:dyDescent="0.25">
      <c r="A22" s="1" t="s">
        <v>95</v>
      </c>
      <c r="B22" s="119">
        <v>2010</v>
      </c>
      <c r="C22" s="120">
        <v>8210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15834-DC11-4EBD-95B0-2E04DCC03D87}">
  <sheetPr>
    <tabColor rgb="FF92D050"/>
  </sheetPr>
  <dimension ref="B1:S54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67</v>
      </c>
      <c r="D5" s="303"/>
      <c r="E5" s="303"/>
      <c r="F5" s="303"/>
      <c r="G5" s="303"/>
      <c r="H5" s="303"/>
      <c r="I5" s="88"/>
      <c r="J5" s="88"/>
      <c r="K5" s="89"/>
      <c r="L5" s="304" t="s">
        <v>68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231</v>
      </c>
      <c r="M6" s="92" t="s">
        <v>232</v>
      </c>
      <c r="N6" s="92" t="s">
        <v>233</v>
      </c>
      <c r="O6" s="92" t="s">
        <v>234</v>
      </c>
      <c r="P6" s="92" t="s">
        <v>235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46</v>
      </c>
      <c r="C7" s="94">
        <v>173</v>
      </c>
      <c r="D7" s="94">
        <v>195</v>
      </c>
      <c r="E7" s="94">
        <v>312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276</v>
      </c>
      <c r="M7" s="94">
        <v>527</v>
      </c>
      <c r="N7" s="94">
        <v>316</v>
      </c>
      <c r="O7" s="94">
        <v>325</v>
      </c>
      <c r="P7" s="94">
        <v>329</v>
      </c>
      <c r="Q7" s="95">
        <f t="shared" ref="Q7:Q52" si="0">IFERROR(P7/O7-1,"-")</f>
        <v>1.2307692307692353E-2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63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182</v>
      </c>
      <c r="M8" s="97">
        <v>201</v>
      </c>
      <c r="N8" s="97">
        <v>206</v>
      </c>
      <c r="O8" s="97">
        <v>213</v>
      </c>
      <c r="P8" s="97">
        <v>216</v>
      </c>
      <c r="Q8" s="98">
        <f t="shared" si="0"/>
        <v>1.4084507042253502E-2</v>
      </c>
      <c r="R8" s="97">
        <f t="shared" si="1"/>
        <v>3</v>
      </c>
      <c r="S8" s="98">
        <f>P8/P7</f>
        <v>0.65653495440729481</v>
      </c>
    </row>
    <row r="9" spans="2:19" x14ac:dyDescent="0.25">
      <c r="B9" s="99" t="s">
        <v>64</v>
      </c>
      <c r="C9" s="54">
        <v>63</v>
      </c>
      <c r="D9" s="54">
        <v>84</v>
      </c>
      <c r="E9" s="54">
        <v>128</v>
      </c>
      <c r="F9" s="54">
        <v>131</v>
      </c>
      <c r="G9" s="54">
        <v>147</v>
      </c>
      <c r="H9" s="54">
        <v>137</v>
      </c>
      <c r="I9" s="100">
        <f t="shared" si="2"/>
        <v>-6.8027210884353706E-2</v>
      </c>
      <c r="J9" s="54">
        <f t="shared" si="3"/>
        <v>-10</v>
      </c>
      <c r="K9" s="100">
        <f>H9/H7</f>
        <v>0.4228395061728395</v>
      </c>
      <c r="L9" s="54">
        <v>125</v>
      </c>
      <c r="M9" s="54">
        <v>131</v>
      </c>
      <c r="N9" s="54">
        <v>134</v>
      </c>
      <c r="O9" s="54">
        <v>138</v>
      </c>
      <c r="P9" s="54">
        <v>140</v>
      </c>
      <c r="Q9" s="100">
        <f t="shared" si="0"/>
        <v>1.449275362318847E-2</v>
      </c>
      <c r="R9" s="54">
        <f t="shared" si="1"/>
        <v>2</v>
      </c>
      <c r="S9" s="100">
        <f>P9/P7</f>
        <v>0.42553191489361702</v>
      </c>
    </row>
    <row r="10" spans="2:19" x14ac:dyDescent="0.25">
      <c r="B10" s="99" t="s">
        <v>65</v>
      </c>
      <c r="C10" s="54">
        <v>41</v>
      </c>
      <c r="D10" s="54">
        <v>40</v>
      </c>
      <c r="E10" s="54">
        <v>65</v>
      </c>
      <c r="F10" s="54">
        <v>68</v>
      </c>
      <c r="G10" s="54">
        <v>81</v>
      </c>
      <c r="H10" s="54">
        <v>75</v>
      </c>
      <c r="I10" s="100">
        <f t="shared" si="2"/>
        <v>-7.407407407407407E-2</v>
      </c>
      <c r="J10" s="54">
        <f t="shared" si="3"/>
        <v>-6</v>
      </c>
      <c r="K10" s="100">
        <f>H10/H7</f>
        <v>0.23148148148148148</v>
      </c>
      <c r="L10" s="54">
        <v>57</v>
      </c>
      <c r="M10" s="54">
        <v>70</v>
      </c>
      <c r="N10" s="54">
        <v>72</v>
      </c>
      <c r="O10" s="54">
        <v>75</v>
      </c>
      <c r="P10" s="54">
        <v>76</v>
      </c>
      <c r="Q10" s="100">
        <f t="shared" si="0"/>
        <v>1.3333333333333419E-2</v>
      </c>
      <c r="R10" s="54">
        <f t="shared" si="1"/>
        <v>1</v>
      </c>
      <c r="S10" s="100">
        <f>P10/P7</f>
        <v>0.23100303951367782</v>
      </c>
    </row>
    <row r="11" spans="2:19" x14ac:dyDescent="0.25">
      <c r="B11" s="96" t="s">
        <v>66</v>
      </c>
      <c r="C11" s="97">
        <v>70</v>
      </c>
      <c r="D11" s="97">
        <v>71</v>
      </c>
      <c r="E11" s="97">
        <v>118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94</v>
      </c>
      <c r="M11" s="97">
        <v>326</v>
      </c>
      <c r="N11" s="97">
        <v>110</v>
      </c>
      <c r="O11" s="97">
        <v>112</v>
      </c>
      <c r="P11" s="97">
        <v>113</v>
      </c>
      <c r="Q11" s="98">
        <f t="shared" si="0"/>
        <v>8.9285714285713969E-3</v>
      </c>
      <c r="R11" s="97">
        <f t="shared" si="1"/>
        <v>1</v>
      </c>
      <c r="S11" s="98">
        <f>P11/P7</f>
        <v>0.34346504559270519</v>
      </c>
    </row>
    <row r="12" spans="2:19" x14ac:dyDescent="0.25">
      <c r="B12" s="93" t="s">
        <v>47</v>
      </c>
      <c r="C12" s="101">
        <v>49</v>
      </c>
      <c r="D12" s="101">
        <v>57</v>
      </c>
      <c r="E12" s="101">
        <v>89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79</v>
      </c>
      <c r="M12" s="101">
        <v>147</v>
      </c>
      <c r="N12" s="101">
        <v>92</v>
      </c>
      <c r="O12" s="101">
        <v>95</v>
      </c>
      <c r="P12" s="101">
        <v>96</v>
      </c>
      <c r="Q12" s="102">
        <f t="shared" si="0"/>
        <v>1.0526315789473717E-2</v>
      </c>
      <c r="R12" s="101">
        <f t="shared" si="1"/>
        <v>1</v>
      </c>
      <c r="S12" s="95">
        <f>P12/P12</f>
        <v>1</v>
      </c>
    </row>
    <row r="13" spans="2:19" ht="15" customHeight="1" x14ac:dyDescent="0.25">
      <c r="B13" s="96" t="s">
        <v>63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58</v>
      </c>
      <c r="M13" s="97">
        <v>62</v>
      </c>
      <c r="N13" s="97">
        <v>63</v>
      </c>
      <c r="O13" s="97">
        <v>63</v>
      </c>
      <c r="P13" s="97">
        <v>64</v>
      </c>
      <c r="Q13" s="98">
        <f t="shared" si="0"/>
        <v>1.5873015873015817E-2</v>
      </c>
      <c r="R13" s="97">
        <f t="shared" si="1"/>
        <v>1</v>
      </c>
      <c r="S13" s="98">
        <f>P13/P12</f>
        <v>0.66666666666666663</v>
      </c>
    </row>
    <row r="14" spans="2:19" x14ac:dyDescent="0.25">
      <c r="B14" s="99" t="s">
        <v>64</v>
      </c>
      <c r="C14" s="54">
        <v>25</v>
      </c>
      <c r="D14" s="54">
        <v>33</v>
      </c>
      <c r="E14" s="54">
        <v>48</v>
      </c>
      <c r="F14" s="54">
        <v>50</v>
      </c>
      <c r="G14" s="54">
        <v>56</v>
      </c>
      <c r="H14" s="54">
        <v>50</v>
      </c>
      <c r="I14" s="100">
        <f t="shared" si="2"/>
        <v>-0.1071428571428571</v>
      </c>
      <c r="J14" s="54">
        <f t="shared" si="3"/>
        <v>-6</v>
      </c>
      <c r="K14" s="100">
        <f>H14/H12</f>
        <v>0.5376344086021505</v>
      </c>
      <c r="L14" s="54">
        <v>48</v>
      </c>
      <c r="M14" s="54">
        <v>49</v>
      </c>
      <c r="N14" s="54">
        <v>52</v>
      </c>
      <c r="O14" s="54">
        <v>52</v>
      </c>
      <c r="P14" s="54">
        <v>53</v>
      </c>
      <c r="Q14" s="100">
        <f t="shared" si="0"/>
        <v>1.9230769230769162E-2</v>
      </c>
      <c r="R14" s="54">
        <f t="shared" si="1"/>
        <v>1</v>
      </c>
      <c r="S14" s="100">
        <f>P14/P12</f>
        <v>0.55208333333333337</v>
      </c>
    </row>
    <row r="15" spans="2:19" x14ac:dyDescent="0.25">
      <c r="B15" s="99" t="s">
        <v>65</v>
      </c>
      <c r="C15" s="54">
        <v>6</v>
      </c>
      <c r="D15" s="54">
        <v>7</v>
      </c>
      <c r="E15" s="54">
        <v>12</v>
      </c>
      <c r="F15" s="54">
        <v>11</v>
      </c>
      <c r="G15" s="54">
        <v>12</v>
      </c>
      <c r="H15" s="54">
        <v>11</v>
      </c>
      <c r="I15" s="100">
        <f t="shared" si="2"/>
        <v>-8.333333333333337E-2</v>
      </c>
      <c r="J15" s="54">
        <f t="shared" si="3"/>
        <v>-1</v>
      </c>
      <c r="K15" s="100">
        <f>H15/H12</f>
        <v>0.11827956989247312</v>
      </c>
      <c r="L15" s="54">
        <v>10</v>
      </c>
      <c r="M15" s="54">
        <v>13</v>
      </c>
      <c r="N15" s="54">
        <v>11</v>
      </c>
      <c r="O15" s="54">
        <v>11</v>
      </c>
      <c r="P15" s="54">
        <v>11</v>
      </c>
      <c r="Q15" s="100">
        <f t="shared" si="0"/>
        <v>0</v>
      </c>
      <c r="R15" s="54">
        <f t="shared" si="1"/>
        <v>0</v>
      </c>
      <c r="S15" s="100">
        <f>P15/P12</f>
        <v>0.11458333333333333</v>
      </c>
    </row>
    <row r="16" spans="2:19" x14ac:dyDescent="0.25">
      <c r="B16" s="96" t="s">
        <v>66</v>
      </c>
      <c r="C16" s="97">
        <v>18</v>
      </c>
      <c r="D16" s="97">
        <v>17</v>
      </c>
      <c r="E16" s="97">
        <v>28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21</v>
      </c>
      <c r="M16" s="97">
        <v>85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0.33333333333333331</v>
      </c>
    </row>
    <row r="17" spans="2:19" x14ac:dyDescent="0.25">
      <c r="B17" s="93" t="s">
        <v>53</v>
      </c>
      <c r="C17" s="101">
        <v>6</v>
      </c>
      <c r="D17" s="101">
        <v>7</v>
      </c>
      <c r="E17" s="101">
        <v>12</v>
      </c>
      <c r="F17" s="101">
        <v>12</v>
      </c>
      <c r="G17" s="101">
        <v>13</v>
      </c>
      <c r="H17" s="101">
        <v>13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10</v>
      </c>
      <c r="M17" s="101">
        <v>24</v>
      </c>
      <c r="N17" s="101">
        <v>12</v>
      </c>
      <c r="O17" s="101">
        <v>12</v>
      </c>
      <c r="P17" s="101">
        <v>13</v>
      </c>
      <c r="Q17" s="102">
        <f t="shared" si="0"/>
        <v>8.3333333333333259E-2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63</v>
      </c>
      <c r="C18" s="97">
        <v>2</v>
      </c>
      <c r="D18" s="97">
        <v>3</v>
      </c>
      <c r="E18" s="97">
        <v>6</v>
      </c>
      <c r="F18" s="97">
        <v>6</v>
      </c>
      <c r="G18" s="97">
        <v>7</v>
      </c>
      <c r="H18" s="97">
        <v>7</v>
      </c>
      <c r="I18" s="98">
        <f t="shared" si="2"/>
        <v>0</v>
      </c>
      <c r="J18" s="97"/>
      <c r="K18" s="98">
        <f>H18/H17</f>
        <v>0.53846153846153844</v>
      </c>
      <c r="L18" s="97">
        <v>5</v>
      </c>
      <c r="M18" s="97">
        <v>6</v>
      </c>
      <c r="N18" s="97">
        <v>6</v>
      </c>
      <c r="O18" s="97">
        <v>6</v>
      </c>
      <c r="P18" s="97">
        <v>7</v>
      </c>
      <c r="Q18" s="98">
        <f t="shared" si="0"/>
        <v>0.16666666666666674</v>
      </c>
      <c r="R18" s="97">
        <f t="shared" si="1"/>
        <v>1</v>
      </c>
      <c r="S18" s="98">
        <f>P18/P17</f>
        <v>0.53846153846153844</v>
      </c>
    </row>
    <row r="19" spans="2:19" x14ac:dyDescent="0.25">
      <c r="B19" s="99" t="s">
        <v>64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2"/>
        <v>-</v>
      </c>
      <c r="J19" s="54">
        <f t="shared" si="3"/>
        <v>0</v>
      </c>
      <c r="K19" s="100">
        <f>H19/H17</f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100" t="str">
        <f t="shared" si="0"/>
        <v>-</v>
      </c>
      <c r="R19" s="54">
        <f t="shared" si="1"/>
        <v>0</v>
      </c>
      <c r="S19" s="100">
        <f>P19/P17</f>
        <v>0</v>
      </c>
    </row>
    <row r="20" spans="2:19" x14ac:dyDescent="0.25">
      <c r="B20" s="99" t="s">
        <v>65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2"/>
        <v>-</v>
      </c>
      <c r="J20" s="54">
        <f t="shared" si="3"/>
        <v>0</v>
      </c>
      <c r="K20" s="100">
        <f>H20/H17</f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100" t="str">
        <f t="shared" si="0"/>
        <v>-</v>
      </c>
      <c r="R20" s="54">
        <f t="shared" si="1"/>
        <v>0</v>
      </c>
      <c r="S20" s="100">
        <f>P20/P17</f>
        <v>0</v>
      </c>
    </row>
    <row r="21" spans="2:19" x14ac:dyDescent="0.25">
      <c r="B21" s="96" t="s">
        <v>66</v>
      </c>
      <c r="C21" s="97">
        <v>3</v>
      </c>
      <c r="D21" s="97">
        <v>3</v>
      </c>
      <c r="E21" s="97">
        <v>6</v>
      </c>
      <c r="F21" s="97">
        <v>6</v>
      </c>
      <c r="G21" s="97">
        <v>6</v>
      </c>
      <c r="H21" s="97">
        <v>6</v>
      </c>
      <c r="I21" s="98">
        <f t="shared" si="2"/>
        <v>0</v>
      </c>
      <c r="J21" s="97">
        <f t="shared" si="3"/>
        <v>0</v>
      </c>
      <c r="K21" s="98">
        <f>H21/H17</f>
        <v>0.46153846153846156</v>
      </c>
      <c r="L21" s="97">
        <v>5</v>
      </c>
      <c r="M21" s="97">
        <v>18</v>
      </c>
      <c r="N21" s="97">
        <v>6</v>
      </c>
      <c r="O21" s="97">
        <v>6</v>
      </c>
      <c r="P21" s="97">
        <v>6</v>
      </c>
      <c r="Q21" s="98">
        <f t="shared" si="0"/>
        <v>0</v>
      </c>
      <c r="R21" s="97">
        <f t="shared" si="1"/>
        <v>0</v>
      </c>
      <c r="S21" s="98">
        <f>P21/P17</f>
        <v>0.46153846153846156</v>
      </c>
    </row>
    <row r="22" spans="2:19" x14ac:dyDescent="0.25">
      <c r="B22" s="93" t="s">
        <v>49</v>
      </c>
      <c r="C22" s="101">
        <v>4</v>
      </c>
      <c r="D22" s="101">
        <v>4</v>
      </c>
      <c r="E22" s="101">
        <v>6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9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63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4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50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7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2:19" x14ac:dyDescent="0.25">
      <c r="B26" s="96" t="s">
        <v>63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4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2:19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2"/>
        <v>-</v>
      </c>
      <c r="J27" s="54">
        <f t="shared" si="3"/>
        <v>0</v>
      </c>
      <c r="K27" s="100">
        <f>H27/H25</f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100" t="str">
        <f t="shared" si="0"/>
        <v>-</v>
      </c>
      <c r="R27" s="54">
        <f t="shared" si="1"/>
        <v>0</v>
      </c>
      <c r="S27" s="100">
        <f>P27/P25</f>
        <v>0</v>
      </c>
    </row>
    <row r="28" spans="2:19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>H28/H25</f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100" t="str">
        <f t="shared" si="0"/>
        <v>-</v>
      </c>
      <c r="R28" s="54">
        <f t="shared" si="1"/>
        <v>0</v>
      </c>
      <c r="S28" s="100">
        <f>P28/P25</f>
        <v>0</v>
      </c>
    </row>
    <row r="29" spans="2:19" x14ac:dyDescent="0.25">
      <c r="B29" s="93" t="s">
        <v>51</v>
      </c>
      <c r="C29" s="101">
        <v>33</v>
      </c>
      <c r="D29" s="101">
        <v>37</v>
      </c>
      <c r="E29" s="101">
        <v>62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56</v>
      </c>
      <c r="M29" s="101">
        <v>99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63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39</v>
      </c>
      <c r="M30" s="97">
        <v>42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64</v>
      </c>
      <c r="C31" s="54">
        <v>11</v>
      </c>
      <c r="D31" s="54">
        <v>14</v>
      </c>
      <c r="E31" s="54">
        <v>25</v>
      </c>
      <c r="F31" s="54">
        <v>26</v>
      </c>
      <c r="G31" s="54">
        <v>30</v>
      </c>
      <c r="H31" s="54">
        <v>29</v>
      </c>
      <c r="I31" s="100">
        <f t="shared" si="2"/>
        <v>-3.3333333333333326E-2</v>
      </c>
      <c r="J31" s="54">
        <f t="shared" si="3"/>
        <v>-1</v>
      </c>
      <c r="K31" s="100">
        <f>H31/H29</f>
        <v>0.44615384615384618</v>
      </c>
      <c r="L31" s="54">
        <v>23</v>
      </c>
      <c r="M31" s="54">
        <v>26</v>
      </c>
      <c r="N31" s="54">
        <v>26</v>
      </c>
      <c r="O31" s="54">
        <v>28</v>
      </c>
      <c r="P31" s="54">
        <v>29</v>
      </c>
      <c r="Q31" s="100">
        <f t="shared" si="0"/>
        <v>3.5714285714285809E-2</v>
      </c>
      <c r="R31" s="54">
        <f t="shared" si="1"/>
        <v>1</v>
      </c>
      <c r="S31" s="100">
        <f>P31/P29</f>
        <v>0.43939393939393939</v>
      </c>
    </row>
    <row r="32" spans="2:19" x14ac:dyDescent="0.25">
      <c r="B32" s="99" t="s">
        <v>65</v>
      </c>
      <c r="C32" s="54">
        <v>10</v>
      </c>
      <c r="D32" s="54">
        <v>11</v>
      </c>
      <c r="E32" s="54">
        <v>16</v>
      </c>
      <c r="F32" s="54">
        <v>17</v>
      </c>
      <c r="G32" s="54">
        <v>18</v>
      </c>
      <c r="H32" s="54">
        <v>18</v>
      </c>
      <c r="I32" s="100">
        <f t="shared" si="2"/>
        <v>0</v>
      </c>
      <c r="J32" s="54">
        <f t="shared" si="3"/>
        <v>0</v>
      </c>
      <c r="K32" s="100">
        <f>H32/H29</f>
        <v>0.27692307692307694</v>
      </c>
      <c r="L32" s="54">
        <v>16</v>
      </c>
      <c r="M32" s="54">
        <v>16</v>
      </c>
      <c r="N32" s="54">
        <v>17</v>
      </c>
      <c r="O32" s="54">
        <v>17</v>
      </c>
      <c r="P32" s="54">
        <v>18</v>
      </c>
      <c r="Q32" s="100">
        <f t="shared" si="0"/>
        <v>5.8823529411764719E-2</v>
      </c>
      <c r="R32" s="54">
        <f t="shared" si="1"/>
        <v>1</v>
      </c>
      <c r="S32" s="100">
        <f>P32/P29</f>
        <v>0.27272727272727271</v>
      </c>
    </row>
    <row r="33" spans="2:19" x14ac:dyDescent="0.25">
      <c r="B33" s="96" t="s">
        <v>66</v>
      </c>
      <c r="C33" s="97">
        <v>12</v>
      </c>
      <c r="D33" s="97">
        <v>12</v>
      </c>
      <c r="E33" s="97">
        <v>22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17</v>
      </c>
      <c r="M33" s="97">
        <v>57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52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4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63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4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53</v>
      </c>
      <c r="C36" s="101">
        <v>6</v>
      </c>
      <c r="D36" s="101">
        <v>7</v>
      </c>
      <c r="E36" s="101">
        <v>12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24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63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66</v>
      </c>
      <c r="C38" s="97">
        <v>3</v>
      </c>
      <c r="D38" s="97">
        <v>3</v>
      </c>
      <c r="E38" s="97">
        <v>6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18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54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14</v>
      </c>
      <c r="M39" s="101">
        <v>19</v>
      </c>
      <c r="N39" s="101">
        <v>20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63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14</v>
      </c>
      <c r="M40" s="97">
        <v>19</v>
      </c>
      <c r="N40" s="97">
        <v>20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64</v>
      </c>
      <c r="C41" s="54">
        <v>4</v>
      </c>
      <c r="D41" s="54">
        <v>7</v>
      </c>
      <c r="E41" s="54">
        <v>7</v>
      </c>
      <c r="F41" s="54">
        <v>7</v>
      </c>
      <c r="G41" s="54">
        <v>8</v>
      </c>
      <c r="H41" s="54">
        <v>8</v>
      </c>
      <c r="I41" s="100">
        <f t="shared" si="2"/>
        <v>0</v>
      </c>
      <c r="J41" s="54">
        <f t="shared" si="3"/>
        <v>0</v>
      </c>
      <c r="K41" s="100">
        <f>H41/H39</f>
        <v>0.4</v>
      </c>
      <c r="L41" s="54">
        <v>7</v>
      </c>
      <c r="M41" s="54">
        <v>7</v>
      </c>
      <c r="N41" s="54">
        <v>7</v>
      </c>
      <c r="O41" s="54">
        <v>8</v>
      </c>
      <c r="P41" s="54">
        <v>8</v>
      </c>
      <c r="Q41" s="100">
        <f t="shared" si="0"/>
        <v>0</v>
      </c>
      <c r="R41" s="54">
        <f t="shared" si="1"/>
        <v>0</v>
      </c>
      <c r="S41" s="100">
        <f>P41/P39</f>
        <v>0.4</v>
      </c>
    </row>
    <row r="42" spans="2:19" x14ac:dyDescent="0.25">
      <c r="B42" s="99" t="s">
        <v>65</v>
      </c>
      <c r="C42" s="54">
        <v>7</v>
      </c>
      <c r="D42" s="54">
        <v>6</v>
      </c>
      <c r="E42" s="54">
        <v>10</v>
      </c>
      <c r="F42" s="54">
        <v>12</v>
      </c>
      <c r="G42" s="54">
        <v>14</v>
      </c>
      <c r="H42" s="54">
        <v>12</v>
      </c>
      <c r="I42" s="100">
        <f t="shared" si="2"/>
        <v>-0.1428571428571429</v>
      </c>
      <c r="J42" s="54">
        <f t="shared" si="3"/>
        <v>-2</v>
      </c>
      <c r="K42" s="100">
        <f>H42/H39</f>
        <v>0.6</v>
      </c>
      <c r="L42" s="54">
        <v>7</v>
      </c>
      <c r="M42" s="54">
        <v>12</v>
      </c>
      <c r="N42" s="54">
        <v>13</v>
      </c>
      <c r="O42" s="54">
        <v>12</v>
      </c>
      <c r="P42" s="54">
        <v>12</v>
      </c>
      <c r="Q42" s="100">
        <f t="shared" si="0"/>
        <v>0</v>
      </c>
      <c r="R42" s="54">
        <f t="shared" si="1"/>
        <v>0</v>
      </c>
      <c r="S42" s="100">
        <f>P42/P39</f>
        <v>0.6</v>
      </c>
    </row>
    <row r="43" spans="2:19" x14ac:dyDescent="0.25">
      <c r="B43" s="93" t="s">
        <v>55</v>
      </c>
      <c r="C43" s="101">
        <v>9</v>
      </c>
      <c r="D43" s="101">
        <v>11</v>
      </c>
      <c r="E43" s="101">
        <v>15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26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2:19" x14ac:dyDescent="0.25">
      <c r="B44" s="96" t="s">
        <v>63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64</v>
      </c>
      <c r="C45" s="54">
        <v>0</v>
      </c>
      <c r="D45" s="54">
        <v>4</v>
      </c>
      <c r="E45" s="54">
        <v>6</v>
      </c>
      <c r="F45" s="54">
        <v>6</v>
      </c>
      <c r="G45" s="54">
        <v>7</v>
      </c>
      <c r="H45" s="54">
        <v>6</v>
      </c>
      <c r="I45" s="100">
        <f t="shared" si="2"/>
        <v>-0.1428571428571429</v>
      </c>
      <c r="J45" s="54">
        <f t="shared" si="3"/>
        <v>-1</v>
      </c>
      <c r="K45" s="100">
        <f>H45/H43</f>
        <v>0.4</v>
      </c>
      <c r="L45" s="54">
        <v>6</v>
      </c>
      <c r="M45" s="54">
        <v>6</v>
      </c>
      <c r="N45" s="54">
        <v>6</v>
      </c>
      <c r="O45" s="54">
        <v>6</v>
      </c>
      <c r="P45" s="54">
        <v>6</v>
      </c>
      <c r="Q45" s="100">
        <f t="shared" si="0"/>
        <v>0</v>
      </c>
      <c r="R45" s="54">
        <f t="shared" si="1"/>
        <v>0</v>
      </c>
      <c r="S45" s="100">
        <f>P45/P43</f>
        <v>0.4</v>
      </c>
    </row>
    <row r="46" spans="2:19" x14ac:dyDescent="0.25">
      <c r="B46" s="99" t="s">
        <v>65</v>
      </c>
      <c r="C46" s="54">
        <v>0</v>
      </c>
      <c r="D46" s="54">
        <v>2</v>
      </c>
      <c r="E46" s="54">
        <v>2</v>
      </c>
      <c r="F46" s="54">
        <v>2</v>
      </c>
      <c r="G46" s="54">
        <v>2</v>
      </c>
      <c r="H46" s="54">
        <v>2</v>
      </c>
      <c r="I46" s="100">
        <f t="shared" si="2"/>
        <v>0</v>
      </c>
      <c r="J46" s="54">
        <f t="shared" si="3"/>
        <v>0</v>
      </c>
      <c r="K46" s="100">
        <f>H46/H43</f>
        <v>0.13333333333333333</v>
      </c>
      <c r="L46" s="54">
        <v>2</v>
      </c>
      <c r="M46" s="54">
        <v>2</v>
      </c>
      <c r="N46" s="54">
        <v>2</v>
      </c>
      <c r="O46" s="54">
        <v>2</v>
      </c>
      <c r="P46" s="54">
        <v>2</v>
      </c>
      <c r="Q46" s="100">
        <f t="shared" si="0"/>
        <v>0</v>
      </c>
      <c r="R46" s="54">
        <f t="shared" si="1"/>
        <v>0</v>
      </c>
      <c r="S46" s="100">
        <f>P46/P43</f>
        <v>0.13333333333333333</v>
      </c>
    </row>
    <row r="47" spans="2:19" x14ac:dyDescent="0.25">
      <c r="B47" s="96" t="s">
        <v>66</v>
      </c>
      <c r="C47" s="97">
        <v>5</v>
      </c>
      <c r="D47" s="97">
        <v>6</v>
      </c>
      <c r="E47" s="97">
        <v>7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18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2:19" x14ac:dyDescent="0.25">
      <c r="B48" s="93" t="s">
        <v>56</v>
      </c>
      <c r="C48" s="101">
        <v>11</v>
      </c>
      <c r="D48" s="101">
        <v>13</v>
      </c>
      <c r="E48" s="101">
        <v>17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21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63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14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2:19" x14ac:dyDescent="0.25">
      <c r="B50" s="99" t="s">
        <v>64</v>
      </c>
      <c r="C50" s="54">
        <v>5</v>
      </c>
      <c r="D50" s="54">
        <v>8</v>
      </c>
      <c r="E50" s="54">
        <v>8</v>
      </c>
      <c r="F50" s="54">
        <v>8</v>
      </c>
      <c r="G50" s="54">
        <v>9</v>
      </c>
      <c r="H50" s="54">
        <v>8</v>
      </c>
      <c r="I50" s="100">
        <f t="shared" si="2"/>
        <v>-0.11111111111111116</v>
      </c>
      <c r="J50" s="54">
        <f t="shared" si="3"/>
        <v>-1</v>
      </c>
      <c r="K50" s="100">
        <f>H50/H48</f>
        <v>0.42105263157894735</v>
      </c>
      <c r="L50" s="54">
        <v>9</v>
      </c>
      <c r="M50" s="54">
        <v>8</v>
      </c>
      <c r="N50" s="54">
        <v>8</v>
      </c>
      <c r="O50" s="54">
        <v>8</v>
      </c>
      <c r="P50" s="54">
        <v>8</v>
      </c>
      <c r="Q50" s="100">
        <f t="shared" si="0"/>
        <v>0</v>
      </c>
      <c r="R50" s="54">
        <f t="shared" si="1"/>
        <v>0</v>
      </c>
      <c r="S50" s="100">
        <f>P50/P48</f>
        <v>0.42105263157894735</v>
      </c>
    </row>
    <row r="51" spans="2:19" x14ac:dyDescent="0.25">
      <c r="B51" s="99" t="s">
        <v>65</v>
      </c>
      <c r="C51" s="54">
        <v>4</v>
      </c>
      <c r="D51" s="54">
        <v>4</v>
      </c>
      <c r="E51" s="54">
        <v>6</v>
      </c>
      <c r="F51" s="54">
        <v>5</v>
      </c>
      <c r="G51" s="54">
        <v>8</v>
      </c>
      <c r="H51" s="54">
        <v>8</v>
      </c>
      <c r="I51" s="100">
        <f t="shared" si="2"/>
        <v>0</v>
      </c>
      <c r="J51" s="54">
        <f t="shared" si="3"/>
        <v>0</v>
      </c>
      <c r="K51" s="100">
        <f>H51/H48</f>
        <v>0.42105263157894735</v>
      </c>
      <c r="L51" s="54">
        <v>5</v>
      </c>
      <c r="M51" s="54">
        <v>6</v>
      </c>
      <c r="N51" s="54">
        <v>7</v>
      </c>
      <c r="O51" s="54">
        <v>8</v>
      </c>
      <c r="P51" s="54">
        <v>8</v>
      </c>
      <c r="Q51" s="100">
        <f t="shared" si="0"/>
        <v>0</v>
      </c>
      <c r="R51" s="54">
        <f t="shared" si="1"/>
        <v>0</v>
      </c>
      <c r="S51" s="100">
        <f>P51/P48</f>
        <v>0.42105263157894735</v>
      </c>
    </row>
    <row r="52" spans="2:19" x14ac:dyDescent="0.25">
      <c r="B52" s="96" t="s">
        <v>66</v>
      </c>
      <c r="C52" s="97">
        <v>2</v>
      </c>
      <c r="D52" s="97">
        <v>2</v>
      </c>
      <c r="E52" s="97">
        <v>4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10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C45-4A63-4FB6-9929-FD1C40530BFD}">
  <sheetPr>
    <tabColor theme="7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1737D-8688-45E7-A2FA-3AB93A1CAED5}">
  <sheetPr>
    <tabColor theme="7" tint="0.79998168889431442"/>
  </sheetPr>
  <dimension ref="A4:O290"/>
  <sheetViews>
    <sheetView showGridLines="0" topLeftCell="G1" zoomScaleNormal="100" workbookViewId="0">
      <selection activeCell="P251" sqref="P25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241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14599</v>
      </c>
      <c r="D9" s="121">
        <v>0.23605113876894412</v>
      </c>
      <c r="E9" s="120">
        <v>2476</v>
      </c>
      <c r="F9" s="121">
        <f t="shared" ref="F9:L21" si="0">IFERROR(E9/C9-1,"-")</f>
        <v>-0.83039934242071378</v>
      </c>
      <c r="G9" s="120">
        <v>11584</v>
      </c>
      <c r="H9" s="121">
        <f>IFERROR(G9/E9-1,"-")</f>
        <v>3.6785137318255252</v>
      </c>
      <c r="I9" s="120">
        <v>15634</v>
      </c>
      <c r="J9" s="121">
        <f t="shared" si="0"/>
        <v>0.34962016574585641</v>
      </c>
      <c r="K9" s="120">
        <v>17228</v>
      </c>
      <c r="L9" s="121">
        <f t="shared" si="0"/>
        <v>0.10195727261097609</v>
      </c>
      <c r="M9" s="120">
        <v>20420</v>
      </c>
      <c r="N9" s="121">
        <f t="shared" ref="N9:N20" si="1">IFERROR(M9/K9-1,"-")</f>
        <v>0.18527977710703514</v>
      </c>
    </row>
    <row r="10" spans="1:15" x14ac:dyDescent="0.25">
      <c r="A10" s="1" t="s">
        <v>75</v>
      </c>
      <c r="B10" s="119" t="s">
        <v>76</v>
      </c>
      <c r="C10" s="120">
        <v>15480</v>
      </c>
      <c r="D10" s="121">
        <v>0.28571428571428581</v>
      </c>
      <c r="E10" s="120">
        <v>1925</v>
      </c>
      <c r="F10" s="121">
        <f t="shared" si="0"/>
        <v>-0.87564599483204131</v>
      </c>
      <c r="G10" s="120">
        <v>14671</v>
      </c>
      <c r="H10" s="121">
        <f t="shared" si="0"/>
        <v>6.6212987012987012</v>
      </c>
      <c r="I10" s="120">
        <v>20512</v>
      </c>
      <c r="J10" s="121">
        <f t="shared" si="0"/>
        <v>0.3981323699815964</v>
      </c>
      <c r="K10" s="120">
        <v>17964</v>
      </c>
      <c r="L10" s="121">
        <f t="shared" si="0"/>
        <v>-0.12421996879875197</v>
      </c>
      <c r="M10" s="120">
        <v>19437</v>
      </c>
      <c r="N10" s="121">
        <f t="shared" si="1"/>
        <v>8.199732798931203E-2</v>
      </c>
    </row>
    <row r="11" spans="1:15" x14ac:dyDescent="0.25">
      <c r="A11" s="1" t="s">
        <v>77</v>
      </c>
      <c r="B11" s="119" t="s">
        <v>78</v>
      </c>
      <c r="C11" s="120">
        <v>5930</v>
      </c>
      <c r="D11" s="121">
        <v>-0.52335021300538542</v>
      </c>
      <c r="E11" s="120">
        <v>3083</v>
      </c>
      <c r="F11" s="121">
        <f t="shared" si="0"/>
        <v>-0.48010118043844852</v>
      </c>
      <c r="G11" s="120">
        <v>19941</v>
      </c>
      <c r="H11" s="121">
        <f t="shared" si="0"/>
        <v>5.4680506000648723</v>
      </c>
      <c r="I11" s="120">
        <v>21527</v>
      </c>
      <c r="J11" s="121">
        <f t="shared" si="0"/>
        <v>7.953462715009274E-2</v>
      </c>
      <c r="K11" s="120">
        <v>21188</v>
      </c>
      <c r="L11" s="121">
        <f t="shared" si="0"/>
        <v>-1.5747665722116388E-2</v>
      </c>
      <c r="M11" s="120">
        <v>20505</v>
      </c>
      <c r="N11" s="121">
        <f t="shared" si="1"/>
        <v>-3.2235227487256934E-2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5874</v>
      </c>
      <c r="F12" s="121" t="str">
        <f t="shared" si="0"/>
        <v>-</v>
      </c>
      <c r="G12" s="120">
        <v>16329</v>
      </c>
      <c r="H12" s="121">
        <f t="shared" si="0"/>
        <v>1.7798774259448416</v>
      </c>
      <c r="I12" s="120">
        <v>26292</v>
      </c>
      <c r="J12" s="121">
        <f t="shared" si="0"/>
        <v>0.61014146610325182</v>
      </c>
      <c r="K12" s="120">
        <v>20460</v>
      </c>
      <c r="L12" s="121">
        <f t="shared" si="0"/>
        <v>-0.221816522136011</v>
      </c>
      <c r="M12" s="120">
        <v>24747</v>
      </c>
      <c r="N12" s="121">
        <f t="shared" si="1"/>
        <v>0.20953079178885625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6562</v>
      </c>
      <c r="F13" s="121" t="str">
        <f t="shared" si="0"/>
        <v>-</v>
      </c>
      <c r="G13" s="120">
        <v>15949</v>
      </c>
      <c r="H13" s="121">
        <f t="shared" si="0"/>
        <v>1.4305089911612314</v>
      </c>
      <c r="I13" s="120">
        <v>20694</v>
      </c>
      <c r="J13" s="121">
        <f t="shared" si="0"/>
        <v>0.29751081572512383</v>
      </c>
      <c r="K13" s="120">
        <v>21715</v>
      </c>
      <c r="L13" s="121">
        <f t="shared" si="0"/>
        <v>4.9337972359137838E-2</v>
      </c>
      <c r="M13" s="120">
        <v>23114</v>
      </c>
      <c r="N13" s="121">
        <f t="shared" si="1"/>
        <v>6.4425512318673661E-2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12758</v>
      </c>
      <c r="F14" s="121" t="str">
        <f t="shared" si="0"/>
        <v>-</v>
      </c>
      <c r="G14" s="120">
        <v>13606</v>
      </c>
      <c r="H14" s="121">
        <f t="shared" si="0"/>
        <v>6.6468098448032586E-2</v>
      </c>
      <c r="I14" s="120">
        <v>22097</v>
      </c>
      <c r="J14" s="121">
        <f t="shared" si="0"/>
        <v>0.62406291342054976</v>
      </c>
      <c r="K14" s="120">
        <v>19721</v>
      </c>
      <c r="L14" s="121">
        <f t="shared" si="0"/>
        <v>-0.10752590849436572</v>
      </c>
      <c r="M14" s="120">
        <v>20354</v>
      </c>
      <c r="N14" s="121">
        <f t="shared" si="1"/>
        <v>3.2097763805080781E-2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10658</v>
      </c>
      <c r="F15" s="121" t="str">
        <f t="shared" si="0"/>
        <v>-</v>
      </c>
      <c r="G15" s="120">
        <v>15515</v>
      </c>
      <c r="H15" s="121">
        <f t="shared" si="0"/>
        <v>0.45571401763933195</v>
      </c>
      <c r="I15" s="120">
        <v>21748</v>
      </c>
      <c r="J15" s="121">
        <f t="shared" si="0"/>
        <v>0.4017402513696422</v>
      </c>
      <c r="K15" s="120">
        <v>20589</v>
      </c>
      <c r="L15" s="121">
        <f t="shared" si="0"/>
        <v>-5.3292256759242207E-2</v>
      </c>
      <c r="M15" s="120">
        <v>22582</v>
      </c>
      <c r="N15" s="121">
        <f t="shared" si="1"/>
        <v>9.6799261741706832E-2</v>
      </c>
    </row>
    <row r="16" spans="1:15" x14ac:dyDescent="0.25">
      <c r="A16" s="1" t="s">
        <v>87</v>
      </c>
      <c r="B16" s="119" t="s">
        <v>88</v>
      </c>
      <c r="C16" s="120">
        <v>12002</v>
      </c>
      <c r="D16" s="121">
        <v>-0.12661912385387863</v>
      </c>
      <c r="E16" s="120">
        <v>13469</v>
      </c>
      <c r="F16" s="121">
        <f t="shared" si="0"/>
        <v>0.12222962839526752</v>
      </c>
      <c r="G16" s="120">
        <v>21074</v>
      </c>
      <c r="H16" s="121">
        <f t="shared" si="0"/>
        <v>0.56462989086049453</v>
      </c>
      <c r="I16" s="120">
        <v>20367</v>
      </c>
      <c r="J16" s="121">
        <f t="shared" si="0"/>
        <v>-3.3548448324950186E-2</v>
      </c>
      <c r="K16" s="120">
        <v>22021</v>
      </c>
      <c r="L16" s="121">
        <f t="shared" si="0"/>
        <v>8.1209800166936796E-2</v>
      </c>
      <c r="M16" s="120">
        <v>22682</v>
      </c>
      <c r="N16" s="121">
        <f t="shared" si="1"/>
        <v>3.0016802143408627E-2</v>
      </c>
    </row>
    <row r="17" spans="1:15" x14ac:dyDescent="0.25">
      <c r="A17" s="1" t="s">
        <v>89</v>
      </c>
      <c r="B17" s="119" t="s">
        <v>90</v>
      </c>
      <c r="C17" s="120">
        <v>11710</v>
      </c>
      <c r="D17" s="121">
        <v>2.1547587891476816E-2</v>
      </c>
      <c r="E17" s="120">
        <v>13048</v>
      </c>
      <c r="F17" s="121">
        <f t="shared" si="0"/>
        <v>0.11426131511528603</v>
      </c>
      <c r="G17" s="120">
        <v>17425</v>
      </c>
      <c r="H17" s="121">
        <f t="shared" si="0"/>
        <v>0.33545370938074792</v>
      </c>
      <c r="I17" s="120">
        <v>18863</v>
      </c>
      <c r="J17" s="121">
        <f t="shared" si="0"/>
        <v>8.2525107604017212E-2</v>
      </c>
      <c r="K17" s="120">
        <v>20469</v>
      </c>
      <c r="L17" s="121">
        <f t="shared" si="0"/>
        <v>8.5140221597836963E-2</v>
      </c>
      <c r="M17" s="120">
        <v>18177</v>
      </c>
      <c r="N17" s="121">
        <f t="shared" si="1"/>
        <v>-0.11197420489520737</v>
      </c>
    </row>
    <row r="18" spans="1:15" x14ac:dyDescent="0.25">
      <c r="A18" s="1" t="s">
        <v>91</v>
      </c>
      <c r="B18" s="119" t="s">
        <v>92</v>
      </c>
      <c r="C18" s="120">
        <v>4520</v>
      </c>
      <c r="D18" s="121">
        <v>-0.62067807989258139</v>
      </c>
      <c r="E18" s="120">
        <v>13324</v>
      </c>
      <c r="F18" s="121">
        <f t="shared" si="0"/>
        <v>1.9477876106194691</v>
      </c>
      <c r="G18" s="120">
        <v>20050</v>
      </c>
      <c r="H18" s="121">
        <f t="shared" si="0"/>
        <v>0.50480336235364764</v>
      </c>
      <c r="I18" s="120">
        <v>26095</v>
      </c>
      <c r="J18" s="121"/>
      <c r="K18" s="120">
        <v>21212</v>
      </c>
      <c r="L18" s="121">
        <f t="shared" si="0"/>
        <v>-0.18712397010921633</v>
      </c>
      <c r="M18" s="120">
        <v>20345</v>
      </c>
      <c r="N18" s="121">
        <f t="shared" si="1"/>
        <v>-4.0873090703375414E-2</v>
      </c>
    </row>
    <row r="19" spans="1:15" x14ac:dyDescent="0.25">
      <c r="A19" s="1" t="s">
        <v>93</v>
      </c>
      <c r="B19" s="119" t="s">
        <v>94</v>
      </c>
      <c r="C19" s="120">
        <v>5547</v>
      </c>
      <c r="D19" s="121">
        <v>-0.5380964276792406</v>
      </c>
      <c r="E19" s="120">
        <v>10944</v>
      </c>
      <c r="F19" s="121">
        <f t="shared" si="0"/>
        <v>0.97295835586803681</v>
      </c>
      <c r="G19" s="120">
        <v>14824</v>
      </c>
      <c r="H19" s="121">
        <f t="shared" si="0"/>
        <v>0.35453216374269014</v>
      </c>
      <c r="I19" s="120">
        <v>18426</v>
      </c>
      <c r="J19" s="121">
        <f t="shared" si="0"/>
        <v>0.24298434970318405</v>
      </c>
      <c r="K19" s="120">
        <v>18264</v>
      </c>
      <c r="L19" s="121">
        <f t="shared" si="0"/>
        <v>-8.7919244545751063E-3</v>
      </c>
      <c r="M19" s="120">
        <v>17280</v>
      </c>
      <c r="N19" s="121">
        <f t="shared" si="1"/>
        <v>-5.3876478318002574E-2</v>
      </c>
    </row>
    <row r="20" spans="1:15" x14ac:dyDescent="0.25">
      <c r="A20" s="1" t="s">
        <v>95</v>
      </c>
      <c r="B20" s="119" t="s">
        <v>96</v>
      </c>
      <c r="C20" s="120">
        <v>6293</v>
      </c>
      <c r="D20" s="121">
        <v>-0.46250427058421595</v>
      </c>
      <c r="E20" s="120">
        <v>13338</v>
      </c>
      <c r="F20" s="121">
        <f t="shared" si="0"/>
        <v>1.1194978547592562</v>
      </c>
      <c r="G20" s="120">
        <v>17905</v>
      </c>
      <c r="H20" s="121">
        <f t="shared" si="0"/>
        <v>0.34240515819463191</v>
      </c>
      <c r="I20" s="120">
        <v>20333</v>
      </c>
      <c r="J20" s="121">
        <f t="shared" si="0"/>
        <v>0.13560457972633344</v>
      </c>
      <c r="K20" s="120">
        <v>18315</v>
      </c>
      <c r="L20" s="121">
        <f t="shared" si="0"/>
        <v>-9.9247528648010674E-2</v>
      </c>
      <c r="M20" s="120">
        <v>21025</v>
      </c>
      <c r="N20" s="121">
        <f t="shared" si="1"/>
        <v>0.14796614796614804</v>
      </c>
    </row>
    <row r="21" spans="1:15" ht="15.75" x14ac:dyDescent="0.25">
      <c r="A21" s="1" t="s">
        <v>0</v>
      </c>
      <c r="B21" s="122" t="s">
        <v>33</v>
      </c>
      <c r="C21" s="123">
        <v>77467</v>
      </c>
      <c r="D21" s="124">
        <v>-0.45789742549037449</v>
      </c>
      <c r="E21" s="123">
        <v>107459</v>
      </c>
      <c r="F21" s="124">
        <f t="shared" si="0"/>
        <v>0.38715840293286163</v>
      </c>
      <c r="G21" s="123">
        <v>198873</v>
      </c>
      <c r="H21" s="124">
        <f t="shared" si="0"/>
        <v>0.85068723885388842</v>
      </c>
      <c r="I21" s="123">
        <v>252588</v>
      </c>
      <c r="J21" s="124">
        <f t="shared" si="0"/>
        <v>0.27009699657570407</v>
      </c>
      <c r="K21" s="123">
        <v>239146</v>
      </c>
      <c r="L21" s="124">
        <f t="shared" si="0"/>
        <v>-5.3217096615832848E-2</v>
      </c>
      <c r="M21" s="123">
        <v>250668</v>
      </c>
      <c r="N21" s="124">
        <v>4.8179773025682993E-2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242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3097</v>
      </c>
      <c r="D31" s="121">
        <v>1.521986970684039</v>
      </c>
      <c r="E31" s="120">
        <v>929</v>
      </c>
      <c r="F31" s="121">
        <f t="shared" ref="F31:L43" si="2">IFERROR(E31/C31-1,"-")</f>
        <v>-0.70003228931223771</v>
      </c>
      <c r="G31" s="120">
        <v>1925</v>
      </c>
      <c r="H31" s="121">
        <f t="shared" si="2"/>
        <v>1.0721205597416579</v>
      </c>
      <c r="I31" s="120">
        <v>2578</v>
      </c>
      <c r="J31" s="121">
        <f t="shared" si="2"/>
        <v>0.33922077922077931</v>
      </c>
      <c r="K31" s="120">
        <v>2281</v>
      </c>
      <c r="L31" s="121">
        <f t="shared" si="2"/>
        <v>-0.11520558572536854</v>
      </c>
      <c r="M31" s="120">
        <v>2599</v>
      </c>
      <c r="N31" s="121">
        <f t="shared" ref="N31" si="3">IFERROR(M31/K31-1,"-")</f>
        <v>0.13941253836036815</v>
      </c>
    </row>
    <row r="32" spans="1:15" x14ac:dyDescent="0.25">
      <c r="B32" s="119" t="s">
        <v>76</v>
      </c>
      <c r="C32" s="120">
        <v>3115</v>
      </c>
      <c r="D32" s="121">
        <v>1.5181891673403394</v>
      </c>
      <c r="E32" s="120">
        <v>992</v>
      </c>
      <c r="F32" s="121">
        <f t="shared" si="2"/>
        <v>-0.68154093097913315</v>
      </c>
      <c r="G32" s="120">
        <v>2222</v>
      </c>
      <c r="H32" s="121">
        <f t="shared" si="2"/>
        <v>1.2399193548387095</v>
      </c>
      <c r="I32" s="120">
        <v>2461</v>
      </c>
      <c r="J32" s="121">
        <f t="shared" si="2"/>
        <v>0.10756075607560756</v>
      </c>
      <c r="K32" s="120">
        <v>2017</v>
      </c>
      <c r="L32" s="121">
        <f t="shared" si="2"/>
        <v>-0.18041446566436403</v>
      </c>
      <c r="M32" s="120">
        <v>2452</v>
      </c>
      <c r="N32" s="121">
        <f>IFERROR(M32/K32-1,"-")</f>
        <v>0.21566683192860681</v>
      </c>
    </row>
    <row r="33" spans="2:15" x14ac:dyDescent="0.25">
      <c r="B33" s="119" t="s">
        <v>78</v>
      </c>
      <c r="C33" s="120">
        <v>996</v>
      </c>
      <c r="D33" s="121">
        <v>-0.42659758203799658</v>
      </c>
      <c r="E33" s="120">
        <v>1896</v>
      </c>
      <c r="F33" s="121">
        <f t="shared" si="2"/>
        <v>0.90361445783132521</v>
      </c>
      <c r="G33" s="120">
        <v>2841</v>
      </c>
      <c r="H33" s="121">
        <f t="shared" si="2"/>
        <v>0.49841772151898733</v>
      </c>
      <c r="I33" s="120">
        <v>3676</v>
      </c>
      <c r="J33" s="121">
        <f t="shared" si="2"/>
        <v>0.29391059486096438</v>
      </c>
      <c r="K33" s="120">
        <v>3382</v>
      </c>
      <c r="L33" s="121">
        <f t="shared" si="2"/>
        <v>-7.9978237214363479E-2</v>
      </c>
      <c r="M33" s="120">
        <v>3102</v>
      </c>
      <c r="N33" s="121">
        <f>IFERROR(M33/K33-1,"-")</f>
        <v>-8.2791247782377342E-2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4074</v>
      </c>
      <c r="F34" s="121" t="str">
        <f t="shared" si="2"/>
        <v>-</v>
      </c>
      <c r="G34" s="120">
        <v>4092</v>
      </c>
      <c r="H34" s="121">
        <f t="shared" si="2"/>
        <v>4.4182621502208974E-3</v>
      </c>
      <c r="I34" s="120">
        <v>6591</v>
      </c>
      <c r="J34" s="121">
        <f t="shared" si="2"/>
        <v>0.61070381231671544</v>
      </c>
      <c r="K34" s="120">
        <v>3903</v>
      </c>
      <c r="L34" s="121">
        <f t="shared" si="2"/>
        <v>-0.40782885753299958</v>
      </c>
      <c r="M34" s="120">
        <v>5363</v>
      </c>
      <c r="N34" s="121">
        <f>IFERROR(M34/K34-1,"-")</f>
        <v>0.37407122726108133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4181</v>
      </c>
      <c r="F35" s="121" t="str">
        <f t="shared" si="2"/>
        <v>-</v>
      </c>
      <c r="G35" s="120">
        <v>4088</v>
      </c>
      <c r="H35" s="121">
        <f t="shared" si="2"/>
        <v>-2.2243482420473581E-2</v>
      </c>
      <c r="I35" s="120">
        <v>3914</v>
      </c>
      <c r="J35" s="121">
        <f t="shared" si="2"/>
        <v>-4.2563600782778876E-2</v>
      </c>
      <c r="K35" s="120">
        <v>5934</v>
      </c>
      <c r="L35" s="121">
        <f t="shared" si="2"/>
        <v>0.51609606540623409</v>
      </c>
      <c r="M35" s="120">
        <v>6261</v>
      </c>
      <c r="N35" s="121">
        <f>IFERROR(M35/K35-1,"-")</f>
        <v>5.5106167846309395E-2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7593</v>
      </c>
      <c r="F36" s="121" t="str">
        <f t="shared" si="2"/>
        <v>-</v>
      </c>
      <c r="G36" s="120">
        <v>4013</v>
      </c>
      <c r="H36" s="121">
        <f t="shared" si="2"/>
        <v>-0.47148689582510206</v>
      </c>
      <c r="I36" s="120">
        <v>5372</v>
      </c>
      <c r="J36" s="121">
        <f t="shared" si="2"/>
        <v>0.33864938948417644</v>
      </c>
      <c r="K36" s="120">
        <v>5322</v>
      </c>
      <c r="L36" s="121">
        <f t="shared" si="2"/>
        <v>-9.3075204765450392E-3</v>
      </c>
      <c r="M36" s="120">
        <v>5416</v>
      </c>
      <c r="N36" s="121">
        <f t="shared" ref="N36:N42" si="4">IFERROR(M36/K36-1,"-")</f>
        <v>1.7662532882374959E-2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5879</v>
      </c>
      <c r="F37" s="121" t="str">
        <f t="shared" si="2"/>
        <v>-</v>
      </c>
      <c r="G37" s="120">
        <v>5277</v>
      </c>
      <c r="H37" s="121">
        <f t="shared" si="2"/>
        <v>-0.10239836706922945</v>
      </c>
      <c r="I37" s="120">
        <v>6908</v>
      </c>
      <c r="J37" s="121">
        <f t="shared" si="2"/>
        <v>0.30907712715558078</v>
      </c>
      <c r="K37" s="120">
        <v>5357</v>
      </c>
      <c r="L37" s="121">
        <f t="shared" si="2"/>
        <v>-0.22452229299363058</v>
      </c>
      <c r="M37" s="120">
        <v>6557</v>
      </c>
      <c r="N37" s="121">
        <f t="shared" si="4"/>
        <v>0.22400597349262652</v>
      </c>
    </row>
    <row r="38" spans="2:15" x14ac:dyDescent="0.25">
      <c r="B38" s="119" t="s">
        <v>88</v>
      </c>
      <c r="C38" s="120">
        <v>8627</v>
      </c>
      <c r="D38" s="121">
        <v>1.0792962159556518</v>
      </c>
      <c r="E38" s="120">
        <v>6349</v>
      </c>
      <c r="F38" s="121">
        <f t="shared" si="2"/>
        <v>-0.26405471195085195</v>
      </c>
      <c r="G38" s="120">
        <v>7545</v>
      </c>
      <c r="H38" s="121">
        <f t="shared" si="2"/>
        <v>0.18837612222397238</v>
      </c>
      <c r="I38" s="120">
        <v>6775</v>
      </c>
      <c r="J38" s="121">
        <f t="shared" si="2"/>
        <v>-0.10205434062292906</v>
      </c>
      <c r="K38" s="120">
        <v>6771</v>
      </c>
      <c r="L38" s="121">
        <f t="shared" si="2"/>
        <v>-5.9040590405901039E-4</v>
      </c>
      <c r="M38" s="120">
        <v>6700</v>
      </c>
      <c r="N38" s="121">
        <f t="shared" si="4"/>
        <v>-1.0485895731797368E-2</v>
      </c>
    </row>
    <row r="39" spans="2:15" x14ac:dyDescent="0.25">
      <c r="B39" s="119" t="s">
        <v>90</v>
      </c>
      <c r="C39" s="120">
        <v>8538</v>
      </c>
      <c r="D39" s="121">
        <v>1.9380591878871303</v>
      </c>
      <c r="E39" s="120">
        <v>5963</v>
      </c>
      <c r="F39" s="121">
        <f t="shared" si="2"/>
        <v>-0.3015928788943546</v>
      </c>
      <c r="G39" s="120">
        <v>5843</v>
      </c>
      <c r="H39" s="121">
        <f t="shared" si="2"/>
        <v>-2.0124098608083174E-2</v>
      </c>
      <c r="I39" s="120">
        <v>5114</v>
      </c>
      <c r="J39" s="121">
        <f t="shared" si="2"/>
        <v>-0.12476467568030125</v>
      </c>
      <c r="K39" s="120">
        <v>5525</v>
      </c>
      <c r="L39" s="121">
        <f t="shared" si="2"/>
        <v>8.0367618302698451E-2</v>
      </c>
      <c r="M39" s="120">
        <v>5001</v>
      </c>
      <c r="N39" s="121">
        <f t="shared" si="4"/>
        <v>-9.4841628959276059E-2</v>
      </c>
    </row>
    <row r="40" spans="2:15" x14ac:dyDescent="0.25">
      <c r="B40" s="119" t="s">
        <v>92</v>
      </c>
      <c r="C40" s="120">
        <v>2326</v>
      </c>
      <c r="D40" s="121">
        <v>-0.13531598513011156</v>
      </c>
      <c r="E40" s="120">
        <v>1838</v>
      </c>
      <c r="F40" s="121">
        <f t="shared" si="2"/>
        <v>-0.20980223559759248</v>
      </c>
      <c r="G40" s="120">
        <v>4253</v>
      </c>
      <c r="H40" s="121">
        <f t="shared" si="2"/>
        <v>1.3139281828073992</v>
      </c>
      <c r="I40" s="120">
        <v>5907</v>
      </c>
      <c r="J40" s="121">
        <f t="shared" si="2"/>
        <v>0.38890195156360208</v>
      </c>
      <c r="K40" s="120">
        <v>3763</v>
      </c>
      <c r="L40" s="121">
        <f t="shared" si="2"/>
        <v>-0.3629592009480278</v>
      </c>
      <c r="M40" s="120">
        <v>3558</v>
      </c>
      <c r="N40" s="121">
        <f t="shared" si="4"/>
        <v>-5.4477810257773096E-2</v>
      </c>
    </row>
    <row r="41" spans="2:15" x14ac:dyDescent="0.25">
      <c r="B41" s="119" t="s">
        <v>94</v>
      </c>
      <c r="C41" s="120">
        <v>1451</v>
      </c>
      <c r="D41" s="121">
        <v>-0.39892294946147477</v>
      </c>
      <c r="E41" s="120">
        <v>1508</v>
      </c>
      <c r="F41" s="121">
        <f t="shared" si="2"/>
        <v>3.9283252929014578E-2</v>
      </c>
      <c r="G41" s="120">
        <v>3549</v>
      </c>
      <c r="H41" s="121">
        <f t="shared" si="2"/>
        <v>1.353448275862069</v>
      </c>
      <c r="I41" s="120">
        <v>2675</v>
      </c>
      <c r="J41" s="121">
        <f t="shared" si="2"/>
        <v>-0.24626655395886166</v>
      </c>
      <c r="K41" s="120">
        <v>2583</v>
      </c>
      <c r="L41" s="121">
        <f t="shared" si="2"/>
        <v>-3.439252336448595E-2</v>
      </c>
      <c r="M41" s="120">
        <v>2441</v>
      </c>
      <c r="N41" s="121">
        <f t="shared" si="4"/>
        <v>-5.497483546264037E-2</v>
      </c>
    </row>
    <row r="42" spans="2:15" x14ac:dyDescent="0.25">
      <c r="B42" s="119" t="s">
        <v>96</v>
      </c>
      <c r="C42" s="120">
        <v>2192</v>
      </c>
      <c r="D42" s="121">
        <v>1.6226240148354165E-2</v>
      </c>
      <c r="E42" s="120">
        <v>3196</v>
      </c>
      <c r="F42" s="121">
        <f t="shared" si="2"/>
        <v>0.45802919708029188</v>
      </c>
      <c r="G42" s="120">
        <v>2982</v>
      </c>
      <c r="H42" s="121">
        <f t="shared" si="2"/>
        <v>-6.6958698372966197E-2</v>
      </c>
      <c r="I42" s="120">
        <v>3713</v>
      </c>
      <c r="J42" s="121">
        <f t="shared" si="2"/>
        <v>0.24513749161636489</v>
      </c>
      <c r="K42" s="120">
        <v>2969</v>
      </c>
      <c r="L42" s="121">
        <f t="shared" si="2"/>
        <v>-0.20037705359547531</v>
      </c>
      <c r="M42" s="120">
        <v>2672</v>
      </c>
      <c r="N42" s="121">
        <f t="shared" si="4"/>
        <v>-0.1000336813742001</v>
      </c>
    </row>
    <row r="43" spans="2:15" ht="15.75" x14ac:dyDescent="0.25">
      <c r="B43" s="122" t="s">
        <v>33</v>
      </c>
      <c r="C43" s="123">
        <v>30584</v>
      </c>
      <c r="D43" s="124">
        <v>-1.3705698345641615E-2</v>
      </c>
      <c r="E43" s="123">
        <v>44398</v>
      </c>
      <c r="F43" s="124">
        <f t="shared" si="2"/>
        <v>0.45167407794925452</v>
      </c>
      <c r="G43" s="123">
        <v>48630</v>
      </c>
      <c r="H43" s="124">
        <f t="shared" si="2"/>
        <v>9.531960899139591E-2</v>
      </c>
      <c r="I43" s="123">
        <v>55684</v>
      </c>
      <c r="J43" s="124">
        <f t="shared" si="2"/>
        <v>0.14505449311124829</v>
      </c>
      <c r="K43" s="123">
        <v>49807</v>
      </c>
      <c r="L43" s="124">
        <f t="shared" si="2"/>
        <v>-0.10554198692622652</v>
      </c>
      <c r="M43" s="123">
        <v>52122</v>
      </c>
      <c r="N43" s="124">
        <v>4.647941052462512E-2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2712</v>
      </c>
      <c r="D53" s="121">
        <v>2.2674698795180723</v>
      </c>
      <c r="E53" s="120">
        <v>87</v>
      </c>
      <c r="F53" s="121">
        <f>IFERROR(E53/C53-1,"-")</f>
        <v>-0.96792035398230092</v>
      </c>
      <c r="G53" s="120">
        <v>1030</v>
      </c>
      <c r="H53" s="121">
        <f>IFERROR(G53/E53-1,"-")</f>
        <v>10.839080459770114</v>
      </c>
      <c r="I53" s="120">
        <v>2122</v>
      </c>
      <c r="J53" s="121">
        <f>IFERROR(I53/G53-1,"-")</f>
        <v>1.0601941747572816</v>
      </c>
      <c r="K53" s="120">
        <v>1745</v>
      </c>
      <c r="L53" s="121">
        <f>IFERROR(K53/I53-1,"-")</f>
        <v>-0.1776625824693685</v>
      </c>
      <c r="M53" s="120">
        <v>1965</v>
      </c>
      <c r="N53" s="121">
        <f t="shared" ref="N53:N64" si="5">IFERROR(M53/K53-1,"-")</f>
        <v>0.12607449856733521</v>
      </c>
    </row>
    <row r="54" spans="1:15" x14ac:dyDescent="0.25">
      <c r="A54" s="1">
        <v>2</v>
      </c>
      <c r="B54" s="119" t="s">
        <v>76</v>
      </c>
      <c r="C54" s="120">
        <v>2377</v>
      </c>
      <c r="D54" s="121">
        <v>1.5395299145299144</v>
      </c>
      <c r="E54" s="120">
        <v>0</v>
      </c>
      <c r="F54" s="121">
        <f t="shared" ref="F54:L65" si="6">IFERROR(E54/C54-1,"-")</f>
        <v>-1</v>
      </c>
      <c r="G54" s="120">
        <v>1304</v>
      </c>
      <c r="H54" s="121" t="str">
        <f t="shared" si="6"/>
        <v>-</v>
      </c>
      <c r="I54" s="120">
        <v>1499</v>
      </c>
      <c r="J54" s="121">
        <f t="shared" si="6"/>
        <v>0.14953987730061358</v>
      </c>
      <c r="K54" s="120">
        <v>1341</v>
      </c>
      <c r="L54" s="121">
        <f t="shared" si="6"/>
        <v>-0.10540360240160107</v>
      </c>
      <c r="M54" s="120">
        <v>1818</v>
      </c>
      <c r="N54" s="121">
        <f t="shared" si="5"/>
        <v>0.35570469798657722</v>
      </c>
    </row>
    <row r="55" spans="1:15" x14ac:dyDescent="0.25">
      <c r="A55" s="1">
        <v>3</v>
      </c>
      <c r="B55" s="119" t="s">
        <v>78</v>
      </c>
      <c r="C55" s="120">
        <v>668</v>
      </c>
      <c r="D55" s="121">
        <v>-0.37040527803958534</v>
      </c>
      <c r="E55" s="120">
        <v>0</v>
      </c>
      <c r="F55" s="121">
        <f t="shared" si="6"/>
        <v>-1</v>
      </c>
      <c r="G55" s="120">
        <v>1397</v>
      </c>
      <c r="H55" s="121" t="str">
        <f t="shared" si="6"/>
        <v>-</v>
      </c>
      <c r="I55" s="120">
        <v>2154</v>
      </c>
      <c r="J55" s="121">
        <f t="shared" si="6"/>
        <v>0.54187544738725846</v>
      </c>
      <c r="K55" s="120">
        <v>2524</v>
      </c>
      <c r="L55" s="121">
        <f t="shared" si="6"/>
        <v>0.17177344475394607</v>
      </c>
      <c r="M55" s="120">
        <v>2053</v>
      </c>
      <c r="N55" s="121">
        <f t="shared" si="5"/>
        <v>-0.18660855784469099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258</v>
      </c>
      <c r="F56" s="121" t="str">
        <f t="shared" si="6"/>
        <v>-</v>
      </c>
      <c r="G56" s="120">
        <v>2348</v>
      </c>
      <c r="H56" s="121">
        <f t="shared" si="6"/>
        <v>8.1007751937984498</v>
      </c>
      <c r="I56" s="120">
        <v>2696</v>
      </c>
      <c r="J56" s="121">
        <f t="shared" si="6"/>
        <v>0.14821124361158433</v>
      </c>
      <c r="K56" s="120">
        <v>2784</v>
      </c>
      <c r="L56" s="121">
        <f t="shared" si="6"/>
        <v>3.2640949554896048E-2</v>
      </c>
      <c r="M56" s="120">
        <v>3507</v>
      </c>
      <c r="N56" s="121">
        <f t="shared" si="5"/>
        <v>0.25969827586206895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553</v>
      </c>
      <c r="F57" s="121" t="str">
        <f t="shared" si="6"/>
        <v>-</v>
      </c>
      <c r="G57" s="120">
        <v>2517</v>
      </c>
      <c r="H57" s="121">
        <f t="shared" si="6"/>
        <v>3.5515370705244127</v>
      </c>
      <c r="I57" s="120">
        <v>2827</v>
      </c>
      <c r="J57" s="121">
        <f t="shared" si="6"/>
        <v>0.12316249503377041</v>
      </c>
      <c r="K57" s="120">
        <v>4403</v>
      </c>
      <c r="L57" s="121">
        <f t="shared" si="6"/>
        <v>0.55748142907675979</v>
      </c>
      <c r="M57" s="120">
        <v>3823</v>
      </c>
      <c r="N57" s="121">
        <f t="shared" si="5"/>
        <v>-0.13172836702248469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4207</v>
      </c>
      <c r="F58" s="121" t="str">
        <f t="shared" si="6"/>
        <v>-</v>
      </c>
      <c r="G58" s="120">
        <v>3049</v>
      </c>
      <c r="H58" s="121">
        <f t="shared" si="6"/>
        <v>-0.27525552650344665</v>
      </c>
      <c r="I58" s="120">
        <v>3312</v>
      </c>
      <c r="J58" s="121">
        <f t="shared" si="6"/>
        <v>8.6257789439160293E-2</v>
      </c>
      <c r="K58" s="120">
        <v>3266</v>
      </c>
      <c r="L58" s="121">
        <f t="shared" si="6"/>
        <v>-1.388888888888884E-2</v>
      </c>
      <c r="M58" s="120">
        <v>3387</v>
      </c>
      <c r="N58" s="121">
        <f t="shared" si="5"/>
        <v>3.7048377219840889E-2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4066</v>
      </c>
      <c r="F59" s="121" t="str">
        <f t="shared" si="6"/>
        <v>-</v>
      </c>
      <c r="G59" s="120">
        <v>3973</v>
      </c>
      <c r="H59" s="121">
        <f t="shared" si="6"/>
        <v>-2.2872602065912462E-2</v>
      </c>
      <c r="I59" s="120">
        <v>3945</v>
      </c>
      <c r="J59" s="121">
        <f t="shared" si="6"/>
        <v>-7.0475711049584611E-3</v>
      </c>
      <c r="K59" s="120">
        <v>3427</v>
      </c>
      <c r="L59" s="121">
        <f t="shared" si="6"/>
        <v>-0.13130544993662863</v>
      </c>
      <c r="M59" s="120">
        <v>3868</v>
      </c>
      <c r="N59" s="121">
        <f t="shared" si="5"/>
        <v>0.12868398015757232</v>
      </c>
    </row>
    <row r="60" spans="1:15" x14ac:dyDescent="0.25">
      <c r="A60" s="1">
        <v>8</v>
      </c>
      <c r="B60" s="119" t="s">
        <v>88</v>
      </c>
      <c r="C60" s="120">
        <v>8318</v>
      </c>
      <c r="D60" s="121">
        <v>2.4343517753922379</v>
      </c>
      <c r="E60" s="120">
        <v>3975</v>
      </c>
      <c r="F60" s="121">
        <f t="shared" si="6"/>
        <v>-0.52212070209184902</v>
      </c>
      <c r="G60" s="120">
        <v>4704</v>
      </c>
      <c r="H60" s="121">
        <f t="shared" si="6"/>
        <v>0.18339622641509434</v>
      </c>
      <c r="I60" s="120">
        <v>4462</v>
      </c>
      <c r="J60" s="121">
        <f t="shared" si="6"/>
        <v>-5.1445578231292477E-2</v>
      </c>
      <c r="K60" s="120">
        <v>4116</v>
      </c>
      <c r="L60" s="121">
        <f t="shared" si="6"/>
        <v>-7.7543702375616363E-2</v>
      </c>
      <c r="M60" s="120">
        <v>3748</v>
      </c>
      <c r="N60" s="121">
        <f t="shared" si="5"/>
        <v>-8.9407191448007794E-2</v>
      </c>
    </row>
    <row r="61" spans="1:15" x14ac:dyDescent="0.25">
      <c r="A61" s="1">
        <v>9</v>
      </c>
      <c r="B61" s="119" t="s">
        <v>90</v>
      </c>
      <c r="C61" s="120">
        <v>8240</v>
      </c>
      <c r="D61" s="121">
        <v>3.749279538904899</v>
      </c>
      <c r="E61" s="120">
        <v>2763</v>
      </c>
      <c r="F61" s="121">
        <f t="shared" si="6"/>
        <v>-0.66468446601941755</v>
      </c>
      <c r="G61" s="120">
        <v>3932</v>
      </c>
      <c r="H61" s="121">
        <f t="shared" si="6"/>
        <v>0.42309084328628299</v>
      </c>
      <c r="I61" s="120">
        <v>3604</v>
      </c>
      <c r="J61" s="121">
        <f t="shared" si="6"/>
        <v>-8.3418107833163835E-2</v>
      </c>
      <c r="K61" s="120">
        <v>3544</v>
      </c>
      <c r="L61" s="121">
        <f t="shared" si="6"/>
        <v>-1.6648168701442811E-2</v>
      </c>
      <c r="M61" s="120">
        <v>2909</v>
      </c>
      <c r="N61" s="121">
        <f t="shared" si="5"/>
        <v>-0.17917607223476295</v>
      </c>
    </row>
    <row r="62" spans="1:15" x14ac:dyDescent="0.25">
      <c r="A62" s="1">
        <v>10</v>
      </c>
      <c r="B62" s="119" t="s">
        <v>92</v>
      </c>
      <c r="C62" s="120">
        <v>1785</v>
      </c>
      <c r="D62" s="121">
        <v>0.22680412371134029</v>
      </c>
      <c r="E62" s="120">
        <v>1560</v>
      </c>
      <c r="F62" s="121">
        <f t="shared" si="6"/>
        <v>-0.12605042016806722</v>
      </c>
      <c r="G62" s="120">
        <v>2904</v>
      </c>
      <c r="H62" s="121">
        <f t="shared" si="6"/>
        <v>0.86153846153846159</v>
      </c>
      <c r="I62" s="120">
        <v>4407</v>
      </c>
      <c r="J62" s="121">
        <f t="shared" si="6"/>
        <v>0.51756198347107429</v>
      </c>
      <c r="K62" s="120">
        <v>2418</v>
      </c>
      <c r="L62" s="121">
        <f t="shared" si="6"/>
        <v>-0.45132743362831862</v>
      </c>
      <c r="M62" s="120">
        <v>1963</v>
      </c>
      <c r="N62" s="121">
        <f t="shared" si="5"/>
        <v>-0.18817204301075274</v>
      </c>
    </row>
    <row r="63" spans="1:15" x14ac:dyDescent="0.25">
      <c r="A63" s="1">
        <v>11</v>
      </c>
      <c r="B63" s="119" t="s">
        <v>94</v>
      </c>
      <c r="C63" s="120">
        <v>532</v>
      </c>
      <c r="D63" s="121">
        <v>-0.67160493827160495</v>
      </c>
      <c r="E63" s="120">
        <v>926</v>
      </c>
      <c r="F63" s="121">
        <f t="shared" si="6"/>
        <v>0.74060150375939848</v>
      </c>
      <c r="G63" s="120">
        <v>2830</v>
      </c>
      <c r="H63" s="121">
        <f t="shared" si="6"/>
        <v>2.0561555075593954</v>
      </c>
      <c r="I63" s="120">
        <v>2091</v>
      </c>
      <c r="J63" s="121">
        <f t="shared" si="6"/>
        <v>-0.26113074204946995</v>
      </c>
      <c r="K63" s="120">
        <v>1863</v>
      </c>
      <c r="L63" s="121">
        <f t="shared" si="6"/>
        <v>-0.10903873744619796</v>
      </c>
      <c r="M63" s="120">
        <v>1325</v>
      </c>
      <c r="N63" s="121">
        <f t="shared" si="5"/>
        <v>-0.2887815351583467</v>
      </c>
    </row>
    <row r="64" spans="1:15" x14ac:dyDescent="0.25">
      <c r="A64" s="1">
        <v>12</v>
      </c>
      <c r="B64" s="119" t="s">
        <v>96</v>
      </c>
      <c r="C64" s="120">
        <v>878</v>
      </c>
      <c r="D64" s="121">
        <v>-0.42764015645371578</v>
      </c>
      <c r="E64" s="120">
        <v>1883</v>
      </c>
      <c r="F64" s="121">
        <f t="shared" si="6"/>
        <v>1.1446469248291571</v>
      </c>
      <c r="G64" s="120">
        <v>2283</v>
      </c>
      <c r="H64" s="121">
        <f t="shared" si="6"/>
        <v>0.21242697822623469</v>
      </c>
      <c r="I64" s="120">
        <v>3045</v>
      </c>
      <c r="J64" s="121">
        <f t="shared" si="6"/>
        <v>0.33377135348226017</v>
      </c>
      <c r="K64" s="120">
        <v>2277</v>
      </c>
      <c r="L64" s="121">
        <f t="shared" si="6"/>
        <v>-0.25221674876847289</v>
      </c>
      <c r="M64" s="120">
        <v>1270</v>
      </c>
      <c r="N64" s="121">
        <f t="shared" si="5"/>
        <v>-0.44224857268335527</v>
      </c>
    </row>
    <row r="65" spans="1:15" ht="15.75" x14ac:dyDescent="0.25">
      <c r="B65" s="122" t="s">
        <v>33</v>
      </c>
      <c r="C65" s="123">
        <v>25621</v>
      </c>
      <c r="D65" s="124">
        <v>0.33980024054803115</v>
      </c>
      <c r="E65" s="123">
        <v>20278</v>
      </c>
      <c r="F65" s="124">
        <f t="shared" si="6"/>
        <v>-0.20853986963818738</v>
      </c>
      <c r="G65" s="123">
        <v>32271</v>
      </c>
      <c r="H65" s="124">
        <f t="shared" si="6"/>
        <v>0.59142913502317773</v>
      </c>
      <c r="I65" s="123">
        <v>36164</v>
      </c>
      <c r="J65" s="124">
        <f t="shared" si="6"/>
        <v>0.12063462551516846</v>
      </c>
      <c r="K65" s="123">
        <v>33708</v>
      </c>
      <c r="L65" s="124">
        <f t="shared" si="6"/>
        <v>-6.791284149983412E-2</v>
      </c>
      <c r="M65" s="123">
        <v>31636</v>
      </c>
      <c r="N65" s="124">
        <v>-6.146908745698354E-2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385</v>
      </c>
      <c r="D75" s="121">
        <v>-3.2663316582914548E-2</v>
      </c>
      <c r="E75" s="120">
        <v>842</v>
      </c>
      <c r="F75" s="121">
        <f>IFERROR(E75/C75-1,"-")</f>
        <v>1.1870129870129871</v>
      </c>
      <c r="G75" s="120">
        <v>895</v>
      </c>
      <c r="H75" s="121">
        <f>IFERROR(G75/E75-1,"-")</f>
        <v>6.2945368171021476E-2</v>
      </c>
      <c r="I75" s="120">
        <v>456</v>
      </c>
      <c r="J75" s="121">
        <f>IFERROR(I75/G75-1,"-")</f>
        <v>-0.49050279329608937</v>
      </c>
      <c r="K75" s="120">
        <v>536</v>
      </c>
      <c r="L75" s="121">
        <f>IFERROR(K75/I75-1,"-")</f>
        <v>0.17543859649122817</v>
      </c>
      <c r="M75" s="120">
        <v>634</v>
      </c>
      <c r="N75" s="121">
        <f t="shared" ref="N75:N86" si="7">IFERROR(M75/K75-1,"-")</f>
        <v>0.18283582089552231</v>
      </c>
    </row>
    <row r="76" spans="1:15" x14ac:dyDescent="0.25">
      <c r="A76" s="1">
        <v>2</v>
      </c>
      <c r="B76" s="119" t="s">
        <v>76</v>
      </c>
      <c r="C76" s="120">
        <v>738</v>
      </c>
      <c r="D76" s="121">
        <v>1.4518272425249168</v>
      </c>
      <c r="E76" s="120">
        <v>992</v>
      </c>
      <c r="F76" s="121">
        <f t="shared" ref="F76:L87" si="8">IFERROR(E76/C76-1,"-")</f>
        <v>0.34417344173441733</v>
      </c>
      <c r="G76" s="120">
        <v>918</v>
      </c>
      <c r="H76" s="121">
        <f t="shared" si="8"/>
        <v>-7.4596774193548376E-2</v>
      </c>
      <c r="I76" s="120">
        <v>962</v>
      </c>
      <c r="J76" s="121">
        <f t="shared" si="8"/>
        <v>4.7930283224400849E-2</v>
      </c>
      <c r="K76" s="120">
        <v>676</v>
      </c>
      <c r="L76" s="121">
        <f t="shared" si="8"/>
        <v>-0.29729729729729726</v>
      </c>
      <c r="M76" s="120">
        <v>634</v>
      </c>
      <c r="N76" s="121">
        <f t="shared" si="7"/>
        <v>-6.2130177514792884E-2</v>
      </c>
    </row>
    <row r="77" spans="1:15" x14ac:dyDescent="0.25">
      <c r="A77" s="1">
        <v>3</v>
      </c>
      <c r="B77" s="119" t="s">
        <v>78</v>
      </c>
      <c r="C77" s="120">
        <v>328</v>
      </c>
      <c r="D77" s="121">
        <v>-0.51479289940828399</v>
      </c>
      <c r="E77" s="120">
        <v>1896</v>
      </c>
      <c r="F77" s="121">
        <f t="shared" si="8"/>
        <v>4.7804878048780486</v>
      </c>
      <c r="G77" s="120">
        <v>1444</v>
      </c>
      <c r="H77" s="121">
        <f t="shared" si="8"/>
        <v>-0.23839662447257381</v>
      </c>
      <c r="I77" s="120">
        <v>1522</v>
      </c>
      <c r="J77" s="121">
        <f t="shared" si="8"/>
        <v>5.4016620498614998E-2</v>
      </c>
      <c r="K77" s="120">
        <v>858</v>
      </c>
      <c r="L77" s="121">
        <f t="shared" si="8"/>
        <v>-0.43626806833114318</v>
      </c>
      <c r="M77" s="120">
        <v>1049</v>
      </c>
      <c r="N77" s="121">
        <f t="shared" si="7"/>
        <v>0.22261072261072257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3816</v>
      </c>
      <c r="F78" s="121" t="str">
        <f t="shared" si="8"/>
        <v>-</v>
      </c>
      <c r="G78" s="120">
        <v>1744</v>
      </c>
      <c r="H78" s="121">
        <f t="shared" si="8"/>
        <v>-0.54297693920335433</v>
      </c>
      <c r="I78" s="120">
        <v>3895</v>
      </c>
      <c r="J78" s="121">
        <f t="shared" si="8"/>
        <v>1.2333715596330275</v>
      </c>
      <c r="K78" s="120">
        <v>1119</v>
      </c>
      <c r="L78" s="121">
        <f t="shared" si="8"/>
        <v>-0.71270860077021825</v>
      </c>
      <c r="M78" s="120">
        <v>1856</v>
      </c>
      <c r="N78" s="121">
        <f t="shared" si="7"/>
        <v>0.65862377122430749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3628</v>
      </c>
      <c r="F79" s="121" t="str">
        <f t="shared" si="8"/>
        <v>-</v>
      </c>
      <c r="G79" s="120">
        <v>1571</v>
      </c>
      <c r="H79" s="121">
        <f t="shared" si="8"/>
        <v>-0.56697905181918418</v>
      </c>
      <c r="I79" s="120">
        <v>1087</v>
      </c>
      <c r="J79" s="121">
        <f t="shared" si="8"/>
        <v>-0.30808402291534054</v>
      </c>
      <c r="K79" s="120">
        <v>1531</v>
      </c>
      <c r="L79" s="121">
        <f t="shared" si="8"/>
        <v>0.40846366145354196</v>
      </c>
      <c r="M79" s="120">
        <v>2438</v>
      </c>
      <c r="N79" s="121">
        <f t="shared" si="7"/>
        <v>0.59242325277596342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3386</v>
      </c>
      <c r="F80" s="121" t="str">
        <f t="shared" si="8"/>
        <v>-</v>
      </c>
      <c r="G80" s="120">
        <v>964</v>
      </c>
      <c r="H80" s="121">
        <f t="shared" si="8"/>
        <v>-0.7152982870643827</v>
      </c>
      <c r="I80" s="120">
        <v>2060</v>
      </c>
      <c r="J80" s="121">
        <f t="shared" si="8"/>
        <v>1.1369294605809128</v>
      </c>
      <c r="K80" s="120">
        <v>2056</v>
      </c>
      <c r="L80" s="121">
        <f t="shared" si="8"/>
        <v>-1.9417475728155109E-3</v>
      </c>
      <c r="M80" s="120">
        <v>2029</v>
      </c>
      <c r="N80" s="121">
        <f t="shared" si="7"/>
        <v>-1.3132295719844311E-2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1813</v>
      </c>
      <c r="F81" s="121" t="str">
        <f t="shared" si="8"/>
        <v>-</v>
      </c>
      <c r="G81" s="120">
        <v>1304</v>
      </c>
      <c r="H81" s="121">
        <f t="shared" si="8"/>
        <v>-0.28075013789299508</v>
      </c>
      <c r="I81" s="120">
        <v>2963</v>
      </c>
      <c r="J81" s="121">
        <f t="shared" si="8"/>
        <v>1.272239263803681</v>
      </c>
      <c r="K81" s="120">
        <v>1930</v>
      </c>
      <c r="L81" s="121">
        <f t="shared" si="8"/>
        <v>-0.34863314208572393</v>
      </c>
      <c r="M81" s="120">
        <v>2689</v>
      </c>
      <c r="N81" s="121">
        <f t="shared" si="7"/>
        <v>0.39326424870466314</v>
      </c>
    </row>
    <row r="82" spans="1:15" x14ac:dyDescent="0.25">
      <c r="A82" s="1">
        <v>8</v>
      </c>
      <c r="B82" s="119" t="s">
        <v>88</v>
      </c>
      <c r="C82" s="120">
        <v>309</v>
      </c>
      <c r="D82" s="121">
        <v>-0.82107701215981477</v>
      </c>
      <c r="E82" s="120">
        <v>2374</v>
      </c>
      <c r="F82" s="121">
        <f t="shared" si="8"/>
        <v>6.6828478964401299</v>
      </c>
      <c r="G82" s="120">
        <v>2841</v>
      </c>
      <c r="H82" s="121">
        <f t="shared" si="8"/>
        <v>0.19671440606571178</v>
      </c>
      <c r="I82" s="120">
        <v>2313</v>
      </c>
      <c r="J82" s="121">
        <f t="shared" si="8"/>
        <v>-0.18585005279831046</v>
      </c>
      <c r="K82" s="120">
        <v>2655</v>
      </c>
      <c r="L82" s="121">
        <f t="shared" si="8"/>
        <v>0.14785992217898825</v>
      </c>
      <c r="M82" s="120">
        <v>2952</v>
      </c>
      <c r="N82" s="121">
        <f t="shared" si="7"/>
        <v>0.11186440677966103</v>
      </c>
    </row>
    <row r="83" spans="1:15" x14ac:dyDescent="0.25">
      <c r="A83" s="1">
        <v>9</v>
      </c>
      <c r="B83" s="119" t="s">
        <v>90</v>
      </c>
      <c r="C83" s="120">
        <v>298</v>
      </c>
      <c r="D83" s="121">
        <v>-0.74551665243381726</v>
      </c>
      <c r="E83" s="120">
        <v>3200</v>
      </c>
      <c r="F83" s="121">
        <f t="shared" si="8"/>
        <v>9.7382550335570475</v>
      </c>
      <c r="G83" s="120">
        <v>1911</v>
      </c>
      <c r="H83" s="121">
        <f t="shared" si="8"/>
        <v>-0.40281250000000002</v>
      </c>
      <c r="I83" s="120">
        <v>1510</v>
      </c>
      <c r="J83" s="121">
        <f t="shared" si="8"/>
        <v>-0.20983778126635266</v>
      </c>
      <c r="K83" s="120">
        <v>1981</v>
      </c>
      <c r="L83" s="121">
        <f t="shared" si="8"/>
        <v>0.31192052980132456</v>
      </c>
      <c r="M83" s="120">
        <v>2092</v>
      </c>
      <c r="N83" s="121">
        <f t="shared" si="7"/>
        <v>5.6032306915699159E-2</v>
      </c>
    </row>
    <row r="84" spans="1:15" x14ac:dyDescent="0.25">
      <c r="A84" s="1">
        <v>10</v>
      </c>
      <c r="B84" s="119" t="s">
        <v>92</v>
      </c>
      <c r="C84" s="120">
        <v>541</v>
      </c>
      <c r="D84" s="121">
        <v>-0.56194331983805668</v>
      </c>
      <c r="E84" s="120">
        <v>278</v>
      </c>
      <c r="F84" s="121">
        <f t="shared" si="8"/>
        <v>-0.48613678373382629</v>
      </c>
      <c r="G84" s="120">
        <v>1349</v>
      </c>
      <c r="H84" s="121">
        <f t="shared" si="8"/>
        <v>3.8525179856115104</v>
      </c>
      <c r="I84" s="120">
        <v>1500</v>
      </c>
      <c r="J84" s="121">
        <f t="shared" si="8"/>
        <v>0.11193476649369893</v>
      </c>
      <c r="K84" s="120">
        <v>1345</v>
      </c>
      <c r="L84" s="121">
        <f t="shared" si="8"/>
        <v>-0.10333333333333339</v>
      </c>
      <c r="M84" s="120">
        <v>1595</v>
      </c>
      <c r="N84" s="121">
        <f t="shared" si="7"/>
        <v>0.18587360594795532</v>
      </c>
    </row>
    <row r="85" spans="1:15" x14ac:dyDescent="0.25">
      <c r="A85" s="1">
        <v>11</v>
      </c>
      <c r="B85" s="119" t="s">
        <v>94</v>
      </c>
      <c r="C85" s="120">
        <v>919</v>
      </c>
      <c r="D85" s="121">
        <v>0.15743073047858935</v>
      </c>
      <c r="E85" s="120">
        <v>582</v>
      </c>
      <c r="F85" s="121">
        <f t="shared" si="8"/>
        <v>-0.36670293797606091</v>
      </c>
      <c r="G85" s="120">
        <v>719</v>
      </c>
      <c r="H85" s="121">
        <f t="shared" si="8"/>
        <v>0.23539518900343648</v>
      </c>
      <c r="I85" s="120">
        <v>584</v>
      </c>
      <c r="J85" s="121">
        <f t="shared" si="8"/>
        <v>-0.18776077885952713</v>
      </c>
      <c r="K85" s="120">
        <v>720</v>
      </c>
      <c r="L85" s="121">
        <f t="shared" si="8"/>
        <v>0.23287671232876717</v>
      </c>
      <c r="M85" s="120">
        <v>1116</v>
      </c>
      <c r="N85" s="121">
        <f t="shared" si="7"/>
        <v>0.55000000000000004</v>
      </c>
    </row>
    <row r="86" spans="1:15" x14ac:dyDescent="0.25">
      <c r="A86" s="1">
        <v>12</v>
      </c>
      <c r="B86" s="119" t="s">
        <v>96</v>
      </c>
      <c r="C86" s="120">
        <v>1314</v>
      </c>
      <c r="D86" s="121">
        <v>1.1091492776886036</v>
      </c>
      <c r="E86" s="120">
        <v>1313</v>
      </c>
      <c r="F86" s="121">
        <f t="shared" si="8"/>
        <v>-7.6103500761037779E-4</v>
      </c>
      <c r="G86" s="120">
        <v>699</v>
      </c>
      <c r="H86" s="121">
        <f t="shared" si="8"/>
        <v>-0.46763137852246761</v>
      </c>
      <c r="I86" s="120">
        <v>668</v>
      </c>
      <c r="J86" s="121">
        <f t="shared" si="8"/>
        <v>-4.4349070100143106E-2</v>
      </c>
      <c r="K86" s="120">
        <v>692</v>
      </c>
      <c r="L86" s="121">
        <f t="shared" si="8"/>
        <v>3.5928143712574911E-2</v>
      </c>
      <c r="M86" s="120">
        <v>1402</v>
      </c>
      <c r="N86" s="121">
        <f t="shared" si="7"/>
        <v>1.0260115606936417</v>
      </c>
    </row>
    <row r="87" spans="1:15" ht="15.75" x14ac:dyDescent="0.25">
      <c r="B87" s="122" t="s">
        <v>33</v>
      </c>
      <c r="C87" s="123">
        <v>4963</v>
      </c>
      <c r="D87" s="124">
        <v>-0.58244994110718484</v>
      </c>
      <c r="E87" s="123">
        <v>24120</v>
      </c>
      <c r="F87" s="124">
        <f t="shared" si="8"/>
        <v>3.8599637316139432</v>
      </c>
      <c r="G87" s="123">
        <v>16359</v>
      </c>
      <c r="H87" s="124">
        <f t="shared" si="8"/>
        <v>-0.32176616915422884</v>
      </c>
      <c r="I87" s="123">
        <v>19520</v>
      </c>
      <c r="J87" s="124">
        <f t="shared" si="8"/>
        <v>0.19322696986368371</v>
      </c>
      <c r="K87" s="123">
        <v>16099</v>
      </c>
      <c r="L87" s="124">
        <f t="shared" si="8"/>
        <v>-0.17525614754098362</v>
      </c>
      <c r="M87" s="123">
        <v>20486</v>
      </c>
      <c r="N87" s="124">
        <v>0.2725013976023356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11502</v>
      </c>
      <c r="D97" s="121">
        <v>8.6837380704904099E-2</v>
      </c>
      <c r="E97" s="120">
        <v>1547</v>
      </c>
      <c r="F97" s="121">
        <f t="shared" ref="F97:L109" si="9">IFERROR(E97/C97-1,"-")</f>
        <v>-0.86550165188662842</v>
      </c>
      <c r="G97" s="120">
        <v>9659</v>
      </c>
      <c r="H97" s="121">
        <f t="shared" si="9"/>
        <v>5.2436974789915967</v>
      </c>
      <c r="I97" s="120">
        <v>13056</v>
      </c>
      <c r="J97" s="121">
        <f t="shared" si="9"/>
        <v>0.35169272181385236</v>
      </c>
      <c r="K97" s="120">
        <v>14947</v>
      </c>
      <c r="L97" s="121">
        <f t="shared" si="9"/>
        <v>0.14483762254901955</v>
      </c>
      <c r="M97" s="120">
        <v>17821</v>
      </c>
      <c r="N97" s="121">
        <f t="shared" ref="N97:N108" si="10">IFERROR(M97/K97-1,"-")</f>
        <v>0.19227938716799353</v>
      </c>
    </row>
    <row r="98" spans="2:14" x14ac:dyDescent="0.25">
      <c r="B98" s="119" t="s">
        <v>76</v>
      </c>
      <c r="C98" s="120">
        <v>12365</v>
      </c>
      <c r="D98" s="121">
        <v>0.14458946588910493</v>
      </c>
      <c r="E98" s="120">
        <v>933</v>
      </c>
      <c r="F98" s="121">
        <f t="shared" si="9"/>
        <v>-0.92454508693894055</v>
      </c>
      <c r="G98" s="120">
        <v>12449</v>
      </c>
      <c r="H98" s="121">
        <f t="shared" si="9"/>
        <v>12.342979635584138</v>
      </c>
      <c r="I98" s="120">
        <v>18051</v>
      </c>
      <c r="J98" s="121">
        <f t="shared" si="9"/>
        <v>0.44999598361314153</v>
      </c>
      <c r="K98" s="120">
        <v>15947</v>
      </c>
      <c r="L98" s="121">
        <f t="shared" si="9"/>
        <v>-0.116558639410559</v>
      </c>
      <c r="M98" s="120">
        <v>16985</v>
      </c>
      <c r="N98" s="121">
        <f t="shared" si="10"/>
        <v>6.5090612654417734E-2</v>
      </c>
    </row>
    <row r="99" spans="2:14" x14ac:dyDescent="0.25">
      <c r="B99" s="119" t="s">
        <v>78</v>
      </c>
      <c r="C99" s="120">
        <v>4934</v>
      </c>
      <c r="D99" s="121">
        <v>-0.53905082212257094</v>
      </c>
      <c r="E99" s="120">
        <v>1187</v>
      </c>
      <c r="F99" s="121">
        <f t="shared" si="9"/>
        <v>-0.75942440210782325</v>
      </c>
      <c r="G99" s="120">
        <v>17100</v>
      </c>
      <c r="H99" s="121">
        <f t="shared" si="9"/>
        <v>13.406065711878686</v>
      </c>
      <c r="I99" s="120">
        <v>17851</v>
      </c>
      <c r="J99" s="121">
        <f t="shared" si="9"/>
        <v>4.3918128654970801E-2</v>
      </c>
      <c r="K99" s="120">
        <v>17806</v>
      </c>
      <c r="L99" s="121">
        <f t="shared" si="9"/>
        <v>-2.5208671783093495E-3</v>
      </c>
      <c r="M99" s="120">
        <v>17403</v>
      </c>
      <c r="N99" s="121">
        <f t="shared" si="10"/>
        <v>-2.2632820397618825E-2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1800</v>
      </c>
      <c r="F100" s="121" t="str">
        <f t="shared" si="9"/>
        <v>-</v>
      </c>
      <c r="G100" s="120">
        <v>12237</v>
      </c>
      <c r="H100" s="121">
        <f t="shared" si="9"/>
        <v>5.7983333333333329</v>
      </c>
      <c r="I100" s="120">
        <v>19701</v>
      </c>
      <c r="J100" s="121">
        <f t="shared" si="9"/>
        <v>0.6099534199558716</v>
      </c>
      <c r="K100" s="120">
        <v>16557</v>
      </c>
      <c r="L100" s="121">
        <f t="shared" si="9"/>
        <v>-0.15958580782701381</v>
      </c>
      <c r="M100" s="120">
        <v>19384</v>
      </c>
      <c r="N100" s="121">
        <f t="shared" si="10"/>
        <v>0.17074349217853468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2381</v>
      </c>
      <c r="F101" s="121" t="str">
        <f t="shared" si="9"/>
        <v>-</v>
      </c>
      <c r="G101" s="120">
        <v>11861</v>
      </c>
      <c r="H101" s="121">
        <f t="shared" si="9"/>
        <v>3.9815203695926078</v>
      </c>
      <c r="I101" s="120">
        <v>16780</v>
      </c>
      <c r="J101" s="121">
        <f t="shared" si="9"/>
        <v>0.41472051260433362</v>
      </c>
      <c r="K101" s="120">
        <v>15781</v>
      </c>
      <c r="L101" s="121">
        <f t="shared" si="9"/>
        <v>-5.9535160905840323E-2</v>
      </c>
      <c r="M101" s="120">
        <v>16853</v>
      </c>
      <c r="N101" s="121">
        <f t="shared" si="10"/>
        <v>6.7929788986756279E-2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5165</v>
      </c>
      <c r="F102" s="121" t="str">
        <f t="shared" si="9"/>
        <v>-</v>
      </c>
      <c r="G102" s="120">
        <v>9593</v>
      </c>
      <c r="H102" s="121">
        <f t="shared" si="9"/>
        <v>0.85730880929332032</v>
      </c>
      <c r="I102" s="120">
        <v>16725</v>
      </c>
      <c r="J102" s="121">
        <f t="shared" si="9"/>
        <v>0.74345877202126553</v>
      </c>
      <c r="K102" s="120">
        <v>14399</v>
      </c>
      <c r="L102" s="121">
        <f t="shared" si="9"/>
        <v>-0.13907324364723472</v>
      </c>
      <c r="M102" s="120">
        <v>14938</v>
      </c>
      <c r="N102" s="121">
        <f t="shared" si="10"/>
        <v>3.7433155080213831E-2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4779</v>
      </c>
      <c r="F103" s="121" t="str">
        <f t="shared" si="9"/>
        <v>-</v>
      </c>
      <c r="G103" s="120">
        <v>10238</v>
      </c>
      <c r="H103" s="121">
        <f t="shared" si="9"/>
        <v>1.1422891818372043</v>
      </c>
      <c r="I103" s="120">
        <v>14840</v>
      </c>
      <c r="J103" s="121">
        <f t="shared" si="9"/>
        <v>0.44950185583121693</v>
      </c>
      <c r="K103" s="120">
        <v>15232</v>
      </c>
      <c r="L103" s="121">
        <f t="shared" si="9"/>
        <v>2.6415094339622636E-2</v>
      </c>
      <c r="M103" s="120">
        <v>16025</v>
      </c>
      <c r="N103" s="121">
        <f t="shared" si="10"/>
        <v>5.2061449579831942E-2</v>
      </c>
    </row>
    <row r="104" spans="2:14" x14ac:dyDescent="0.25">
      <c r="B104" s="119" t="s">
        <v>88</v>
      </c>
      <c r="C104" s="120">
        <v>3375</v>
      </c>
      <c r="D104" s="121">
        <v>-0.6481809652871886</v>
      </c>
      <c r="E104" s="120">
        <v>7120</v>
      </c>
      <c r="F104" s="121">
        <f t="shared" si="9"/>
        <v>1.1096296296296297</v>
      </c>
      <c r="G104" s="120">
        <v>13529</v>
      </c>
      <c r="H104" s="121">
        <f t="shared" si="9"/>
        <v>0.90014044943820215</v>
      </c>
      <c r="I104" s="120">
        <v>13592</v>
      </c>
      <c r="J104" s="121">
        <f t="shared" si="9"/>
        <v>4.6566634636706628E-3</v>
      </c>
      <c r="K104" s="120">
        <v>15250</v>
      </c>
      <c r="L104" s="121">
        <f t="shared" si="9"/>
        <v>0.12198351971748078</v>
      </c>
      <c r="M104" s="120">
        <v>15982</v>
      </c>
      <c r="N104" s="121">
        <f t="shared" si="10"/>
        <v>4.8000000000000043E-2</v>
      </c>
    </row>
    <row r="105" spans="2:14" x14ac:dyDescent="0.25">
      <c r="B105" s="119" t="s">
        <v>90</v>
      </c>
      <c r="C105" s="120">
        <v>3172</v>
      </c>
      <c r="D105" s="121">
        <v>-0.62930933738459738</v>
      </c>
      <c r="E105" s="120">
        <v>7085</v>
      </c>
      <c r="F105" s="121">
        <f t="shared" si="9"/>
        <v>1.2336065573770494</v>
      </c>
      <c r="G105" s="120">
        <v>11582</v>
      </c>
      <c r="H105" s="121">
        <f t="shared" si="9"/>
        <v>0.63472124206069158</v>
      </c>
      <c r="I105" s="120">
        <v>13749</v>
      </c>
      <c r="J105" s="121">
        <f t="shared" si="9"/>
        <v>0.18710067345881543</v>
      </c>
      <c r="K105" s="120">
        <v>14944</v>
      </c>
      <c r="L105" s="121">
        <f t="shared" si="9"/>
        <v>8.6915412029965777E-2</v>
      </c>
      <c r="M105" s="120">
        <v>13176</v>
      </c>
      <c r="N105" s="121">
        <f t="shared" si="10"/>
        <v>-0.1183083511777302</v>
      </c>
    </row>
    <row r="106" spans="2:14" x14ac:dyDescent="0.25">
      <c r="B106" s="119" t="s">
        <v>92</v>
      </c>
      <c r="C106" s="120">
        <v>2194</v>
      </c>
      <c r="D106" s="121">
        <v>-0.76219380013006721</v>
      </c>
      <c r="E106" s="120">
        <v>11486</v>
      </c>
      <c r="F106" s="121">
        <f t="shared" si="9"/>
        <v>4.2351868732907931</v>
      </c>
      <c r="G106" s="120">
        <v>15797</v>
      </c>
      <c r="H106" s="121">
        <f t="shared" si="9"/>
        <v>0.37532648441581062</v>
      </c>
      <c r="I106" s="120">
        <v>20188</v>
      </c>
      <c r="J106" s="121">
        <f t="shared" si="9"/>
        <v>0.27796417041210364</v>
      </c>
      <c r="K106" s="120">
        <v>17449</v>
      </c>
      <c r="L106" s="121">
        <f t="shared" si="9"/>
        <v>-0.13567465821279967</v>
      </c>
      <c r="M106" s="120">
        <v>16787</v>
      </c>
      <c r="N106" s="121">
        <f t="shared" si="10"/>
        <v>-3.7939136913290206E-2</v>
      </c>
    </row>
    <row r="107" spans="2:14" x14ac:dyDescent="0.25">
      <c r="B107" s="119" t="s">
        <v>94</v>
      </c>
      <c r="C107" s="120">
        <v>4096</v>
      </c>
      <c r="D107" s="121">
        <v>-0.57311099531005727</v>
      </c>
      <c r="E107" s="120">
        <v>9436</v>
      </c>
      <c r="F107" s="121">
        <f t="shared" si="9"/>
        <v>1.3037109375</v>
      </c>
      <c r="G107" s="120">
        <v>11275</v>
      </c>
      <c r="H107" s="121">
        <f t="shared" si="9"/>
        <v>0.19489190334887674</v>
      </c>
      <c r="I107" s="120">
        <v>15751</v>
      </c>
      <c r="J107" s="121">
        <f t="shared" si="9"/>
        <v>0.39698447893569844</v>
      </c>
      <c r="K107" s="120">
        <v>15681</v>
      </c>
      <c r="L107" s="121">
        <f t="shared" si="9"/>
        <v>-4.4441622754111121E-3</v>
      </c>
      <c r="M107" s="120">
        <v>14839</v>
      </c>
      <c r="N107" s="121">
        <f t="shared" si="10"/>
        <v>-5.3695555130412576E-2</v>
      </c>
    </row>
    <row r="108" spans="2:14" x14ac:dyDescent="0.25">
      <c r="B108" s="119" t="s">
        <v>96</v>
      </c>
      <c r="C108" s="120">
        <v>4101</v>
      </c>
      <c r="D108" s="121">
        <v>-0.5706208773950372</v>
      </c>
      <c r="E108" s="120">
        <v>10142</v>
      </c>
      <c r="F108" s="121">
        <f t="shared" si="9"/>
        <v>1.4730553523530845</v>
      </c>
      <c r="G108" s="120">
        <v>14923</v>
      </c>
      <c r="H108" s="121">
        <f t="shared" si="9"/>
        <v>0.47140603431275885</v>
      </c>
      <c r="I108" s="120">
        <v>16620</v>
      </c>
      <c r="J108" s="121">
        <f t="shared" si="9"/>
        <v>0.11371708101588163</v>
      </c>
      <c r="K108" s="120">
        <v>15346</v>
      </c>
      <c r="L108" s="121">
        <f t="shared" si="9"/>
        <v>-7.6654632972322556E-2</v>
      </c>
      <c r="M108" s="120">
        <v>18353</v>
      </c>
      <c r="N108" s="121">
        <f t="shared" si="10"/>
        <v>0.19594682653460183</v>
      </c>
    </row>
    <row r="109" spans="2:14" ht="15.75" x14ac:dyDescent="0.25">
      <c r="B109" s="122" t="s">
        <v>33</v>
      </c>
      <c r="C109" s="123">
        <v>46883</v>
      </c>
      <c r="D109" s="124">
        <v>-0.58099774782826297</v>
      </c>
      <c r="E109" s="123">
        <v>63061</v>
      </c>
      <c r="F109" s="124">
        <f t="shared" si="9"/>
        <v>0.34507177441716608</v>
      </c>
      <c r="G109" s="123">
        <v>150243</v>
      </c>
      <c r="H109" s="124">
        <f t="shared" si="9"/>
        <v>1.3825026561583229</v>
      </c>
      <c r="I109" s="123">
        <v>196904</v>
      </c>
      <c r="J109" s="124">
        <f t="shared" si="9"/>
        <v>0.31057020959379145</v>
      </c>
      <c r="K109" s="123">
        <v>189339</v>
      </c>
      <c r="L109" s="124">
        <f t="shared" si="9"/>
        <v>-3.841973753707395E-2</v>
      </c>
      <c r="M109" s="123">
        <v>198546</v>
      </c>
      <c r="N109" s="124">
        <v>4.8627065739229591E-2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246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72</v>
      </c>
      <c r="D118" s="117" t="str">
        <f>CONCATENATE("var ",RIGHT(C117,2),"/",RIGHT(C117-1,2))</f>
        <v>var 20/19</v>
      </c>
      <c r="E118" s="118" t="s">
        <v>72</v>
      </c>
      <c r="F118" s="117" t="str">
        <f>CONCATENATE("var ",RIGHT(E117,2),"/",RIGHT(E117-1,2))</f>
        <v>var 21/20</v>
      </c>
      <c r="G118" s="118" t="s">
        <v>72</v>
      </c>
      <c r="H118" s="117" t="str">
        <f>CONCATENATE("var ",RIGHT(G117,2),"/",RIGHT(G117-1,2))</f>
        <v>var 22/21</v>
      </c>
      <c r="I118" s="118" t="s">
        <v>72</v>
      </c>
      <c r="J118" s="117" t="str">
        <f>CONCATENATE("var ",RIGHT(I117,2),"/",RIGHT(I117-1,2))</f>
        <v>var 23/22</v>
      </c>
      <c r="K118" s="118" t="s">
        <v>72</v>
      </c>
      <c r="L118" s="117" t="str">
        <f>CONCATENATE("var ",RIGHT(K117,2),"/",RIGHT(K117-1,2))</f>
        <v>var 24/23</v>
      </c>
      <c r="M118" s="118" t="s">
        <v>72</v>
      </c>
      <c r="N118" s="117" t="str">
        <f>CONCATENATE("var ",RIGHT(M117,2),"/",RIGHT(M117-1,2))</f>
        <v>var 25/24</v>
      </c>
    </row>
    <row r="119" spans="1:15" x14ac:dyDescent="0.25">
      <c r="B119" s="119" t="s">
        <v>74</v>
      </c>
      <c r="C119" s="120">
        <v>6069</v>
      </c>
      <c r="D119" s="121">
        <v>0.18142884952306804</v>
      </c>
      <c r="E119" s="120">
        <v>600</v>
      </c>
      <c r="F119" s="121">
        <f t="shared" ref="F119:L131" si="11">IFERROR(E119/C119-1,"-")</f>
        <v>-0.90113692535837864</v>
      </c>
      <c r="G119" s="120">
        <v>4461</v>
      </c>
      <c r="H119" s="121">
        <f t="shared" si="11"/>
        <v>6.4349999999999996</v>
      </c>
      <c r="I119" s="120">
        <v>7408</v>
      </c>
      <c r="J119" s="121">
        <f t="shared" si="11"/>
        <v>0.6606142120600762</v>
      </c>
      <c r="K119" s="120">
        <v>8300</v>
      </c>
      <c r="L119" s="121">
        <f t="shared" si="11"/>
        <v>0.12041036717062625</v>
      </c>
      <c r="M119" s="120">
        <v>9799</v>
      </c>
      <c r="N119" s="121">
        <f t="shared" ref="N119:N130" si="12">IFERROR(M119/K119-1,"-")</f>
        <v>0.18060240963855412</v>
      </c>
    </row>
    <row r="120" spans="1:15" x14ac:dyDescent="0.25">
      <c r="B120" s="119" t="s">
        <v>76</v>
      </c>
      <c r="C120" s="120">
        <v>7131</v>
      </c>
      <c r="D120" s="121">
        <v>0.18751040799333896</v>
      </c>
      <c r="E120" s="120">
        <v>72</v>
      </c>
      <c r="F120" s="121">
        <f t="shared" si="11"/>
        <v>-0.98990323937736646</v>
      </c>
      <c r="G120" s="120">
        <v>6730</v>
      </c>
      <c r="H120" s="121">
        <f t="shared" si="11"/>
        <v>92.472222222222229</v>
      </c>
      <c r="I120" s="120">
        <v>11400</v>
      </c>
      <c r="J120" s="121">
        <f t="shared" si="11"/>
        <v>0.69390787518573549</v>
      </c>
      <c r="K120" s="120">
        <v>8996</v>
      </c>
      <c r="L120" s="121">
        <f t="shared" si="11"/>
        <v>-0.21087719298245611</v>
      </c>
      <c r="M120" s="120">
        <v>9024</v>
      </c>
      <c r="N120" s="121">
        <f t="shared" si="12"/>
        <v>3.1124944419742562E-3</v>
      </c>
    </row>
    <row r="121" spans="1:15" x14ac:dyDescent="0.25">
      <c r="B121" s="119" t="s">
        <v>78</v>
      </c>
      <c r="C121" s="120">
        <v>2539</v>
      </c>
      <c r="D121" s="121">
        <v>-0.53869912790697683</v>
      </c>
      <c r="E121" s="120">
        <v>171</v>
      </c>
      <c r="F121" s="121">
        <f t="shared" si="11"/>
        <v>-0.9326506498621504</v>
      </c>
      <c r="G121" s="120">
        <v>8538</v>
      </c>
      <c r="H121" s="121">
        <f t="shared" si="11"/>
        <v>48.929824561403507</v>
      </c>
      <c r="I121" s="120">
        <v>11193</v>
      </c>
      <c r="J121" s="121">
        <f t="shared" si="11"/>
        <v>0.31096275474349966</v>
      </c>
      <c r="K121" s="120">
        <v>10352</v>
      </c>
      <c r="L121" s="121">
        <f t="shared" si="11"/>
        <v>-7.51362458679532E-2</v>
      </c>
      <c r="M121" s="120">
        <v>9405</v>
      </c>
      <c r="N121" s="121">
        <f t="shared" si="12"/>
        <v>-9.1479907264296778E-2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79</v>
      </c>
      <c r="F122" s="121" t="str">
        <f t="shared" si="11"/>
        <v>-</v>
      </c>
      <c r="G122" s="120">
        <v>7844</v>
      </c>
      <c r="H122" s="121">
        <f t="shared" si="11"/>
        <v>98.291139240506325</v>
      </c>
      <c r="I122" s="120">
        <v>12880</v>
      </c>
      <c r="J122" s="121">
        <f t="shared" si="11"/>
        <v>0.64201937786843444</v>
      </c>
      <c r="K122" s="120">
        <v>10335</v>
      </c>
      <c r="L122" s="121">
        <f t="shared" si="11"/>
        <v>-0.1975931677018633</v>
      </c>
      <c r="M122" s="120">
        <v>11340</v>
      </c>
      <c r="N122" s="121">
        <f t="shared" si="12"/>
        <v>9.7242380261248096E-2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149</v>
      </c>
      <c r="F123" s="121" t="str">
        <f t="shared" si="11"/>
        <v>-</v>
      </c>
      <c r="G123" s="120">
        <v>7614</v>
      </c>
      <c r="H123" s="121">
        <f t="shared" si="11"/>
        <v>50.100671140939596</v>
      </c>
      <c r="I123" s="120">
        <v>11897</v>
      </c>
      <c r="J123" s="121">
        <f t="shared" si="11"/>
        <v>0.56251641712634615</v>
      </c>
      <c r="K123" s="120">
        <v>10229</v>
      </c>
      <c r="L123" s="121">
        <f t="shared" si="11"/>
        <v>-0.14020341262503155</v>
      </c>
      <c r="M123" s="120">
        <v>11034</v>
      </c>
      <c r="N123" s="121">
        <f t="shared" si="12"/>
        <v>7.8697819923746248E-2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407</v>
      </c>
      <c r="F124" s="121" t="str">
        <f t="shared" si="11"/>
        <v>-</v>
      </c>
      <c r="G124" s="120">
        <v>6784</v>
      </c>
      <c r="H124" s="121">
        <f t="shared" si="11"/>
        <v>15.668304668304668</v>
      </c>
      <c r="I124" s="120">
        <v>11071</v>
      </c>
      <c r="J124" s="121">
        <f t="shared" si="11"/>
        <v>0.63192806603773577</v>
      </c>
      <c r="K124" s="120">
        <v>9672</v>
      </c>
      <c r="L124" s="121">
        <f t="shared" si="11"/>
        <v>-0.12636618191671933</v>
      </c>
      <c r="M124" s="120">
        <v>9636</v>
      </c>
      <c r="N124" s="121">
        <f t="shared" si="12"/>
        <v>-3.7220843672456372E-3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1257</v>
      </c>
      <c r="F125" s="121" t="str">
        <f t="shared" si="11"/>
        <v>-</v>
      </c>
      <c r="G125" s="120">
        <v>6493</v>
      </c>
      <c r="H125" s="121">
        <f t="shared" si="11"/>
        <v>4.1654733492442322</v>
      </c>
      <c r="I125" s="120">
        <v>9714</v>
      </c>
      <c r="J125" s="121">
        <f t="shared" si="11"/>
        <v>0.49607269367010631</v>
      </c>
      <c r="K125" s="120">
        <v>9908</v>
      </c>
      <c r="L125" s="121">
        <f t="shared" si="11"/>
        <v>1.9971175622812476E-2</v>
      </c>
      <c r="M125" s="120">
        <v>10415</v>
      </c>
      <c r="N125" s="121">
        <f t="shared" si="12"/>
        <v>5.1170771094065426E-2</v>
      </c>
    </row>
    <row r="126" spans="1:15" x14ac:dyDescent="0.25">
      <c r="B126" s="119" t="s">
        <v>88</v>
      </c>
      <c r="C126" s="120">
        <v>1065</v>
      </c>
      <c r="D126" s="121">
        <v>-0.79901868277033405</v>
      </c>
      <c r="E126" s="120">
        <v>3443</v>
      </c>
      <c r="F126" s="121">
        <f t="shared" si="11"/>
        <v>2.2328638497652582</v>
      </c>
      <c r="G126" s="120">
        <v>9215</v>
      </c>
      <c r="H126" s="121">
        <f t="shared" si="11"/>
        <v>1.6764449607900089</v>
      </c>
      <c r="I126" s="120">
        <v>9184</v>
      </c>
      <c r="J126" s="121">
        <f t="shared" si="11"/>
        <v>-3.3640803038523792E-3</v>
      </c>
      <c r="K126" s="120">
        <v>9915</v>
      </c>
      <c r="L126" s="121">
        <f t="shared" si="11"/>
        <v>7.9594947735191601E-2</v>
      </c>
      <c r="M126" s="120">
        <v>11125</v>
      </c>
      <c r="N126" s="121">
        <f t="shared" si="12"/>
        <v>0.12203731719616751</v>
      </c>
    </row>
    <row r="127" spans="1:15" x14ac:dyDescent="0.25">
      <c r="B127" s="119" t="s">
        <v>90</v>
      </c>
      <c r="C127" s="120">
        <v>827</v>
      </c>
      <c r="D127" s="121">
        <v>-0.82508460236886627</v>
      </c>
      <c r="E127" s="120">
        <v>3529</v>
      </c>
      <c r="F127" s="121">
        <f t="shared" si="11"/>
        <v>3.2672309552599756</v>
      </c>
      <c r="G127" s="120">
        <v>7683</v>
      </c>
      <c r="H127" s="121">
        <f t="shared" si="11"/>
        <v>1.1771039954661378</v>
      </c>
      <c r="I127" s="120">
        <v>9672</v>
      </c>
      <c r="J127" s="121">
        <f t="shared" si="11"/>
        <v>0.25888324873096447</v>
      </c>
      <c r="K127" s="120">
        <v>9883</v>
      </c>
      <c r="L127" s="121">
        <f t="shared" si="11"/>
        <v>2.1815550041356602E-2</v>
      </c>
      <c r="M127" s="120">
        <v>8592</v>
      </c>
      <c r="N127" s="121">
        <f t="shared" si="12"/>
        <v>-0.13062835171506626</v>
      </c>
    </row>
    <row r="128" spans="1:15" x14ac:dyDescent="0.25">
      <c r="A128" s="125"/>
      <c r="B128" s="119" t="s">
        <v>92</v>
      </c>
      <c r="C128" s="120">
        <v>1391</v>
      </c>
      <c r="D128" s="121">
        <v>-0.7299029126213592</v>
      </c>
      <c r="E128" s="120">
        <v>7205</v>
      </c>
      <c r="F128" s="121">
        <f t="shared" si="11"/>
        <v>4.1797268152408336</v>
      </c>
      <c r="G128" s="120">
        <v>10291</v>
      </c>
      <c r="H128" s="121">
        <f t="shared" si="11"/>
        <v>0.42831367106176277</v>
      </c>
      <c r="I128" s="120">
        <v>14584</v>
      </c>
      <c r="J128" s="121">
        <f t="shared" si="11"/>
        <v>0.41716062578952484</v>
      </c>
      <c r="K128" s="120">
        <v>10648</v>
      </c>
      <c r="L128" s="121">
        <f t="shared" si="11"/>
        <v>-0.26988480526604497</v>
      </c>
      <c r="M128" s="120">
        <v>10545</v>
      </c>
      <c r="N128" s="121">
        <f t="shared" si="12"/>
        <v>-9.6731780616078344E-3</v>
      </c>
    </row>
    <row r="129" spans="2:15" x14ac:dyDescent="0.25">
      <c r="B129" s="119" t="s">
        <v>94</v>
      </c>
      <c r="C129" s="120">
        <v>3284</v>
      </c>
      <c r="D129" s="121">
        <v>-0.3418837675350701</v>
      </c>
      <c r="E129" s="120">
        <v>5313</v>
      </c>
      <c r="F129" s="121">
        <f t="shared" si="11"/>
        <v>0.61784409257003658</v>
      </c>
      <c r="G129" s="120">
        <v>6030</v>
      </c>
      <c r="H129" s="121">
        <f t="shared" si="11"/>
        <v>0.13495200451722189</v>
      </c>
      <c r="I129" s="120">
        <v>9172</v>
      </c>
      <c r="J129" s="121">
        <f t="shared" si="11"/>
        <v>0.52106135986732993</v>
      </c>
      <c r="K129" s="120">
        <v>9348</v>
      </c>
      <c r="L129" s="121">
        <f t="shared" si="11"/>
        <v>1.9188835586567921E-2</v>
      </c>
      <c r="M129" s="120">
        <v>9010</v>
      </c>
      <c r="N129" s="121">
        <f t="shared" si="12"/>
        <v>-3.615746683782628E-2</v>
      </c>
    </row>
    <row r="130" spans="2:15" x14ac:dyDescent="0.25">
      <c r="B130" s="119" t="s">
        <v>96</v>
      </c>
      <c r="C130" s="120">
        <v>3228</v>
      </c>
      <c r="D130" s="121">
        <v>-0.35115577889447236</v>
      </c>
      <c r="E130" s="120">
        <v>4587</v>
      </c>
      <c r="F130" s="121">
        <f t="shared" si="11"/>
        <v>0.42100371747211907</v>
      </c>
      <c r="G130" s="120">
        <v>9121</v>
      </c>
      <c r="H130" s="121">
        <f t="shared" si="11"/>
        <v>0.98844560715064311</v>
      </c>
      <c r="I130" s="120">
        <v>9933</v>
      </c>
      <c r="J130" s="121">
        <f t="shared" si="11"/>
        <v>8.9025326170375951E-2</v>
      </c>
      <c r="K130" s="120">
        <v>9148</v>
      </c>
      <c r="L130" s="121">
        <f t="shared" si="11"/>
        <v>-7.9029497634148793E-2</v>
      </c>
      <c r="M130" s="120">
        <v>8513</v>
      </c>
      <c r="N130" s="121">
        <f t="shared" si="12"/>
        <v>-6.9414079580236154E-2</v>
      </c>
    </row>
    <row r="131" spans="2:15" ht="15.75" x14ac:dyDescent="0.25">
      <c r="B131" s="122" t="s">
        <v>33</v>
      </c>
      <c r="C131" s="123">
        <v>26382</v>
      </c>
      <c r="D131" s="124">
        <v>-0.57042368189663595</v>
      </c>
      <c r="E131" s="123">
        <v>26812</v>
      </c>
      <c r="F131" s="124">
        <f t="shared" si="11"/>
        <v>1.6298991736790169E-2</v>
      </c>
      <c r="G131" s="123">
        <v>90804</v>
      </c>
      <c r="H131" s="124">
        <f t="shared" si="11"/>
        <v>2.3866925257347456</v>
      </c>
      <c r="I131" s="123">
        <v>128108</v>
      </c>
      <c r="J131" s="124">
        <f t="shared" si="11"/>
        <v>0.41081890665609455</v>
      </c>
      <c r="K131" s="123">
        <v>116734</v>
      </c>
      <c r="L131" s="124">
        <f t="shared" si="11"/>
        <v>-8.8784463109251588E-2</v>
      </c>
      <c r="M131" s="123">
        <v>118438</v>
      </c>
      <c r="N131" s="124">
        <v>1.4597289564308502E-2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247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72</v>
      </c>
      <c r="D140" s="117" t="str">
        <f>CONCATENATE("var ",RIGHT(C139,2),"/",RIGHT(C139-1,2))</f>
        <v>var 20/19</v>
      </c>
      <c r="E140" s="118" t="s">
        <v>72</v>
      </c>
      <c r="F140" s="117" t="str">
        <f>CONCATENATE("var ",RIGHT(E139,2),"/",RIGHT(E139-1,2))</f>
        <v>var 21/20</v>
      </c>
      <c r="G140" s="118" t="s">
        <v>72</v>
      </c>
      <c r="H140" s="117" t="str">
        <f>CONCATENATE("var ",RIGHT(G139,2),"/",RIGHT(G139-1,2))</f>
        <v>var 22/21</v>
      </c>
      <c r="I140" s="118" t="s">
        <v>72</v>
      </c>
      <c r="J140" s="117" t="str">
        <f>CONCATENATE("var ",RIGHT(I139,2),"/",RIGHT(I139-1,2))</f>
        <v>var 23/22</v>
      </c>
      <c r="K140" s="118" t="s">
        <v>72</v>
      </c>
      <c r="L140" s="117" t="str">
        <f>CONCATENATE("var ",RIGHT(K139,2),"/",RIGHT(K139-1,2))</f>
        <v>var 24/23</v>
      </c>
      <c r="M140" s="118" t="s">
        <v>72</v>
      </c>
      <c r="N140" s="117" t="str">
        <f>CONCATENATE("var ",RIGHT(M139,2),"/",RIGHT(M139-1,2))</f>
        <v>var 25/24</v>
      </c>
    </row>
    <row r="141" spans="2:15" x14ac:dyDescent="0.25">
      <c r="B141" s="119" t="s">
        <v>74</v>
      </c>
      <c r="C141" s="120">
        <v>837</v>
      </c>
      <c r="D141" s="121">
        <v>-0.28216123499142365</v>
      </c>
      <c r="E141" s="120">
        <v>468</v>
      </c>
      <c r="F141" s="121">
        <f t="shared" ref="F141:L153" si="13">IFERROR(E141/C141-1,"-")</f>
        <v>-0.44086021505376349</v>
      </c>
      <c r="G141" s="120">
        <v>681</v>
      </c>
      <c r="H141" s="121">
        <f t="shared" si="13"/>
        <v>0.45512820512820507</v>
      </c>
      <c r="I141" s="120">
        <v>799</v>
      </c>
      <c r="J141" s="121">
        <f t="shared" si="13"/>
        <v>0.17327459618208518</v>
      </c>
      <c r="K141" s="120">
        <v>977</v>
      </c>
      <c r="L141" s="121">
        <f t="shared" si="13"/>
        <v>0.22277847309136423</v>
      </c>
      <c r="M141" s="120">
        <v>856</v>
      </c>
      <c r="N141" s="121">
        <f t="shared" ref="N141:N152" si="14">IFERROR(M141/K141-1,"-")</f>
        <v>-0.12384851586489254</v>
      </c>
    </row>
    <row r="142" spans="2:15" x14ac:dyDescent="0.25">
      <c r="B142" s="119" t="s">
        <v>76</v>
      </c>
      <c r="C142" s="120">
        <v>508</v>
      </c>
      <c r="D142" s="121">
        <v>-0.51059730250481694</v>
      </c>
      <c r="E142" s="120">
        <v>123</v>
      </c>
      <c r="F142" s="121">
        <f t="shared" si="13"/>
        <v>-0.75787401574803148</v>
      </c>
      <c r="G142" s="120">
        <v>493</v>
      </c>
      <c r="H142" s="121">
        <f t="shared" si="13"/>
        <v>3.0081300813008127</v>
      </c>
      <c r="I142" s="120">
        <v>970</v>
      </c>
      <c r="J142" s="121">
        <f t="shared" si="13"/>
        <v>0.96754563894523327</v>
      </c>
      <c r="K142" s="120">
        <v>722</v>
      </c>
      <c r="L142" s="121">
        <f t="shared" si="13"/>
        <v>-0.25567010309278349</v>
      </c>
      <c r="M142" s="120">
        <v>749</v>
      </c>
      <c r="N142" s="121">
        <f t="shared" si="14"/>
        <v>3.7396121883656486E-2</v>
      </c>
    </row>
    <row r="143" spans="2:15" x14ac:dyDescent="0.25">
      <c r="B143" s="119" t="s">
        <v>78</v>
      </c>
      <c r="C143" s="120">
        <v>482</v>
      </c>
      <c r="D143" s="121">
        <v>-0.55493998153277935</v>
      </c>
      <c r="E143" s="120">
        <v>337</v>
      </c>
      <c r="F143" s="121">
        <f t="shared" si="13"/>
        <v>-0.30082987551867224</v>
      </c>
      <c r="G143" s="120">
        <v>1542</v>
      </c>
      <c r="H143" s="121">
        <f t="shared" si="13"/>
        <v>3.5756676557863498</v>
      </c>
      <c r="I143" s="120">
        <v>991</v>
      </c>
      <c r="J143" s="121">
        <f t="shared" si="13"/>
        <v>-0.35732814526588841</v>
      </c>
      <c r="K143" s="120">
        <v>1079</v>
      </c>
      <c r="L143" s="121">
        <f t="shared" si="13"/>
        <v>8.8799192734611454E-2</v>
      </c>
      <c r="M143" s="120">
        <v>1207</v>
      </c>
      <c r="N143" s="121">
        <f t="shared" si="14"/>
        <v>0.11862835959221507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336</v>
      </c>
      <c r="F144" s="121" t="str">
        <f t="shared" si="13"/>
        <v>-</v>
      </c>
      <c r="G144" s="120">
        <v>450</v>
      </c>
      <c r="H144" s="121">
        <f t="shared" si="13"/>
        <v>0.33928571428571419</v>
      </c>
      <c r="I144" s="120">
        <v>1079</v>
      </c>
      <c r="J144" s="121">
        <f t="shared" si="13"/>
        <v>1.3977777777777778</v>
      </c>
      <c r="K144" s="120">
        <v>593</v>
      </c>
      <c r="L144" s="121">
        <f t="shared" si="13"/>
        <v>-0.45041705282669142</v>
      </c>
      <c r="M144" s="120">
        <v>1089</v>
      </c>
      <c r="N144" s="121">
        <f t="shared" si="14"/>
        <v>0.83642495784148396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398</v>
      </c>
      <c r="F145" s="121" t="str">
        <f t="shared" si="13"/>
        <v>-</v>
      </c>
      <c r="G145" s="120">
        <v>288</v>
      </c>
      <c r="H145" s="121">
        <f t="shared" si="13"/>
        <v>-0.27638190954773867</v>
      </c>
      <c r="I145" s="120">
        <v>523</v>
      </c>
      <c r="J145" s="121">
        <f t="shared" si="13"/>
        <v>0.81597222222222232</v>
      </c>
      <c r="K145" s="120">
        <v>557</v>
      </c>
      <c r="L145" s="121">
        <f t="shared" si="13"/>
        <v>6.5009560229445595E-2</v>
      </c>
      <c r="M145" s="120">
        <v>654</v>
      </c>
      <c r="N145" s="121">
        <f t="shared" si="14"/>
        <v>0.17414721723518856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2089</v>
      </c>
      <c r="F146" s="121" t="str">
        <f t="shared" si="13"/>
        <v>-</v>
      </c>
      <c r="G146" s="120">
        <v>179</v>
      </c>
      <c r="H146" s="121">
        <f t="shared" si="13"/>
        <v>-0.91431306845380567</v>
      </c>
      <c r="I146" s="120">
        <v>633</v>
      </c>
      <c r="J146" s="121">
        <f t="shared" si="13"/>
        <v>2.5363128491620111</v>
      </c>
      <c r="K146" s="120">
        <v>501</v>
      </c>
      <c r="L146" s="121">
        <f t="shared" si="13"/>
        <v>-0.20853080568720384</v>
      </c>
      <c r="M146" s="120">
        <v>708</v>
      </c>
      <c r="N146" s="121">
        <f t="shared" si="14"/>
        <v>0.41317365269461082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425</v>
      </c>
      <c r="F147" s="121" t="str">
        <f t="shared" si="13"/>
        <v>-</v>
      </c>
      <c r="G147" s="120">
        <v>235</v>
      </c>
      <c r="H147" s="121">
        <f t="shared" si="13"/>
        <v>-0.44705882352941173</v>
      </c>
      <c r="I147" s="120">
        <v>368</v>
      </c>
      <c r="J147" s="121">
        <f t="shared" si="13"/>
        <v>0.56595744680851068</v>
      </c>
      <c r="K147" s="120">
        <v>525</v>
      </c>
      <c r="L147" s="121">
        <f t="shared" si="13"/>
        <v>0.42663043478260865</v>
      </c>
      <c r="M147" s="120">
        <v>572</v>
      </c>
      <c r="N147" s="121">
        <f t="shared" si="14"/>
        <v>8.9523809523809561E-2</v>
      </c>
    </row>
    <row r="148" spans="1:15" x14ac:dyDescent="0.25">
      <c r="B148" s="119" t="s">
        <v>88</v>
      </c>
      <c r="C148" s="120">
        <v>392</v>
      </c>
      <c r="D148" s="121">
        <v>-0.17991631799163177</v>
      </c>
      <c r="E148" s="120">
        <v>361</v>
      </c>
      <c r="F148" s="121">
        <f t="shared" si="13"/>
        <v>-7.9081632653061229E-2</v>
      </c>
      <c r="G148" s="120">
        <v>365</v>
      </c>
      <c r="H148" s="121">
        <f t="shared" si="13"/>
        <v>1.1080332409972193E-2</v>
      </c>
      <c r="I148" s="120">
        <v>339</v>
      </c>
      <c r="J148" s="121">
        <f t="shared" si="13"/>
        <v>-7.1232876712328808E-2</v>
      </c>
      <c r="K148" s="120">
        <v>575</v>
      </c>
      <c r="L148" s="121">
        <f t="shared" si="13"/>
        <v>0.69616519174041303</v>
      </c>
      <c r="M148" s="120">
        <v>466</v>
      </c>
      <c r="N148" s="121">
        <f t="shared" si="14"/>
        <v>-0.18956521739130439</v>
      </c>
    </row>
    <row r="149" spans="1:15" x14ac:dyDescent="0.25">
      <c r="B149" s="119" t="s">
        <v>90</v>
      </c>
      <c r="C149" s="120">
        <v>116</v>
      </c>
      <c r="D149" s="121">
        <v>-0.88514851485148516</v>
      </c>
      <c r="E149" s="120">
        <v>522</v>
      </c>
      <c r="F149" s="121">
        <f t="shared" si="13"/>
        <v>3.5</v>
      </c>
      <c r="G149" s="120">
        <v>409</v>
      </c>
      <c r="H149" s="121">
        <f t="shared" si="13"/>
        <v>-0.21647509578544066</v>
      </c>
      <c r="I149" s="120">
        <v>570</v>
      </c>
      <c r="J149" s="121">
        <f t="shared" si="13"/>
        <v>0.39364303178484117</v>
      </c>
      <c r="K149" s="120">
        <v>486</v>
      </c>
      <c r="L149" s="121">
        <f t="shared" si="13"/>
        <v>-0.14736842105263159</v>
      </c>
      <c r="M149" s="120">
        <v>595</v>
      </c>
      <c r="N149" s="121">
        <f t="shared" si="14"/>
        <v>0.22427983539094654</v>
      </c>
    </row>
    <row r="150" spans="1:15" x14ac:dyDescent="0.25">
      <c r="A150" s="125"/>
      <c r="B150" s="119" t="s">
        <v>92</v>
      </c>
      <c r="C150" s="120">
        <v>86</v>
      </c>
      <c r="D150" s="121">
        <v>-0.87028657616892913</v>
      </c>
      <c r="E150" s="120">
        <v>638</v>
      </c>
      <c r="F150" s="121">
        <f t="shared" si="13"/>
        <v>6.4186046511627906</v>
      </c>
      <c r="G150" s="120">
        <v>495</v>
      </c>
      <c r="H150" s="121">
        <f t="shared" si="13"/>
        <v>-0.22413793103448276</v>
      </c>
      <c r="I150" s="120">
        <v>573</v>
      </c>
      <c r="J150" s="121">
        <f t="shared" si="13"/>
        <v>0.15757575757575748</v>
      </c>
      <c r="K150" s="120">
        <v>733</v>
      </c>
      <c r="L150" s="121">
        <f t="shared" si="13"/>
        <v>0.27923211169284468</v>
      </c>
      <c r="M150" s="120">
        <v>883</v>
      </c>
      <c r="N150" s="121">
        <f t="shared" si="14"/>
        <v>0.2046384720327421</v>
      </c>
    </row>
    <row r="151" spans="1:15" x14ac:dyDescent="0.25">
      <c r="B151" s="119" t="s">
        <v>94</v>
      </c>
      <c r="C151" s="120">
        <v>450</v>
      </c>
      <c r="D151" s="121">
        <v>-0.61373390557939911</v>
      </c>
      <c r="E151" s="120">
        <v>706</v>
      </c>
      <c r="F151" s="121">
        <f t="shared" si="13"/>
        <v>0.568888888888889</v>
      </c>
      <c r="G151" s="120">
        <v>972</v>
      </c>
      <c r="H151" s="121">
        <f t="shared" si="13"/>
        <v>0.37677053824362616</v>
      </c>
      <c r="I151" s="120">
        <v>960</v>
      </c>
      <c r="J151" s="121">
        <f t="shared" si="13"/>
        <v>-1.2345679012345734E-2</v>
      </c>
      <c r="K151" s="120">
        <v>998</v>
      </c>
      <c r="L151" s="121">
        <f t="shared" si="13"/>
        <v>3.9583333333333304E-2</v>
      </c>
      <c r="M151" s="120">
        <v>998</v>
      </c>
      <c r="N151" s="121">
        <f t="shared" si="14"/>
        <v>0</v>
      </c>
    </row>
    <row r="152" spans="1:15" x14ac:dyDescent="0.25">
      <c r="B152" s="119" t="s">
        <v>96</v>
      </c>
      <c r="C152" s="120">
        <v>304</v>
      </c>
      <c r="D152" s="121">
        <v>-0.64527421236872806</v>
      </c>
      <c r="E152" s="120">
        <v>794</v>
      </c>
      <c r="F152" s="121">
        <f t="shared" si="13"/>
        <v>1.611842105263158</v>
      </c>
      <c r="G152" s="120">
        <v>835</v>
      </c>
      <c r="H152" s="121">
        <f t="shared" si="13"/>
        <v>5.1637279596977281E-2</v>
      </c>
      <c r="I152" s="120">
        <v>1075</v>
      </c>
      <c r="J152" s="121">
        <f t="shared" si="13"/>
        <v>0.28742514970059885</v>
      </c>
      <c r="K152" s="120">
        <v>770</v>
      </c>
      <c r="L152" s="121">
        <f t="shared" si="13"/>
        <v>-0.28372093023255818</v>
      </c>
      <c r="M152" s="120">
        <v>998</v>
      </c>
      <c r="N152" s="121">
        <f t="shared" si="14"/>
        <v>0.2961038961038962</v>
      </c>
    </row>
    <row r="153" spans="1:15" ht="15.75" x14ac:dyDescent="0.25">
      <c r="B153" s="122" t="s">
        <v>33</v>
      </c>
      <c r="C153" s="123">
        <v>3197</v>
      </c>
      <c r="D153" s="124">
        <v>-0.67320862721046715</v>
      </c>
      <c r="E153" s="123">
        <v>7197</v>
      </c>
      <c r="F153" s="124">
        <f t="shared" si="13"/>
        <v>1.2511729746637474</v>
      </c>
      <c r="G153" s="123">
        <v>6944</v>
      </c>
      <c r="H153" s="124">
        <f t="shared" si="13"/>
        <v>-3.5153536195637103E-2</v>
      </c>
      <c r="I153" s="123">
        <v>8880</v>
      </c>
      <c r="J153" s="124">
        <f t="shared" si="13"/>
        <v>0.27880184331797242</v>
      </c>
      <c r="K153" s="123">
        <v>8516</v>
      </c>
      <c r="L153" s="124">
        <f t="shared" si="13"/>
        <v>-4.0990990990991016E-2</v>
      </c>
      <c r="M153" s="123">
        <v>9837</v>
      </c>
      <c r="N153" s="124">
        <v>0.15511977454203851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248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72</v>
      </c>
      <c r="D162" s="117" t="str">
        <f>CONCATENATE("var ",RIGHT(C161,2),"/",RIGHT(C161-1,2))</f>
        <v>var 20/19</v>
      </c>
      <c r="E162" s="118" t="s">
        <v>72</v>
      </c>
      <c r="F162" s="117" t="str">
        <f>CONCATENATE("var ",RIGHT(E161,2),"/",RIGHT(E161-1,2))</f>
        <v>var 21/20</v>
      </c>
      <c r="G162" s="118" t="s">
        <v>72</v>
      </c>
      <c r="H162" s="117" t="str">
        <f>CONCATENATE("var ",RIGHT(G161,2),"/",RIGHT(G161-1,2))</f>
        <v>var 22/21</v>
      </c>
      <c r="I162" s="118" t="s">
        <v>72</v>
      </c>
      <c r="J162" s="117" t="str">
        <f>CONCATENATE("var ",RIGHT(I161,2),"/",RIGHT(I161-1,2))</f>
        <v>var 23/22</v>
      </c>
      <c r="K162" s="118" t="s">
        <v>72</v>
      </c>
      <c r="L162" s="117" t="str">
        <f>CONCATENATE("var ",RIGHT(K161,2),"/",RIGHT(K161-1,2))</f>
        <v>var 24/23</v>
      </c>
      <c r="M162" s="118" t="s">
        <v>72</v>
      </c>
      <c r="N162" s="117" t="str">
        <f>CONCATENATE("var ",RIGHT(M161,2),"/",RIGHT(M161-1,2))</f>
        <v>var 25/24</v>
      </c>
    </row>
    <row r="163" spans="2:14" x14ac:dyDescent="0.25">
      <c r="B163" s="119" t="s">
        <v>74</v>
      </c>
      <c r="C163" s="120">
        <v>517</v>
      </c>
      <c r="D163" s="121">
        <v>-0.49064039408867</v>
      </c>
      <c r="E163" s="120">
        <v>270</v>
      </c>
      <c r="F163" s="121">
        <f t="shared" ref="F163:L175" si="15">IFERROR(E163/C163-1,"-")</f>
        <v>-0.47775628626692457</v>
      </c>
      <c r="G163" s="120">
        <v>556</v>
      </c>
      <c r="H163" s="121">
        <f t="shared" si="15"/>
        <v>1.0592592592592593</v>
      </c>
      <c r="I163" s="120">
        <v>786</v>
      </c>
      <c r="J163" s="121">
        <f t="shared" si="15"/>
        <v>0.41366906474820153</v>
      </c>
      <c r="K163" s="120">
        <v>785</v>
      </c>
      <c r="L163" s="121">
        <f t="shared" si="15"/>
        <v>-1.2722646310432406E-3</v>
      </c>
      <c r="M163" s="120">
        <v>1152</v>
      </c>
      <c r="N163" s="121">
        <f t="shared" ref="N163:N174" si="16">IFERROR(M163/K163-1,"-")</f>
        <v>0.46751592356687888</v>
      </c>
    </row>
    <row r="164" spans="2:14" x14ac:dyDescent="0.25">
      <c r="B164" s="119" t="s">
        <v>76</v>
      </c>
      <c r="C164" s="120">
        <v>660</v>
      </c>
      <c r="D164" s="121">
        <v>-0.46902654867256632</v>
      </c>
      <c r="E164" s="120">
        <v>298</v>
      </c>
      <c r="F164" s="121">
        <f t="shared" si="15"/>
        <v>-0.54848484848484846</v>
      </c>
      <c r="G164" s="120">
        <v>884</v>
      </c>
      <c r="H164" s="121">
        <f t="shared" si="15"/>
        <v>1.9664429530201342</v>
      </c>
      <c r="I164" s="120">
        <v>1866</v>
      </c>
      <c r="J164" s="121">
        <f t="shared" si="15"/>
        <v>1.1108597285067874</v>
      </c>
      <c r="K164" s="120">
        <v>1179</v>
      </c>
      <c r="L164" s="121">
        <f t="shared" si="15"/>
        <v>-0.36816720257234725</v>
      </c>
      <c r="M164" s="120">
        <v>1544</v>
      </c>
      <c r="N164" s="121">
        <f t="shared" si="16"/>
        <v>0.30958439355385914</v>
      </c>
    </row>
    <row r="165" spans="2:14" x14ac:dyDescent="0.25">
      <c r="B165" s="119" t="s">
        <v>78</v>
      </c>
      <c r="C165" s="120">
        <v>341</v>
      </c>
      <c r="D165" s="121">
        <v>-0.68971792538671517</v>
      </c>
      <c r="E165" s="120">
        <v>394</v>
      </c>
      <c r="F165" s="121">
        <f t="shared" si="15"/>
        <v>0.15542521994134906</v>
      </c>
      <c r="G165" s="120">
        <v>1327</v>
      </c>
      <c r="H165" s="121">
        <f t="shared" si="15"/>
        <v>2.3680203045685277</v>
      </c>
      <c r="I165" s="120">
        <v>1634</v>
      </c>
      <c r="J165" s="121">
        <f t="shared" si="15"/>
        <v>0.23134890730972124</v>
      </c>
      <c r="K165" s="120">
        <v>802</v>
      </c>
      <c r="L165" s="121">
        <f t="shared" si="15"/>
        <v>-0.50917992656058753</v>
      </c>
      <c r="M165" s="120">
        <v>1332</v>
      </c>
      <c r="N165" s="121">
        <f t="shared" si="16"/>
        <v>0.6608478802992519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449</v>
      </c>
      <c r="F166" s="121" t="str">
        <f t="shared" si="15"/>
        <v>-</v>
      </c>
      <c r="G166" s="120">
        <v>757</v>
      </c>
      <c r="H166" s="121">
        <f t="shared" si="15"/>
        <v>0.68596881959910916</v>
      </c>
      <c r="I166" s="120">
        <v>1968</v>
      </c>
      <c r="J166" s="121">
        <f t="shared" si="15"/>
        <v>1.5997357992073975</v>
      </c>
      <c r="K166" s="120">
        <v>1348</v>
      </c>
      <c r="L166" s="121">
        <f t="shared" si="15"/>
        <v>-0.31504065040650409</v>
      </c>
      <c r="M166" s="120">
        <v>1529</v>
      </c>
      <c r="N166" s="121">
        <f t="shared" si="16"/>
        <v>0.13427299703264084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726</v>
      </c>
      <c r="F167" s="121" t="str">
        <f t="shared" si="15"/>
        <v>-</v>
      </c>
      <c r="G167" s="120">
        <v>650</v>
      </c>
      <c r="H167" s="121">
        <f t="shared" si="15"/>
        <v>-0.10468319559228645</v>
      </c>
      <c r="I167" s="120">
        <v>1147</v>
      </c>
      <c r="J167" s="121">
        <f t="shared" si="15"/>
        <v>0.7646153846153847</v>
      </c>
      <c r="K167" s="120">
        <v>1201</v>
      </c>
      <c r="L167" s="121">
        <f t="shared" si="15"/>
        <v>4.7079337401918053E-2</v>
      </c>
      <c r="M167" s="120">
        <v>1412</v>
      </c>
      <c r="N167" s="121">
        <f t="shared" si="16"/>
        <v>0.1756869275603663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555</v>
      </c>
      <c r="F168" s="121" t="str">
        <f t="shared" si="15"/>
        <v>-</v>
      </c>
      <c r="G168" s="120">
        <v>339</v>
      </c>
      <c r="H168" s="121">
        <f t="shared" si="15"/>
        <v>-0.38918918918918921</v>
      </c>
      <c r="I168" s="120">
        <v>1022</v>
      </c>
      <c r="J168" s="121">
        <f t="shared" si="15"/>
        <v>2.0147492625368733</v>
      </c>
      <c r="K168" s="120">
        <v>949</v>
      </c>
      <c r="L168" s="121">
        <f t="shared" si="15"/>
        <v>-7.1428571428571397E-2</v>
      </c>
      <c r="M168" s="120">
        <v>1007</v>
      </c>
      <c r="N168" s="121">
        <f t="shared" si="16"/>
        <v>6.1116965226554187E-2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690</v>
      </c>
      <c r="F169" s="121" t="str">
        <f t="shared" si="15"/>
        <v>-</v>
      </c>
      <c r="G169" s="120">
        <v>516</v>
      </c>
      <c r="H169" s="121">
        <f t="shared" si="15"/>
        <v>-0.25217391304347825</v>
      </c>
      <c r="I169" s="120">
        <v>780</v>
      </c>
      <c r="J169" s="121">
        <f t="shared" si="15"/>
        <v>0.51162790697674421</v>
      </c>
      <c r="K169" s="120">
        <v>1247</v>
      </c>
      <c r="L169" s="121">
        <f t="shared" si="15"/>
        <v>0.59871794871794881</v>
      </c>
      <c r="M169" s="120">
        <v>1396</v>
      </c>
      <c r="N169" s="121">
        <f t="shared" si="16"/>
        <v>0.11948676824378501</v>
      </c>
    </row>
    <row r="170" spans="2:14" x14ac:dyDescent="0.25">
      <c r="B170" s="119" t="s">
        <v>88</v>
      </c>
      <c r="C170" s="120">
        <v>213</v>
      </c>
      <c r="D170" s="121">
        <v>-0.84441197954711467</v>
      </c>
      <c r="E170" s="120">
        <v>881</v>
      </c>
      <c r="F170" s="121">
        <f t="shared" si="15"/>
        <v>3.136150234741784</v>
      </c>
      <c r="G170" s="120">
        <v>1099</v>
      </c>
      <c r="H170" s="121">
        <f t="shared" si="15"/>
        <v>0.24744608399545975</v>
      </c>
      <c r="I170" s="120">
        <v>1136</v>
      </c>
      <c r="J170" s="121">
        <f t="shared" si="15"/>
        <v>3.3666969972702354E-2</v>
      </c>
      <c r="K170" s="120">
        <v>1635</v>
      </c>
      <c r="L170" s="121">
        <f t="shared" si="15"/>
        <v>0.43926056338028174</v>
      </c>
      <c r="M170" s="120">
        <v>1378</v>
      </c>
      <c r="N170" s="121">
        <f t="shared" si="16"/>
        <v>-0.15718654434250767</v>
      </c>
    </row>
    <row r="171" spans="2:14" x14ac:dyDescent="0.25">
      <c r="B171" s="119" t="s">
        <v>90</v>
      </c>
      <c r="C171" s="120">
        <v>243</v>
      </c>
      <c r="D171" s="121">
        <v>-0.74818652849740941</v>
      </c>
      <c r="E171" s="120">
        <v>615</v>
      </c>
      <c r="F171" s="121">
        <f t="shared" si="15"/>
        <v>1.5308641975308643</v>
      </c>
      <c r="G171" s="120">
        <v>904</v>
      </c>
      <c r="H171" s="121">
        <f t="shared" si="15"/>
        <v>0.46991869918699192</v>
      </c>
      <c r="I171" s="120">
        <v>596</v>
      </c>
      <c r="J171" s="121">
        <f t="shared" si="15"/>
        <v>-0.34070796460176989</v>
      </c>
      <c r="K171" s="120">
        <v>1285</v>
      </c>
      <c r="L171" s="121">
        <f t="shared" si="15"/>
        <v>1.1560402684563758</v>
      </c>
      <c r="M171" s="120">
        <v>1156</v>
      </c>
      <c r="N171" s="121">
        <f t="shared" si="16"/>
        <v>-0.10038910505836574</v>
      </c>
    </row>
    <row r="172" spans="2:14" x14ac:dyDescent="0.25">
      <c r="B172" s="119" t="s">
        <v>92</v>
      </c>
      <c r="C172" s="120">
        <v>304</v>
      </c>
      <c r="D172" s="121">
        <v>-0.66812227074235808</v>
      </c>
      <c r="E172" s="120">
        <v>611</v>
      </c>
      <c r="F172" s="121">
        <f t="shared" si="15"/>
        <v>1.0098684210526314</v>
      </c>
      <c r="G172" s="120">
        <v>1131</v>
      </c>
      <c r="H172" s="121">
        <f t="shared" si="15"/>
        <v>0.85106382978723394</v>
      </c>
      <c r="I172" s="120">
        <v>834</v>
      </c>
      <c r="J172" s="121">
        <f t="shared" si="15"/>
        <v>-0.2625994694960212</v>
      </c>
      <c r="K172" s="120">
        <v>1681</v>
      </c>
      <c r="L172" s="121">
        <f t="shared" si="15"/>
        <v>1.0155875299760191</v>
      </c>
      <c r="M172" s="120">
        <v>1410</v>
      </c>
      <c r="N172" s="121">
        <f t="shared" si="16"/>
        <v>-0.16121356335514569</v>
      </c>
    </row>
    <row r="173" spans="2:14" x14ac:dyDescent="0.25">
      <c r="B173" s="119" t="s">
        <v>94</v>
      </c>
      <c r="C173" s="120">
        <v>73</v>
      </c>
      <c r="D173" s="121">
        <v>-0.82281553398058249</v>
      </c>
      <c r="E173" s="120">
        <v>526</v>
      </c>
      <c r="F173" s="121">
        <f t="shared" si="15"/>
        <v>6.2054794520547949</v>
      </c>
      <c r="G173" s="120">
        <v>729</v>
      </c>
      <c r="H173" s="121">
        <f t="shared" si="15"/>
        <v>0.38593155893536113</v>
      </c>
      <c r="I173" s="120">
        <v>781</v>
      </c>
      <c r="J173" s="121">
        <f t="shared" si="15"/>
        <v>7.1330589849108339E-2</v>
      </c>
      <c r="K173" s="120">
        <v>1108</v>
      </c>
      <c r="L173" s="121">
        <f t="shared" si="15"/>
        <v>0.41869398207426367</v>
      </c>
      <c r="M173" s="120">
        <v>1106</v>
      </c>
      <c r="N173" s="121">
        <f t="shared" si="16"/>
        <v>-1.8050541516245744E-3</v>
      </c>
    </row>
    <row r="174" spans="2:14" x14ac:dyDescent="0.25">
      <c r="B174" s="119" t="s">
        <v>96</v>
      </c>
      <c r="C174" s="120">
        <v>131</v>
      </c>
      <c r="D174" s="121">
        <v>-0.67085427135678399</v>
      </c>
      <c r="E174" s="120">
        <v>731</v>
      </c>
      <c r="F174" s="121">
        <f t="shared" si="15"/>
        <v>4.5801526717557248</v>
      </c>
      <c r="G174" s="120">
        <v>938</v>
      </c>
      <c r="H174" s="121">
        <f t="shared" si="15"/>
        <v>0.28317373461012307</v>
      </c>
      <c r="I174" s="120">
        <v>864</v>
      </c>
      <c r="J174" s="121">
        <f t="shared" si="15"/>
        <v>-7.8891257995735597E-2</v>
      </c>
      <c r="K174" s="120">
        <v>1025</v>
      </c>
      <c r="L174" s="121">
        <f t="shared" si="15"/>
        <v>0.18634259259259256</v>
      </c>
      <c r="M174" s="120">
        <v>1180</v>
      </c>
      <c r="N174" s="121">
        <f t="shared" si="16"/>
        <v>0.15121951219512186</v>
      </c>
    </row>
    <row r="175" spans="2:14" ht="15.75" x14ac:dyDescent="0.25">
      <c r="B175" s="122" t="s">
        <v>33</v>
      </c>
      <c r="C175" s="123">
        <v>2498</v>
      </c>
      <c r="D175" s="124">
        <v>-0.78031835370679803</v>
      </c>
      <c r="E175" s="123">
        <v>6746</v>
      </c>
      <c r="F175" s="124">
        <f t="shared" si="15"/>
        <v>1.7005604483586869</v>
      </c>
      <c r="G175" s="123">
        <v>9830</v>
      </c>
      <c r="H175" s="124">
        <f t="shared" si="15"/>
        <v>0.45715979839905119</v>
      </c>
      <c r="I175" s="123">
        <v>13414</v>
      </c>
      <c r="J175" s="124">
        <f t="shared" si="15"/>
        <v>0.36459816887080376</v>
      </c>
      <c r="K175" s="123">
        <v>14245</v>
      </c>
      <c r="L175" s="124">
        <f t="shared" si="15"/>
        <v>6.1950201282242379E-2</v>
      </c>
      <c r="M175" s="123">
        <v>15602</v>
      </c>
      <c r="N175" s="124">
        <v>9.5261495261495188E-2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249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72</v>
      </c>
      <c r="D184" s="117" t="str">
        <f>CONCATENATE("var ",RIGHT(C183,2),"/",RIGHT(C183-1,2))</f>
        <v>var 20/19</v>
      </c>
      <c r="E184" s="118" t="s">
        <v>72</v>
      </c>
      <c r="F184" s="117" t="str">
        <f>CONCATENATE("var ",RIGHT(E183,2),"/",RIGHT(E183-1,2))</f>
        <v>var 21/20</v>
      </c>
      <c r="G184" s="118" t="s">
        <v>72</v>
      </c>
      <c r="H184" s="117" t="str">
        <f>CONCATENATE("var ",RIGHT(G183,2),"/",RIGHT(G183-1,2))</f>
        <v>var 22/21</v>
      </c>
      <c r="I184" s="118" t="s">
        <v>72</v>
      </c>
      <c r="J184" s="117" t="str">
        <f>CONCATENATE("var ",RIGHT(I183,2),"/",RIGHT(I183-1,2))</f>
        <v>var 23/22</v>
      </c>
      <c r="K184" s="118" t="s">
        <v>72</v>
      </c>
      <c r="L184" s="117" t="str">
        <f>CONCATENATE("var ",RIGHT(K183,2),"/",RIGHT(K183-1,2))</f>
        <v>var 24/23</v>
      </c>
      <c r="M184" s="118" t="s">
        <v>72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74</v>
      </c>
      <c r="C185" s="120">
        <v>320</v>
      </c>
      <c r="D185" s="121">
        <v>0.13074204946996471</v>
      </c>
      <c r="E185" s="120">
        <v>5</v>
      </c>
      <c r="F185" s="121">
        <f t="shared" ref="F185:L197" si="17">IFERROR(E185/C185-1,"-")</f>
        <v>-0.984375</v>
      </c>
      <c r="G185" s="120">
        <v>446</v>
      </c>
      <c r="H185" s="121">
        <f t="shared" si="17"/>
        <v>88.2</v>
      </c>
      <c r="I185" s="120">
        <v>475</v>
      </c>
      <c r="J185" s="121">
        <f t="shared" si="17"/>
        <v>6.5022421524663754E-2</v>
      </c>
      <c r="K185" s="120">
        <v>480</v>
      </c>
      <c r="L185" s="121">
        <f t="shared" si="17"/>
        <v>1.0526315789473717E-2</v>
      </c>
      <c r="M185" s="120">
        <v>396</v>
      </c>
      <c r="N185" s="121">
        <f t="shared" ref="N185:N196" si="18">IFERROR(M185/K185-1,"-")</f>
        <v>-0.17500000000000004</v>
      </c>
    </row>
    <row r="186" spans="1:15" x14ac:dyDescent="0.25">
      <c r="B186" s="119" t="s">
        <v>76</v>
      </c>
      <c r="C186" s="120">
        <v>388</v>
      </c>
      <c r="D186" s="121">
        <v>0.72444444444444445</v>
      </c>
      <c r="E186" s="120">
        <v>25</v>
      </c>
      <c r="F186" s="121">
        <f t="shared" si="17"/>
        <v>-0.93556701030927836</v>
      </c>
      <c r="G186" s="120">
        <v>483</v>
      </c>
      <c r="H186" s="121">
        <f t="shared" si="17"/>
        <v>18.32</v>
      </c>
      <c r="I186" s="120">
        <v>598</v>
      </c>
      <c r="J186" s="121">
        <f t="shared" si="17"/>
        <v>0.23809523809523814</v>
      </c>
      <c r="K186" s="120">
        <v>677</v>
      </c>
      <c r="L186" s="121">
        <f t="shared" si="17"/>
        <v>0.13210702341137126</v>
      </c>
      <c r="M186" s="120">
        <v>480</v>
      </c>
      <c r="N186" s="121">
        <f t="shared" si="18"/>
        <v>-0.29098966026587891</v>
      </c>
    </row>
    <row r="187" spans="1:15" x14ac:dyDescent="0.25">
      <c r="B187" s="119" t="s">
        <v>78</v>
      </c>
      <c r="C187" s="120">
        <v>167</v>
      </c>
      <c r="D187" s="121">
        <v>-0.58250000000000002</v>
      </c>
      <c r="E187" s="120">
        <v>32</v>
      </c>
      <c r="F187" s="121">
        <f t="shared" si="17"/>
        <v>-0.80838323353293418</v>
      </c>
      <c r="G187" s="120">
        <v>540</v>
      </c>
      <c r="H187" s="121">
        <f t="shared" si="17"/>
        <v>15.875</v>
      </c>
      <c r="I187" s="120">
        <v>372</v>
      </c>
      <c r="J187" s="121">
        <f t="shared" si="17"/>
        <v>-0.31111111111111112</v>
      </c>
      <c r="K187" s="120">
        <v>497</v>
      </c>
      <c r="L187" s="121">
        <f t="shared" si="17"/>
        <v>0.33602150537634401</v>
      </c>
      <c r="M187" s="120">
        <v>581</v>
      </c>
      <c r="N187" s="121">
        <f t="shared" si="18"/>
        <v>0.16901408450704225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91</v>
      </c>
      <c r="F188" s="121" t="str">
        <f t="shared" si="17"/>
        <v>-</v>
      </c>
      <c r="G188" s="120">
        <v>533</v>
      </c>
      <c r="H188" s="121">
        <f t="shared" si="17"/>
        <v>4.8571428571428568</v>
      </c>
      <c r="I188" s="120">
        <v>264</v>
      </c>
      <c r="J188" s="121">
        <f t="shared" si="17"/>
        <v>-0.50469043151969983</v>
      </c>
      <c r="K188" s="120">
        <v>408</v>
      </c>
      <c r="L188" s="121">
        <f t="shared" si="17"/>
        <v>0.54545454545454541</v>
      </c>
      <c r="M188" s="120">
        <v>463</v>
      </c>
      <c r="N188" s="121">
        <f t="shared" si="18"/>
        <v>0.13480392156862742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322</v>
      </c>
      <c r="F189" s="121" t="str">
        <f t="shared" si="17"/>
        <v>-</v>
      </c>
      <c r="G189" s="120">
        <v>275</v>
      </c>
      <c r="H189" s="121">
        <f t="shared" si="17"/>
        <v>-0.14596273291925466</v>
      </c>
      <c r="I189" s="120">
        <v>366</v>
      </c>
      <c r="J189" s="121">
        <f t="shared" si="17"/>
        <v>0.33090909090909082</v>
      </c>
      <c r="K189" s="120">
        <v>265</v>
      </c>
      <c r="L189" s="121">
        <f t="shared" si="17"/>
        <v>-0.27595628415300544</v>
      </c>
      <c r="M189" s="120">
        <v>324</v>
      </c>
      <c r="N189" s="121">
        <f t="shared" si="18"/>
        <v>0.22264150943396221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520</v>
      </c>
      <c r="F190" s="121" t="str">
        <f t="shared" si="17"/>
        <v>-</v>
      </c>
      <c r="G190" s="120">
        <v>128</v>
      </c>
      <c r="H190" s="121">
        <f t="shared" si="17"/>
        <v>-0.75384615384615383</v>
      </c>
      <c r="I190" s="120">
        <v>260</v>
      </c>
      <c r="J190" s="121">
        <f t="shared" si="17"/>
        <v>1.03125</v>
      </c>
      <c r="K190" s="120">
        <v>315</v>
      </c>
      <c r="L190" s="121">
        <f t="shared" si="17"/>
        <v>0.21153846153846145</v>
      </c>
      <c r="M190" s="120">
        <v>235</v>
      </c>
      <c r="N190" s="121">
        <f t="shared" si="18"/>
        <v>-0.25396825396825395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570</v>
      </c>
      <c r="F191" s="121" t="str">
        <f t="shared" si="17"/>
        <v>-</v>
      </c>
      <c r="G191" s="120">
        <v>543</v>
      </c>
      <c r="H191" s="121">
        <f t="shared" si="17"/>
        <v>-4.7368421052631615E-2</v>
      </c>
      <c r="I191" s="120">
        <v>1051</v>
      </c>
      <c r="J191" s="121">
        <f t="shared" si="17"/>
        <v>0.9355432780847146</v>
      </c>
      <c r="K191" s="120">
        <v>327</v>
      </c>
      <c r="L191" s="121">
        <f t="shared" si="17"/>
        <v>-0.68886774500475734</v>
      </c>
      <c r="M191" s="120">
        <v>536</v>
      </c>
      <c r="N191" s="121">
        <f t="shared" si="18"/>
        <v>0.63914373088685017</v>
      </c>
    </row>
    <row r="192" spans="1:15" x14ac:dyDescent="0.25">
      <c r="B192" s="119" t="s">
        <v>88</v>
      </c>
      <c r="C192" s="120">
        <v>456</v>
      </c>
      <c r="D192" s="121">
        <v>0.16326530612244894</v>
      </c>
      <c r="E192" s="120">
        <v>475</v>
      </c>
      <c r="F192" s="121">
        <f t="shared" si="17"/>
        <v>4.1666666666666741E-2</v>
      </c>
      <c r="G192" s="120">
        <v>374</v>
      </c>
      <c r="H192" s="121">
        <f t="shared" si="17"/>
        <v>-0.21263157894736839</v>
      </c>
      <c r="I192" s="120">
        <v>248</v>
      </c>
      <c r="J192" s="121">
        <f t="shared" si="17"/>
        <v>-0.33689839572192515</v>
      </c>
      <c r="K192" s="120">
        <v>281</v>
      </c>
      <c r="L192" s="121">
        <f t="shared" si="17"/>
        <v>0.13306451612903225</v>
      </c>
      <c r="M192" s="120">
        <v>366</v>
      </c>
      <c r="N192" s="121">
        <f t="shared" si="18"/>
        <v>0.302491103202847</v>
      </c>
    </row>
    <row r="193" spans="2:15" x14ac:dyDescent="0.25">
      <c r="B193" s="119" t="s">
        <v>90</v>
      </c>
      <c r="C193" s="120">
        <v>1202</v>
      </c>
      <c r="D193" s="121">
        <v>3.8273092369477908</v>
      </c>
      <c r="E193" s="120">
        <v>618</v>
      </c>
      <c r="F193" s="121">
        <f t="shared" si="17"/>
        <v>-0.4858569051580699</v>
      </c>
      <c r="G193" s="120">
        <v>425</v>
      </c>
      <c r="H193" s="121">
        <f t="shared" si="17"/>
        <v>-0.31229773462783172</v>
      </c>
      <c r="I193" s="120">
        <v>370</v>
      </c>
      <c r="J193" s="121">
        <f t="shared" si="17"/>
        <v>-0.12941176470588234</v>
      </c>
      <c r="K193" s="120">
        <v>360</v>
      </c>
      <c r="L193" s="121">
        <f t="shared" si="17"/>
        <v>-2.7027027027026973E-2</v>
      </c>
      <c r="M193" s="120">
        <v>264</v>
      </c>
      <c r="N193" s="121">
        <f t="shared" si="18"/>
        <v>-0.26666666666666672</v>
      </c>
    </row>
    <row r="194" spans="2:15" x14ac:dyDescent="0.25">
      <c r="B194" s="119" t="s">
        <v>92</v>
      </c>
      <c r="C194" s="120">
        <v>163</v>
      </c>
      <c r="D194" s="121">
        <v>-0.23831775700934577</v>
      </c>
      <c r="E194" s="120">
        <v>624</v>
      </c>
      <c r="F194" s="121">
        <f t="shared" si="17"/>
        <v>2.8282208588957056</v>
      </c>
      <c r="G194" s="120">
        <v>357</v>
      </c>
      <c r="H194" s="121">
        <f t="shared" si="17"/>
        <v>-0.42788461538461542</v>
      </c>
      <c r="I194" s="120">
        <v>373</v>
      </c>
      <c r="J194" s="121">
        <f t="shared" si="17"/>
        <v>4.481792717086841E-2</v>
      </c>
      <c r="K194" s="120">
        <v>608</v>
      </c>
      <c r="L194" s="121">
        <f t="shared" si="17"/>
        <v>0.63002680965147451</v>
      </c>
      <c r="M194" s="120">
        <v>439</v>
      </c>
      <c r="N194" s="121">
        <f t="shared" si="18"/>
        <v>-0.27796052631578949</v>
      </c>
    </row>
    <row r="195" spans="2:15" x14ac:dyDescent="0.25">
      <c r="B195" s="119" t="s">
        <v>94</v>
      </c>
      <c r="C195" s="120">
        <v>46</v>
      </c>
      <c r="D195" s="121">
        <v>-0.8729281767955801</v>
      </c>
      <c r="E195" s="120">
        <v>469</v>
      </c>
      <c r="F195" s="121">
        <f t="shared" si="17"/>
        <v>9.195652173913043</v>
      </c>
      <c r="G195" s="120">
        <v>291</v>
      </c>
      <c r="H195" s="121">
        <f t="shared" si="17"/>
        <v>-0.3795309168443497</v>
      </c>
      <c r="I195" s="120">
        <v>504</v>
      </c>
      <c r="J195" s="121">
        <f t="shared" si="17"/>
        <v>0.731958762886598</v>
      </c>
      <c r="K195" s="120">
        <v>547</v>
      </c>
      <c r="L195" s="121">
        <f t="shared" si="17"/>
        <v>8.5317460317460236E-2</v>
      </c>
      <c r="M195" s="120">
        <v>383</v>
      </c>
      <c r="N195" s="121">
        <f t="shared" si="18"/>
        <v>-0.29981718464351004</v>
      </c>
    </row>
    <row r="196" spans="2:15" x14ac:dyDescent="0.25">
      <c r="B196" s="119" t="s">
        <v>96</v>
      </c>
      <c r="C196" s="120">
        <v>71</v>
      </c>
      <c r="D196" s="121">
        <v>-0.75850340136054428</v>
      </c>
      <c r="E196" s="120">
        <v>617</v>
      </c>
      <c r="F196" s="121">
        <f t="shared" si="17"/>
        <v>7.6901408450704221</v>
      </c>
      <c r="G196" s="120">
        <v>355</v>
      </c>
      <c r="H196" s="121">
        <f t="shared" si="17"/>
        <v>-0.42463533225283634</v>
      </c>
      <c r="I196" s="120">
        <v>459</v>
      </c>
      <c r="J196" s="121">
        <f t="shared" si="17"/>
        <v>0.29295774647887329</v>
      </c>
      <c r="K196" s="120">
        <v>381</v>
      </c>
      <c r="L196" s="121">
        <f t="shared" si="17"/>
        <v>-0.16993464052287577</v>
      </c>
      <c r="M196" s="120">
        <v>361</v>
      </c>
      <c r="N196" s="121">
        <f t="shared" si="18"/>
        <v>-5.2493438320210029E-2</v>
      </c>
    </row>
    <row r="197" spans="2:15" ht="15.75" x14ac:dyDescent="0.25">
      <c r="B197" s="122" t="s">
        <v>33</v>
      </c>
      <c r="C197" s="123">
        <v>2838</v>
      </c>
      <c r="D197" s="124">
        <v>-0.24299813283542282</v>
      </c>
      <c r="E197" s="123">
        <v>4368</v>
      </c>
      <c r="F197" s="124">
        <f t="shared" si="17"/>
        <v>0.53911205073995783</v>
      </c>
      <c r="G197" s="123">
        <v>4750</v>
      </c>
      <c r="H197" s="124">
        <f t="shared" si="17"/>
        <v>8.7454212454212366E-2</v>
      </c>
      <c r="I197" s="123">
        <v>5340</v>
      </c>
      <c r="J197" s="124">
        <f t="shared" si="17"/>
        <v>0.12421052631578955</v>
      </c>
      <c r="K197" s="123">
        <v>5146</v>
      </c>
      <c r="L197" s="124">
        <f t="shared" si="17"/>
        <v>-3.6329588014981318E-2</v>
      </c>
      <c r="M197" s="123">
        <v>4828</v>
      </c>
      <c r="N197" s="124">
        <v>-6.1795569374271331E-2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250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72</v>
      </c>
      <c r="D206" s="117" t="str">
        <f>CONCATENATE("var ",RIGHT(C205,2),"/",RIGHT(C205-1,2))</f>
        <v>var 20/19</v>
      </c>
      <c r="E206" s="118" t="s">
        <v>72</v>
      </c>
      <c r="F206" s="117" t="str">
        <f>CONCATENATE("var ",RIGHT(E205,2),"/",RIGHT(E205-1,2))</f>
        <v>var 21/20</v>
      </c>
      <c r="G206" s="118" t="s">
        <v>72</v>
      </c>
      <c r="H206" s="117" t="str">
        <f>CONCATENATE("var ",RIGHT(G205,2),"/",RIGHT(G205-1,2))</f>
        <v>var 22/21</v>
      </c>
      <c r="I206" s="118" t="s">
        <v>72</v>
      </c>
      <c r="J206" s="117" t="str">
        <f>CONCATENATE("var ",RIGHT(I205,2),"/",RIGHT(I205-1,2))</f>
        <v>var 23/22</v>
      </c>
      <c r="K206" s="118" t="s">
        <v>72</v>
      </c>
      <c r="L206" s="117" t="str">
        <f>CONCATENATE("var ",RIGHT(K205,2),"/",RIGHT(K205-1,2))</f>
        <v>var 24/23</v>
      </c>
      <c r="M206" s="118" t="s">
        <v>72</v>
      </c>
      <c r="N206" s="117" t="str">
        <f>CONCATENATE("var ",RIGHT(M205,2),"/",RIGHT(M205-1,2))</f>
        <v>var 25/24</v>
      </c>
    </row>
    <row r="207" spans="2:15" x14ac:dyDescent="0.25">
      <c r="B207" s="119" t="s">
        <v>74</v>
      </c>
      <c r="C207" s="120">
        <v>301</v>
      </c>
      <c r="D207" s="121">
        <v>9.8540145985401395E-2</v>
      </c>
      <c r="E207" s="120">
        <v>0</v>
      </c>
      <c r="F207" s="121">
        <f t="shared" ref="F207:L219" si="19">IFERROR(E207/C207-1,"-")</f>
        <v>-1</v>
      </c>
      <c r="G207" s="120">
        <v>670</v>
      </c>
      <c r="H207" s="121" t="str">
        <f t="shared" si="19"/>
        <v>-</v>
      </c>
      <c r="I207" s="120">
        <v>539</v>
      </c>
      <c r="J207" s="121">
        <f t="shared" si="19"/>
        <v>-0.19552238805970146</v>
      </c>
      <c r="K207" s="120">
        <v>688</v>
      </c>
      <c r="L207" s="121">
        <f t="shared" si="19"/>
        <v>0.27643784786641934</v>
      </c>
      <c r="M207" s="120">
        <v>680</v>
      </c>
      <c r="N207" s="121">
        <f t="shared" ref="N207:N218" si="20">IFERROR(M207/K207-1,"-")</f>
        <v>-1.1627906976744207E-2</v>
      </c>
    </row>
    <row r="208" spans="2:15" x14ac:dyDescent="0.25">
      <c r="B208" s="119" t="s">
        <v>76</v>
      </c>
      <c r="C208" s="120">
        <v>174</v>
      </c>
      <c r="D208" s="121">
        <v>-0.19069767441860463</v>
      </c>
      <c r="E208" s="120">
        <v>36</v>
      </c>
      <c r="F208" s="121">
        <f t="shared" si="19"/>
        <v>-0.7931034482758621</v>
      </c>
      <c r="G208" s="120">
        <v>604</v>
      </c>
      <c r="H208" s="121">
        <f t="shared" si="19"/>
        <v>15.777777777777779</v>
      </c>
      <c r="I208" s="120">
        <v>504</v>
      </c>
      <c r="J208" s="121">
        <f t="shared" si="19"/>
        <v>-0.16556291390728473</v>
      </c>
      <c r="K208" s="120">
        <v>892</v>
      </c>
      <c r="L208" s="121">
        <f t="shared" si="19"/>
        <v>0.76984126984126977</v>
      </c>
      <c r="M208" s="120">
        <v>839</v>
      </c>
      <c r="N208" s="121">
        <f t="shared" si="20"/>
        <v>-5.94170403587444E-2</v>
      </c>
    </row>
    <row r="209" spans="2:15" x14ac:dyDescent="0.25">
      <c r="B209" s="119" t="s">
        <v>78</v>
      </c>
      <c r="C209" s="120">
        <v>111</v>
      </c>
      <c r="D209" s="121">
        <v>-0.66465256797583083</v>
      </c>
      <c r="E209" s="120">
        <v>18</v>
      </c>
      <c r="F209" s="121">
        <f t="shared" si="19"/>
        <v>-0.83783783783783783</v>
      </c>
      <c r="G209" s="120">
        <v>743</v>
      </c>
      <c r="H209" s="121">
        <f t="shared" si="19"/>
        <v>40.277777777777779</v>
      </c>
      <c r="I209" s="120">
        <v>692</v>
      </c>
      <c r="J209" s="121">
        <f t="shared" si="19"/>
        <v>-6.8640646029609731E-2</v>
      </c>
      <c r="K209" s="120">
        <v>527</v>
      </c>
      <c r="L209" s="121">
        <f t="shared" si="19"/>
        <v>-0.23843930635838151</v>
      </c>
      <c r="M209" s="120">
        <v>676</v>
      </c>
      <c r="N209" s="121">
        <f t="shared" si="20"/>
        <v>0.2827324478178368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51</v>
      </c>
      <c r="F210" s="121" t="str">
        <f t="shared" si="19"/>
        <v>-</v>
      </c>
      <c r="G210" s="120">
        <v>396</v>
      </c>
      <c r="H210" s="121">
        <f t="shared" si="19"/>
        <v>6.7647058823529411</v>
      </c>
      <c r="I210" s="120">
        <v>772</v>
      </c>
      <c r="J210" s="121">
        <f t="shared" si="19"/>
        <v>0.94949494949494939</v>
      </c>
      <c r="K210" s="120">
        <v>713</v>
      </c>
      <c r="L210" s="121">
        <f t="shared" si="19"/>
        <v>-7.6424870466321293E-2</v>
      </c>
      <c r="M210" s="120">
        <v>729</v>
      </c>
      <c r="N210" s="121">
        <f t="shared" si="20"/>
        <v>2.244039270687237E-2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59</v>
      </c>
      <c r="F211" s="121" t="str">
        <f t="shared" si="19"/>
        <v>-</v>
      </c>
      <c r="G211" s="120">
        <v>1005</v>
      </c>
      <c r="H211" s="121">
        <f t="shared" si="19"/>
        <v>16.033898305084747</v>
      </c>
      <c r="I211" s="120">
        <v>335</v>
      </c>
      <c r="J211" s="121">
        <f t="shared" si="19"/>
        <v>-0.66666666666666674</v>
      </c>
      <c r="K211" s="120">
        <v>517</v>
      </c>
      <c r="L211" s="121">
        <f t="shared" si="19"/>
        <v>0.5432835820895523</v>
      </c>
      <c r="M211" s="120">
        <v>326</v>
      </c>
      <c r="N211" s="121">
        <f t="shared" si="20"/>
        <v>-0.36943907156673117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591</v>
      </c>
      <c r="F212" s="121" t="str">
        <f t="shared" si="19"/>
        <v>-</v>
      </c>
      <c r="G212" s="120">
        <v>258</v>
      </c>
      <c r="H212" s="121">
        <f t="shared" si="19"/>
        <v>-0.56345177664974622</v>
      </c>
      <c r="I212" s="120">
        <v>259</v>
      </c>
      <c r="J212" s="121">
        <f t="shared" si="19"/>
        <v>3.8759689922480689E-3</v>
      </c>
      <c r="K212" s="120">
        <v>182</v>
      </c>
      <c r="L212" s="121">
        <f t="shared" si="19"/>
        <v>-0.29729729729729726</v>
      </c>
      <c r="M212" s="120">
        <v>304</v>
      </c>
      <c r="N212" s="121">
        <f t="shared" si="20"/>
        <v>0.67032967032967039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401</v>
      </c>
      <c r="F213" s="121" t="str">
        <f t="shared" si="19"/>
        <v>-</v>
      </c>
      <c r="G213" s="120">
        <v>255</v>
      </c>
      <c r="H213" s="121">
        <f t="shared" si="19"/>
        <v>-0.36408977556109723</v>
      </c>
      <c r="I213" s="120">
        <v>394</v>
      </c>
      <c r="J213" s="121">
        <f t="shared" si="19"/>
        <v>0.54509803921568634</v>
      </c>
      <c r="K213" s="120">
        <v>292</v>
      </c>
      <c r="L213" s="121">
        <f t="shared" si="19"/>
        <v>-0.25888324873096447</v>
      </c>
      <c r="M213" s="120">
        <v>560</v>
      </c>
      <c r="N213" s="121">
        <f t="shared" si="20"/>
        <v>0.91780821917808209</v>
      </c>
    </row>
    <row r="214" spans="2:15" x14ac:dyDescent="0.25">
      <c r="B214" s="119" t="s">
        <v>88</v>
      </c>
      <c r="C214" s="120">
        <v>450</v>
      </c>
      <c r="D214" s="121">
        <v>0.88284518828451874</v>
      </c>
      <c r="E214" s="120">
        <v>515</v>
      </c>
      <c r="F214" s="121">
        <f t="shared" si="19"/>
        <v>0.14444444444444438</v>
      </c>
      <c r="G214" s="120">
        <v>246</v>
      </c>
      <c r="H214" s="121">
        <f t="shared" si="19"/>
        <v>-0.52233009708737865</v>
      </c>
      <c r="I214" s="120">
        <v>449</v>
      </c>
      <c r="J214" s="121">
        <f t="shared" si="19"/>
        <v>0.82520325203252032</v>
      </c>
      <c r="K214" s="120">
        <v>255</v>
      </c>
      <c r="L214" s="121">
        <f t="shared" si="19"/>
        <v>-0.43207126948775054</v>
      </c>
      <c r="M214" s="120">
        <v>438</v>
      </c>
      <c r="N214" s="121">
        <f t="shared" si="20"/>
        <v>0.7176470588235293</v>
      </c>
    </row>
    <row r="215" spans="2:15" x14ac:dyDescent="0.25">
      <c r="B215" s="119" t="s">
        <v>90</v>
      </c>
      <c r="C215" s="120">
        <v>22</v>
      </c>
      <c r="D215" s="121">
        <v>-0.77319587628865982</v>
      </c>
      <c r="E215" s="120">
        <v>494</v>
      </c>
      <c r="F215" s="121">
        <f t="shared" si="19"/>
        <v>21.454545454545453</v>
      </c>
      <c r="G215" s="120">
        <v>392</v>
      </c>
      <c r="H215" s="121">
        <f t="shared" si="19"/>
        <v>-0.20647773279352222</v>
      </c>
      <c r="I215" s="120">
        <v>394</v>
      </c>
      <c r="J215" s="121">
        <f t="shared" si="19"/>
        <v>5.1020408163264808E-3</v>
      </c>
      <c r="K215" s="120">
        <v>386</v>
      </c>
      <c r="L215" s="121">
        <f t="shared" si="19"/>
        <v>-2.0304568527918732E-2</v>
      </c>
      <c r="M215" s="120">
        <v>458</v>
      </c>
      <c r="N215" s="121">
        <f t="shared" si="20"/>
        <v>0.18652849740932642</v>
      </c>
    </row>
    <row r="216" spans="2:15" x14ac:dyDescent="0.25">
      <c r="B216" s="119" t="s">
        <v>92</v>
      </c>
      <c r="C216" s="120">
        <v>48</v>
      </c>
      <c r="D216" s="121">
        <v>-0.81395348837209303</v>
      </c>
      <c r="E216" s="120">
        <v>581</v>
      </c>
      <c r="F216" s="121">
        <f t="shared" si="19"/>
        <v>11.104166666666666</v>
      </c>
      <c r="G216" s="120">
        <v>475</v>
      </c>
      <c r="H216" s="121">
        <f t="shared" si="19"/>
        <v>-0.18244406196213425</v>
      </c>
      <c r="I216" s="120">
        <v>853</v>
      </c>
      <c r="J216" s="121">
        <f t="shared" si="19"/>
        <v>0.7957894736842106</v>
      </c>
      <c r="K216" s="120">
        <v>735</v>
      </c>
      <c r="L216" s="121">
        <f t="shared" si="19"/>
        <v>-0.13833528722157096</v>
      </c>
      <c r="M216" s="120">
        <v>533</v>
      </c>
      <c r="N216" s="121">
        <f t="shared" si="20"/>
        <v>-0.27482993197278915</v>
      </c>
    </row>
    <row r="217" spans="2:15" x14ac:dyDescent="0.25">
      <c r="B217" s="119" t="s">
        <v>94</v>
      </c>
      <c r="C217" s="120">
        <v>115</v>
      </c>
      <c r="D217" s="121">
        <v>-0.44444444444444442</v>
      </c>
      <c r="E217" s="120">
        <v>344</v>
      </c>
      <c r="F217" s="121">
        <f t="shared" si="19"/>
        <v>1.991304347826087</v>
      </c>
      <c r="G217" s="120">
        <v>699</v>
      </c>
      <c r="H217" s="121">
        <f t="shared" si="19"/>
        <v>1.0319767441860463</v>
      </c>
      <c r="I217" s="120">
        <v>654</v>
      </c>
      <c r="J217" s="121">
        <f t="shared" si="19"/>
        <v>-6.4377682403433445E-2</v>
      </c>
      <c r="K217" s="120">
        <v>754</v>
      </c>
      <c r="L217" s="121">
        <f t="shared" si="19"/>
        <v>0.15290519877675846</v>
      </c>
      <c r="M217" s="120">
        <v>386</v>
      </c>
      <c r="N217" s="121">
        <f t="shared" si="20"/>
        <v>-0.48806366047745353</v>
      </c>
    </row>
    <row r="218" spans="2:15" x14ac:dyDescent="0.25">
      <c r="B218" s="119" t="s">
        <v>96</v>
      </c>
      <c r="C218" s="120">
        <v>41</v>
      </c>
      <c r="D218" s="121">
        <v>-0.77956989247311825</v>
      </c>
      <c r="E218" s="120">
        <v>573</v>
      </c>
      <c r="F218" s="121">
        <f t="shared" si="19"/>
        <v>12.975609756097562</v>
      </c>
      <c r="G218" s="120">
        <v>547</v>
      </c>
      <c r="H218" s="121">
        <f t="shared" si="19"/>
        <v>-4.5375218150087271E-2</v>
      </c>
      <c r="I218" s="120">
        <v>669</v>
      </c>
      <c r="J218" s="121">
        <f t="shared" si="19"/>
        <v>0.22303473491773307</v>
      </c>
      <c r="K218" s="120">
        <v>541</v>
      </c>
      <c r="L218" s="121">
        <f t="shared" si="19"/>
        <v>-0.19133034379671154</v>
      </c>
      <c r="M218" s="120">
        <v>476</v>
      </c>
      <c r="N218" s="121">
        <f t="shared" si="20"/>
        <v>-0.12014787430683915</v>
      </c>
    </row>
    <row r="219" spans="2:15" ht="15.75" x14ac:dyDescent="0.25">
      <c r="B219" s="122" t="s">
        <v>33</v>
      </c>
      <c r="C219" s="123">
        <v>1300</v>
      </c>
      <c r="D219" s="124">
        <v>-0.47916666666666663</v>
      </c>
      <c r="E219" s="123">
        <v>3663</v>
      </c>
      <c r="F219" s="124">
        <f t="shared" si="19"/>
        <v>1.8176923076923077</v>
      </c>
      <c r="G219" s="123">
        <v>6290</v>
      </c>
      <c r="H219" s="124">
        <f t="shared" si="19"/>
        <v>0.71717171717171713</v>
      </c>
      <c r="I219" s="123">
        <v>6514</v>
      </c>
      <c r="J219" s="124">
        <f t="shared" si="19"/>
        <v>3.5612082670906098E-2</v>
      </c>
      <c r="K219" s="123">
        <v>6482</v>
      </c>
      <c r="L219" s="124">
        <f t="shared" si="19"/>
        <v>-4.912496162112423E-3</v>
      </c>
      <c r="M219" s="123">
        <v>6405</v>
      </c>
      <c r="N219" s="124">
        <v>-1.1879049676025932E-2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249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72</v>
      </c>
      <c r="D228" s="117" t="str">
        <f>CONCATENATE("var ",RIGHT(C227,2),"/",RIGHT(C227-1,2))</f>
        <v>var 20/19</v>
      </c>
      <c r="E228" s="118" t="s">
        <v>72</v>
      </c>
      <c r="F228" s="117" t="str">
        <f>CONCATENATE("var ",RIGHT(E227,2),"/",RIGHT(E227-1,2))</f>
        <v>var 21/20</v>
      </c>
      <c r="G228" s="118" t="s">
        <v>72</v>
      </c>
      <c r="H228" s="117" t="str">
        <f>CONCATENATE("var ",RIGHT(G227,2),"/",RIGHT(G227-1,2))</f>
        <v>var 22/21</v>
      </c>
      <c r="I228" s="118" t="s">
        <v>72</v>
      </c>
      <c r="J228" s="117" t="str">
        <f>CONCATENATE("var ",RIGHT(I227,2),"/",RIGHT(I227-1,2))</f>
        <v>var 23/22</v>
      </c>
      <c r="K228" s="118" t="s">
        <v>72</v>
      </c>
      <c r="L228" s="117" t="str">
        <f>CONCATENATE("var ",RIGHT(K227,2),"/",RIGHT(K227-1,2))</f>
        <v>var 24/23</v>
      </c>
      <c r="M228" s="118" t="s">
        <v>72</v>
      </c>
      <c r="N228" s="117" t="str">
        <f>CONCATENATE("var ",RIGHT(M227,2),"/",RIGHT(M227-1,2))</f>
        <v>var 25/24</v>
      </c>
    </row>
    <row r="229" spans="2:15" x14ac:dyDescent="0.25">
      <c r="B229" s="119" t="s">
        <v>74</v>
      </c>
      <c r="C229" s="120">
        <v>320</v>
      </c>
      <c r="D229" s="121">
        <v>0.13074204946996471</v>
      </c>
      <c r="E229" s="120">
        <v>5</v>
      </c>
      <c r="F229" s="121">
        <f t="shared" ref="F229:L241" si="21">IFERROR(E229/C229-1,"-")</f>
        <v>-0.984375</v>
      </c>
      <c r="G229" s="120">
        <v>446</v>
      </c>
      <c r="H229" s="121">
        <f t="shared" si="21"/>
        <v>88.2</v>
      </c>
      <c r="I229" s="120">
        <v>475</v>
      </c>
      <c r="J229" s="121">
        <f t="shared" si="21"/>
        <v>6.5022421524663754E-2</v>
      </c>
      <c r="K229" s="120">
        <v>480</v>
      </c>
      <c r="L229" s="121">
        <f t="shared" si="21"/>
        <v>1.0526315789473717E-2</v>
      </c>
      <c r="M229" s="120">
        <v>396</v>
      </c>
      <c r="N229" s="121">
        <f t="shared" ref="N229:N240" si="22">IFERROR(M229/K229-1,"-")</f>
        <v>-0.17500000000000004</v>
      </c>
    </row>
    <row r="230" spans="2:15" x14ac:dyDescent="0.25">
      <c r="B230" s="119" t="s">
        <v>76</v>
      </c>
      <c r="C230" s="120">
        <v>388</v>
      </c>
      <c r="D230" s="121">
        <v>0.72444444444444445</v>
      </c>
      <c r="E230" s="120">
        <v>25</v>
      </c>
      <c r="F230" s="121">
        <f t="shared" si="21"/>
        <v>-0.93556701030927836</v>
      </c>
      <c r="G230" s="120">
        <v>483</v>
      </c>
      <c r="H230" s="121">
        <f t="shared" si="21"/>
        <v>18.32</v>
      </c>
      <c r="I230" s="120">
        <v>598</v>
      </c>
      <c r="J230" s="121">
        <f t="shared" si="21"/>
        <v>0.23809523809523814</v>
      </c>
      <c r="K230" s="120">
        <v>677</v>
      </c>
      <c r="L230" s="121">
        <f t="shared" si="21"/>
        <v>0.13210702341137126</v>
      </c>
      <c r="M230" s="120">
        <v>480</v>
      </c>
      <c r="N230" s="121">
        <f t="shared" si="22"/>
        <v>-0.29098966026587891</v>
      </c>
    </row>
    <row r="231" spans="2:15" x14ac:dyDescent="0.25">
      <c r="B231" s="119" t="s">
        <v>78</v>
      </c>
      <c r="C231" s="120">
        <v>167</v>
      </c>
      <c r="D231" s="121">
        <v>-0.58250000000000002</v>
      </c>
      <c r="E231" s="120">
        <v>32</v>
      </c>
      <c r="F231" s="121">
        <f t="shared" si="21"/>
        <v>-0.80838323353293418</v>
      </c>
      <c r="G231" s="120">
        <v>540</v>
      </c>
      <c r="H231" s="121">
        <f t="shared" si="21"/>
        <v>15.875</v>
      </c>
      <c r="I231" s="120">
        <v>372</v>
      </c>
      <c r="J231" s="121">
        <f t="shared" si="21"/>
        <v>-0.31111111111111112</v>
      </c>
      <c r="K231" s="120">
        <v>497</v>
      </c>
      <c r="L231" s="121">
        <f t="shared" si="21"/>
        <v>0.33602150537634401</v>
      </c>
      <c r="M231" s="120">
        <v>581</v>
      </c>
      <c r="N231" s="121">
        <f t="shared" si="22"/>
        <v>0.16901408450704225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91</v>
      </c>
      <c r="F232" s="121" t="str">
        <f t="shared" si="21"/>
        <v>-</v>
      </c>
      <c r="G232" s="120">
        <v>533</v>
      </c>
      <c r="H232" s="121">
        <f t="shared" si="21"/>
        <v>4.8571428571428568</v>
      </c>
      <c r="I232" s="120">
        <v>264</v>
      </c>
      <c r="J232" s="121">
        <f t="shared" si="21"/>
        <v>-0.50469043151969983</v>
      </c>
      <c r="K232" s="120">
        <v>408</v>
      </c>
      <c r="L232" s="121">
        <f t="shared" si="21"/>
        <v>0.54545454545454541</v>
      </c>
      <c r="M232" s="120">
        <v>463</v>
      </c>
      <c r="N232" s="121">
        <f t="shared" si="22"/>
        <v>0.13480392156862742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322</v>
      </c>
      <c r="F233" s="121" t="str">
        <f t="shared" si="21"/>
        <v>-</v>
      </c>
      <c r="G233" s="120">
        <v>275</v>
      </c>
      <c r="H233" s="121">
        <f t="shared" si="21"/>
        <v>-0.14596273291925466</v>
      </c>
      <c r="I233" s="120">
        <v>366</v>
      </c>
      <c r="J233" s="121">
        <f t="shared" si="21"/>
        <v>0.33090909090909082</v>
      </c>
      <c r="K233" s="120">
        <v>265</v>
      </c>
      <c r="L233" s="121">
        <f t="shared" si="21"/>
        <v>-0.27595628415300544</v>
      </c>
      <c r="M233" s="120">
        <v>324</v>
      </c>
      <c r="N233" s="121">
        <f t="shared" si="22"/>
        <v>0.22264150943396221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520</v>
      </c>
      <c r="F234" s="121" t="str">
        <f t="shared" si="21"/>
        <v>-</v>
      </c>
      <c r="G234" s="120">
        <v>128</v>
      </c>
      <c r="H234" s="121">
        <f t="shared" si="21"/>
        <v>-0.75384615384615383</v>
      </c>
      <c r="I234" s="120">
        <v>260</v>
      </c>
      <c r="J234" s="121">
        <f t="shared" si="21"/>
        <v>1.03125</v>
      </c>
      <c r="K234" s="120">
        <v>315</v>
      </c>
      <c r="L234" s="121">
        <f t="shared" si="21"/>
        <v>0.21153846153846145</v>
      </c>
      <c r="M234" s="120">
        <v>235</v>
      </c>
      <c r="N234" s="121">
        <f t="shared" si="22"/>
        <v>-0.25396825396825395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570</v>
      </c>
      <c r="F235" s="121" t="str">
        <f t="shared" si="21"/>
        <v>-</v>
      </c>
      <c r="G235" s="120">
        <v>543</v>
      </c>
      <c r="H235" s="121">
        <f t="shared" si="21"/>
        <v>-4.7368421052631615E-2</v>
      </c>
      <c r="I235" s="120">
        <v>1051</v>
      </c>
      <c r="J235" s="121">
        <f t="shared" si="21"/>
        <v>0.9355432780847146</v>
      </c>
      <c r="K235" s="120">
        <v>327</v>
      </c>
      <c r="L235" s="121">
        <f t="shared" si="21"/>
        <v>-0.68886774500475734</v>
      </c>
      <c r="M235" s="120">
        <v>536</v>
      </c>
      <c r="N235" s="121">
        <f t="shared" si="22"/>
        <v>0.63914373088685017</v>
      </c>
    </row>
    <row r="236" spans="2:15" x14ac:dyDescent="0.25">
      <c r="B236" s="119" t="s">
        <v>88</v>
      </c>
      <c r="C236" s="120">
        <v>456</v>
      </c>
      <c r="D236" s="121">
        <v>0.16326530612244894</v>
      </c>
      <c r="E236" s="120">
        <v>475</v>
      </c>
      <c r="F236" s="121">
        <f t="shared" si="21"/>
        <v>4.1666666666666741E-2</v>
      </c>
      <c r="G236" s="120">
        <v>374</v>
      </c>
      <c r="H236" s="121">
        <f t="shared" si="21"/>
        <v>-0.21263157894736839</v>
      </c>
      <c r="I236" s="120">
        <v>248</v>
      </c>
      <c r="J236" s="121">
        <f t="shared" si="21"/>
        <v>-0.33689839572192515</v>
      </c>
      <c r="K236" s="120">
        <v>281</v>
      </c>
      <c r="L236" s="121">
        <f t="shared" si="21"/>
        <v>0.13306451612903225</v>
      </c>
      <c r="M236" s="120">
        <v>366</v>
      </c>
      <c r="N236" s="121">
        <f t="shared" si="22"/>
        <v>0.302491103202847</v>
      </c>
    </row>
    <row r="237" spans="2:15" x14ac:dyDescent="0.25">
      <c r="B237" s="119" t="s">
        <v>90</v>
      </c>
      <c r="C237" s="120">
        <v>1202</v>
      </c>
      <c r="D237" s="121">
        <v>3.8273092369477908</v>
      </c>
      <c r="E237" s="120">
        <v>618</v>
      </c>
      <c r="F237" s="121">
        <f t="shared" si="21"/>
        <v>-0.4858569051580699</v>
      </c>
      <c r="G237" s="120">
        <v>425</v>
      </c>
      <c r="H237" s="121">
        <f t="shared" si="21"/>
        <v>-0.31229773462783172</v>
      </c>
      <c r="I237" s="120">
        <v>370</v>
      </c>
      <c r="J237" s="121">
        <f t="shared" si="21"/>
        <v>-0.12941176470588234</v>
      </c>
      <c r="K237" s="120">
        <v>360</v>
      </c>
      <c r="L237" s="121">
        <f t="shared" si="21"/>
        <v>-2.7027027027026973E-2</v>
      </c>
      <c r="M237" s="120">
        <v>264</v>
      </c>
      <c r="N237" s="121">
        <f t="shared" si="22"/>
        <v>-0.26666666666666672</v>
      </c>
    </row>
    <row r="238" spans="2:15" x14ac:dyDescent="0.25">
      <c r="B238" s="119" t="s">
        <v>92</v>
      </c>
      <c r="C238" s="120">
        <v>163</v>
      </c>
      <c r="D238" s="121">
        <v>-0.23831775700934577</v>
      </c>
      <c r="E238" s="120">
        <v>624</v>
      </c>
      <c r="F238" s="121">
        <f t="shared" si="21"/>
        <v>2.8282208588957056</v>
      </c>
      <c r="G238" s="120">
        <v>357</v>
      </c>
      <c r="H238" s="121">
        <f t="shared" si="21"/>
        <v>-0.42788461538461542</v>
      </c>
      <c r="I238" s="120">
        <v>373</v>
      </c>
      <c r="J238" s="121">
        <f t="shared" si="21"/>
        <v>4.481792717086841E-2</v>
      </c>
      <c r="K238" s="120">
        <v>608</v>
      </c>
      <c r="L238" s="121">
        <f t="shared" si="21"/>
        <v>0.63002680965147451</v>
      </c>
      <c r="M238" s="120">
        <v>439</v>
      </c>
      <c r="N238" s="121">
        <f t="shared" si="22"/>
        <v>-0.27796052631578949</v>
      </c>
    </row>
    <row r="239" spans="2:15" x14ac:dyDescent="0.25">
      <c r="B239" s="119" t="s">
        <v>94</v>
      </c>
      <c r="C239" s="120">
        <v>46</v>
      </c>
      <c r="D239" s="121">
        <v>-0.8729281767955801</v>
      </c>
      <c r="E239" s="120">
        <v>469</v>
      </c>
      <c r="F239" s="121">
        <f t="shared" si="21"/>
        <v>9.195652173913043</v>
      </c>
      <c r="G239" s="120">
        <v>291</v>
      </c>
      <c r="H239" s="121">
        <f t="shared" si="21"/>
        <v>-0.3795309168443497</v>
      </c>
      <c r="I239" s="120">
        <v>504</v>
      </c>
      <c r="J239" s="121">
        <f t="shared" si="21"/>
        <v>0.731958762886598</v>
      </c>
      <c r="K239" s="120">
        <v>547</v>
      </c>
      <c r="L239" s="121">
        <f t="shared" si="21"/>
        <v>8.5317460317460236E-2</v>
      </c>
      <c r="M239" s="120">
        <v>383</v>
      </c>
      <c r="N239" s="121">
        <f t="shared" si="22"/>
        <v>-0.29981718464351004</v>
      </c>
    </row>
    <row r="240" spans="2:15" x14ac:dyDescent="0.25">
      <c r="B240" s="119" t="s">
        <v>96</v>
      </c>
      <c r="C240" s="120">
        <v>71</v>
      </c>
      <c r="D240" s="121">
        <v>-0.75850340136054428</v>
      </c>
      <c r="E240" s="120">
        <v>617</v>
      </c>
      <c r="F240" s="121">
        <f t="shared" si="21"/>
        <v>7.6901408450704221</v>
      </c>
      <c r="G240" s="120">
        <v>355</v>
      </c>
      <c r="H240" s="121">
        <f t="shared" si="21"/>
        <v>-0.42463533225283634</v>
      </c>
      <c r="I240" s="120">
        <v>459</v>
      </c>
      <c r="J240" s="121">
        <f t="shared" si="21"/>
        <v>0.29295774647887329</v>
      </c>
      <c r="K240" s="120">
        <v>381</v>
      </c>
      <c r="L240" s="121">
        <f t="shared" si="21"/>
        <v>-0.16993464052287577</v>
      </c>
      <c r="M240" s="120">
        <v>361</v>
      </c>
      <c r="N240" s="121">
        <f t="shared" si="22"/>
        <v>-5.2493438320210029E-2</v>
      </c>
    </row>
    <row r="241" spans="2:15" ht="15.75" x14ac:dyDescent="0.25">
      <c r="B241" s="122" t="s">
        <v>33</v>
      </c>
      <c r="C241" s="123">
        <v>2838</v>
      </c>
      <c r="D241" s="124">
        <v>-0.24299813283542282</v>
      </c>
      <c r="E241" s="123">
        <v>4368</v>
      </c>
      <c r="F241" s="124">
        <f t="shared" si="21"/>
        <v>0.53911205073995783</v>
      </c>
      <c r="G241" s="123">
        <v>4750</v>
      </c>
      <c r="H241" s="124">
        <f t="shared" si="21"/>
        <v>8.7454212454212366E-2</v>
      </c>
      <c r="I241" s="123">
        <v>5340</v>
      </c>
      <c r="J241" s="124">
        <f t="shared" si="21"/>
        <v>0.12421052631578955</v>
      </c>
      <c r="K241" s="123">
        <v>5146</v>
      </c>
      <c r="L241" s="124">
        <f t="shared" si="21"/>
        <v>-3.6329588014981318E-2</v>
      </c>
      <c r="M241" s="123">
        <v>4828</v>
      </c>
      <c r="N241" s="124">
        <v>-6.1795569374271331E-2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251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72</v>
      </c>
      <c r="D250" s="117" t="str">
        <f>CONCATENATE("var ",RIGHT(C249,2),"/",RIGHT(C249-1,2))</f>
        <v>var 20/19</v>
      </c>
      <c r="E250" s="118" t="s">
        <v>72</v>
      </c>
      <c r="F250" s="117" t="str">
        <f>CONCATENATE("var ",RIGHT(E249,2),"/",RIGHT(E249-1,2))</f>
        <v>var 21/20</v>
      </c>
      <c r="G250" s="118" t="s">
        <v>72</v>
      </c>
      <c r="H250" s="117" t="str">
        <f>CONCATENATE("var ",RIGHT(G249,2),"/",RIGHT(G249-1,2))</f>
        <v>var 22/21</v>
      </c>
      <c r="I250" s="118" t="s">
        <v>72</v>
      </c>
      <c r="J250" s="117" t="str">
        <f>CONCATENATE("var ",RIGHT(I249,2),"/",RIGHT(I249-1,2))</f>
        <v>var 23/22</v>
      </c>
      <c r="K250" s="118" t="s">
        <v>72</v>
      </c>
      <c r="L250" s="117" t="str">
        <f>CONCATENATE("var ",RIGHT(K249,2),"/",RIGHT(K249-1,2))</f>
        <v>var 24/23</v>
      </c>
      <c r="M250" s="118" t="s">
        <v>72</v>
      </c>
      <c r="N250" s="117" t="str">
        <f>CONCATENATE("var ",RIGHT(M249,2),"/",RIGHT(M249-1,2))</f>
        <v>var 25/24</v>
      </c>
    </row>
    <row r="251" spans="2:15" x14ac:dyDescent="0.25">
      <c r="B251" s="119" t="s">
        <v>74</v>
      </c>
      <c r="C251" s="120">
        <v>121</v>
      </c>
      <c r="D251" s="121">
        <v>-1.6260162601625994E-2</v>
      </c>
      <c r="E251" s="120">
        <v>0</v>
      </c>
      <c r="F251" s="121">
        <f t="shared" ref="F251:L263" si="23">IFERROR(E251/C251-1,"-")</f>
        <v>-1</v>
      </c>
      <c r="G251" s="120">
        <v>100</v>
      </c>
      <c r="H251" s="121" t="str">
        <f t="shared" si="23"/>
        <v>-</v>
      </c>
      <c r="I251" s="120">
        <v>170</v>
      </c>
      <c r="J251" s="121">
        <f t="shared" si="23"/>
        <v>0.7</v>
      </c>
      <c r="K251" s="120">
        <v>178</v>
      </c>
      <c r="L251" s="121">
        <f t="shared" si="23"/>
        <v>4.705882352941182E-2</v>
      </c>
      <c r="M251" s="120">
        <v>193</v>
      </c>
      <c r="N251" s="121">
        <f t="shared" ref="N251:N262" si="24">IFERROR(M251/K251-1,"-")</f>
        <v>8.4269662921348409E-2</v>
      </c>
    </row>
    <row r="252" spans="2:15" x14ac:dyDescent="0.25">
      <c r="B252" s="119" t="s">
        <v>76</v>
      </c>
      <c r="C252" s="120">
        <v>175</v>
      </c>
      <c r="D252" s="121">
        <v>0.25899280575539563</v>
      </c>
      <c r="E252" s="120">
        <v>0</v>
      </c>
      <c r="F252" s="121">
        <f t="shared" si="23"/>
        <v>-1</v>
      </c>
      <c r="G252" s="120">
        <v>157</v>
      </c>
      <c r="H252" s="121" t="str">
        <f t="shared" si="23"/>
        <v>-</v>
      </c>
      <c r="I252" s="120">
        <v>240</v>
      </c>
      <c r="J252" s="121">
        <f t="shared" si="23"/>
        <v>0.52866242038216571</v>
      </c>
      <c r="K252" s="120">
        <v>373</v>
      </c>
      <c r="L252" s="121">
        <f t="shared" si="23"/>
        <v>0.5541666666666667</v>
      </c>
      <c r="M252" s="120">
        <v>299</v>
      </c>
      <c r="N252" s="121">
        <f t="shared" si="24"/>
        <v>-0.19839142091152817</v>
      </c>
    </row>
    <row r="253" spans="2:15" x14ac:dyDescent="0.25">
      <c r="B253" s="119" t="s">
        <v>78</v>
      </c>
      <c r="C253" s="120">
        <v>90</v>
      </c>
      <c r="D253" s="121">
        <v>-0.35251798561151082</v>
      </c>
      <c r="E253" s="120">
        <v>0</v>
      </c>
      <c r="F253" s="121">
        <f t="shared" si="23"/>
        <v>-1</v>
      </c>
      <c r="G253" s="120">
        <v>132</v>
      </c>
      <c r="H253" s="121" t="str">
        <f t="shared" si="23"/>
        <v>-</v>
      </c>
      <c r="I253" s="120">
        <v>204</v>
      </c>
      <c r="J253" s="121">
        <f t="shared" si="23"/>
        <v>0.54545454545454541</v>
      </c>
      <c r="K253" s="120">
        <v>254</v>
      </c>
      <c r="L253" s="121">
        <f t="shared" si="23"/>
        <v>0.24509803921568629</v>
      </c>
      <c r="M253" s="120">
        <v>232</v>
      </c>
      <c r="N253" s="121">
        <f t="shared" si="24"/>
        <v>-8.6614173228346414E-2</v>
      </c>
    </row>
    <row r="254" spans="2:15" x14ac:dyDescent="0.25">
      <c r="B254" s="119" t="s">
        <v>80</v>
      </c>
      <c r="C254" s="120">
        <v>0</v>
      </c>
      <c r="D254" s="121">
        <v>-1</v>
      </c>
      <c r="E254" s="120">
        <v>4</v>
      </c>
      <c r="F254" s="121" t="str">
        <f t="shared" si="23"/>
        <v>-</v>
      </c>
      <c r="G254" s="120">
        <v>60</v>
      </c>
      <c r="H254" s="121">
        <f t="shared" si="23"/>
        <v>14</v>
      </c>
      <c r="I254" s="120">
        <v>53</v>
      </c>
      <c r="J254" s="121">
        <f t="shared" si="23"/>
        <v>-0.1166666666666667</v>
      </c>
      <c r="K254" s="120">
        <v>57</v>
      </c>
      <c r="L254" s="121">
        <f t="shared" si="23"/>
        <v>7.547169811320753E-2</v>
      </c>
      <c r="M254" s="120">
        <v>90</v>
      </c>
      <c r="N254" s="121">
        <f t="shared" si="24"/>
        <v>0.57894736842105265</v>
      </c>
    </row>
    <row r="255" spans="2:15" x14ac:dyDescent="0.25">
      <c r="B255" s="119" t="s">
        <v>82</v>
      </c>
      <c r="C255" s="120">
        <v>0</v>
      </c>
      <c r="D255" s="121">
        <v>-1</v>
      </c>
      <c r="E255" s="120">
        <v>0</v>
      </c>
      <c r="F255" s="121" t="str">
        <f t="shared" si="23"/>
        <v>-</v>
      </c>
      <c r="G255" s="120">
        <v>16</v>
      </c>
      <c r="H255" s="121" t="str">
        <f t="shared" si="23"/>
        <v>-</v>
      </c>
      <c r="I255" s="120">
        <v>19</v>
      </c>
      <c r="J255" s="121">
        <f t="shared" si="23"/>
        <v>0.1875</v>
      </c>
      <c r="K255" s="120">
        <v>9</v>
      </c>
      <c r="L255" s="121">
        <f t="shared" si="23"/>
        <v>-0.52631578947368429</v>
      </c>
      <c r="M255" s="120">
        <v>8</v>
      </c>
      <c r="N255" s="121">
        <f t="shared" si="24"/>
        <v>-0.11111111111111116</v>
      </c>
    </row>
    <row r="256" spans="2:15" x14ac:dyDescent="0.25">
      <c r="B256" s="119" t="s">
        <v>84</v>
      </c>
      <c r="C256" s="120">
        <v>0</v>
      </c>
      <c r="D256" s="121">
        <v>-1</v>
      </c>
      <c r="E256" s="120">
        <v>10</v>
      </c>
      <c r="F256" s="121" t="str">
        <f t="shared" si="23"/>
        <v>-</v>
      </c>
      <c r="G256" s="120">
        <v>6</v>
      </c>
      <c r="H256" s="121">
        <f t="shared" si="23"/>
        <v>-0.4</v>
      </c>
      <c r="I256" s="120">
        <v>14</v>
      </c>
      <c r="J256" s="121">
        <f t="shared" si="23"/>
        <v>1.3333333333333335</v>
      </c>
      <c r="K256" s="120">
        <v>7</v>
      </c>
      <c r="L256" s="121">
        <f t="shared" si="23"/>
        <v>-0.5</v>
      </c>
      <c r="M256" s="120">
        <v>16</v>
      </c>
      <c r="N256" s="121">
        <f t="shared" si="24"/>
        <v>1.2857142857142856</v>
      </c>
    </row>
    <row r="257" spans="2:15" x14ac:dyDescent="0.25">
      <c r="B257" s="119" t="s">
        <v>86</v>
      </c>
      <c r="C257" s="120">
        <v>0</v>
      </c>
      <c r="D257" s="121">
        <v>-1</v>
      </c>
      <c r="E257" s="120">
        <v>26</v>
      </c>
      <c r="F257" s="121" t="str">
        <f t="shared" si="23"/>
        <v>-</v>
      </c>
      <c r="G257" s="120">
        <v>24</v>
      </c>
      <c r="H257" s="121">
        <f t="shared" si="23"/>
        <v>-7.6923076923076872E-2</v>
      </c>
      <c r="I257" s="120">
        <v>153</v>
      </c>
      <c r="J257" s="121">
        <f t="shared" si="23"/>
        <v>5.375</v>
      </c>
      <c r="K257" s="120">
        <v>16</v>
      </c>
      <c r="L257" s="121">
        <f t="shared" si="23"/>
        <v>-0.89542483660130723</v>
      </c>
      <c r="M257" s="120">
        <v>39</v>
      </c>
      <c r="N257" s="121">
        <f t="shared" si="24"/>
        <v>1.4375</v>
      </c>
    </row>
    <row r="258" spans="2:15" x14ac:dyDescent="0.25">
      <c r="B258" s="119" t="s">
        <v>88</v>
      </c>
      <c r="C258" s="120">
        <v>3</v>
      </c>
      <c r="D258" s="121">
        <v>-0.875</v>
      </c>
      <c r="E258" s="120">
        <v>11</v>
      </c>
      <c r="F258" s="121">
        <f t="shared" si="23"/>
        <v>2.6666666666666665</v>
      </c>
      <c r="G258" s="120">
        <v>41</v>
      </c>
      <c r="H258" s="121">
        <f t="shared" si="23"/>
        <v>2.7272727272727271</v>
      </c>
      <c r="I258" s="120">
        <v>17</v>
      </c>
      <c r="J258" s="121">
        <f t="shared" si="23"/>
        <v>-0.58536585365853666</v>
      </c>
      <c r="K258" s="120">
        <v>4</v>
      </c>
      <c r="L258" s="121">
        <f t="shared" si="23"/>
        <v>-0.76470588235294112</v>
      </c>
      <c r="M258" s="120">
        <v>5</v>
      </c>
      <c r="N258" s="121">
        <f t="shared" si="24"/>
        <v>0.25</v>
      </c>
    </row>
    <row r="259" spans="2:15" x14ac:dyDescent="0.25">
      <c r="B259" s="119" t="s">
        <v>90</v>
      </c>
      <c r="C259" s="120">
        <v>14</v>
      </c>
      <c r="D259" s="121">
        <v>0.39999999999999991</v>
      </c>
      <c r="E259" s="120">
        <v>10</v>
      </c>
      <c r="F259" s="121">
        <f t="shared" si="23"/>
        <v>-0.2857142857142857</v>
      </c>
      <c r="G259" s="120">
        <v>16</v>
      </c>
      <c r="H259" s="121">
        <f t="shared" si="23"/>
        <v>0.60000000000000009</v>
      </c>
      <c r="I259" s="120">
        <v>43</v>
      </c>
      <c r="J259" s="121">
        <f t="shared" si="23"/>
        <v>1.6875</v>
      </c>
      <c r="K259" s="120">
        <v>13</v>
      </c>
      <c r="L259" s="121">
        <f t="shared" si="23"/>
        <v>-0.69767441860465118</v>
      </c>
      <c r="M259" s="120">
        <v>15</v>
      </c>
      <c r="N259" s="121">
        <f t="shared" si="24"/>
        <v>0.15384615384615374</v>
      </c>
    </row>
    <row r="260" spans="2:15" x14ac:dyDescent="0.25">
      <c r="B260" s="119" t="s">
        <v>92</v>
      </c>
      <c r="C260" s="120">
        <v>0</v>
      </c>
      <c r="D260" s="121">
        <v>-1</v>
      </c>
      <c r="E260" s="120">
        <v>78</v>
      </c>
      <c r="F260" s="121" t="str">
        <f t="shared" si="23"/>
        <v>-</v>
      </c>
      <c r="G260" s="120">
        <v>374</v>
      </c>
      <c r="H260" s="121">
        <f t="shared" si="23"/>
        <v>3.7948717948717947</v>
      </c>
      <c r="I260" s="120">
        <v>91</v>
      </c>
      <c r="J260" s="121">
        <f t="shared" si="23"/>
        <v>-0.75668449197860965</v>
      </c>
      <c r="K260" s="120">
        <v>53</v>
      </c>
      <c r="L260" s="121">
        <f t="shared" si="23"/>
        <v>-0.41758241758241754</v>
      </c>
      <c r="M260" s="120">
        <v>87</v>
      </c>
      <c r="N260" s="121">
        <f t="shared" si="24"/>
        <v>0.64150943396226423</v>
      </c>
    </row>
    <row r="261" spans="2:15" x14ac:dyDescent="0.25">
      <c r="B261" s="119" t="s">
        <v>94</v>
      </c>
      <c r="C261" s="120">
        <v>0</v>
      </c>
      <c r="D261" s="121">
        <v>-1</v>
      </c>
      <c r="E261" s="120">
        <v>107</v>
      </c>
      <c r="F261" s="121" t="str">
        <f t="shared" si="23"/>
        <v>-</v>
      </c>
      <c r="G261" s="120">
        <v>217</v>
      </c>
      <c r="H261" s="121">
        <f t="shared" si="23"/>
        <v>1.02803738317757</v>
      </c>
      <c r="I261" s="120">
        <v>277</v>
      </c>
      <c r="J261" s="121">
        <f t="shared" si="23"/>
        <v>0.27649769585253448</v>
      </c>
      <c r="K261" s="120">
        <v>61</v>
      </c>
      <c r="L261" s="121">
        <f t="shared" si="23"/>
        <v>-0.77978339350180503</v>
      </c>
      <c r="M261" s="120">
        <v>225</v>
      </c>
      <c r="N261" s="121">
        <f t="shared" si="24"/>
        <v>2.6885245901639343</v>
      </c>
    </row>
    <row r="262" spans="2:15" x14ac:dyDescent="0.25">
      <c r="B262" s="119" t="s">
        <v>96</v>
      </c>
      <c r="C262" s="120">
        <v>3</v>
      </c>
      <c r="D262" s="121">
        <v>-0.97169811320754718</v>
      </c>
      <c r="E262" s="120">
        <v>123</v>
      </c>
      <c r="F262" s="121">
        <f t="shared" si="23"/>
        <v>40</v>
      </c>
      <c r="G262" s="120">
        <v>118</v>
      </c>
      <c r="H262" s="121">
        <f t="shared" si="23"/>
        <v>-4.065040650406504E-2</v>
      </c>
      <c r="I262" s="120">
        <v>176</v>
      </c>
      <c r="J262" s="121">
        <f t="shared" si="23"/>
        <v>0.49152542372881358</v>
      </c>
      <c r="K262" s="120">
        <v>152</v>
      </c>
      <c r="L262" s="121">
        <f t="shared" si="23"/>
        <v>-0.13636363636363635</v>
      </c>
      <c r="M262" s="120">
        <v>153</v>
      </c>
      <c r="N262" s="121">
        <f t="shared" si="24"/>
        <v>6.5789473684210176E-3</v>
      </c>
    </row>
    <row r="263" spans="2:15" ht="15.75" x14ac:dyDescent="0.25">
      <c r="B263" s="122" t="s">
        <v>33</v>
      </c>
      <c r="C263" s="123">
        <v>406</v>
      </c>
      <c r="D263" s="124">
        <v>-0.50847457627118642</v>
      </c>
      <c r="E263" s="123">
        <v>369</v>
      </c>
      <c r="F263" s="124">
        <f t="shared" si="23"/>
        <v>-9.113300492610843E-2</v>
      </c>
      <c r="G263" s="123">
        <v>1261</v>
      </c>
      <c r="H263" s="124">
        <f t="shared" si="23"/>
        <v>2.4173441734417342</v>
      </c>
      <c r="I263" s="123">
        <v>1457</v>
      </c>
      <c r="J263" s="124">
        <f t="shared" si="23"/>
        <v>0.15543219666930996</v>
      </c>
      <c r="K263" s="123">
        <v>1177</v>
      </c>
      <c r="L263" s="124">
        <f t="shared" si="23"/>
        <v>-0.19217570350034319</v>
      </c>
      <c r="M263" s="123">
        <v>1362</v>
      </c>
      <c r="N263" s="124">
        <v>0.15717926932880211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252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72</v>
      </c>
      <c r="D272" s="117" t="str">
        <f>CONCATENATE("var ",RIGHT(C271,2),"/",RIGHT(C271-1,2))</f>
        <v>var 20/19</v>
      </c>
      <c r="E272" s="118" t="s">
        <v>72</v>
      </c>
      <c r="F272" s="117" t="str">
        <f>CONCATENATE("var ",RIGHT(E271,2),"/",RIGHT(E271-1,2))</f>
        <v>var 21/20</v>
      </c>
      <c r="G272" s="118" t="s">
        <v>72</v>
      </c>
      <c r="H272" s="117" t="str">
        <f>CONCATENATE("var ",RIGHT(G271,2),"/",RIGHT(G271-1,2))</f>
        <v>var 22/21</v>
      </c>
      <c r="I272" s="118" t="s">
        <v>72</v>
      </c>
      <c r="J272" s="117" t="str">
        <f>CONCATENATE("var ",RIGHT(I271,2),"/",RIGHT(I271-1,2))</f>
        <v>var 23/22</v>
      </c>
      <c r="K272" s="118" t="s">
        <v>72</v>
      </c>
      <c r="L272" s="117" t="str">
        <f>CONCATENATE("var ",RIGHT(K271,2),"/",RIGHT(K271-1,2))</f>
        <v>var 24/23</v>
      </c>
      <c r="M272" s="118" t="s">
        <v>72</v>
      </c>
      <c r="N272" s="117" t="str">
        <f>CONCATENATE("var ",RIGHT(M271,2),"/",RIGHT(M271-1,2))</f>
        <v>var 25/24</v>
      </c>
    </row>
    <row r="273" spans="2:14" x14ac:dyDescent="0.25">
      <c r="B273" s="119" t="s">
        <v>74</v>
      </c>
      <c r="C273" s="120">
        <v>316</v>
      </c>
      <c r="D273" s="121">
        <v>-8.4057971014492749E-2</v>
      </c>
      <c r="E273" s="120">
        <v>0</v>
      </c>
      <c r="F273" s="121">
        <f t="shared" ref="F273:L285" si="25">IFERROR(E273/C273-1,"-")</f>
        <v>-1</v>
      </c>
      <c r="G273" s="120">
        <v>227</v>
      </c>
      <c r="H273" s="121" t="str">
        <f t="shared" si="25"/>
        <v>-</v>
      </c>
      <c r="I273" s="120">
        <v>189</v>
      </c>
      <c r="J273" s="121">
        <f t="shared" si="25"/>
        <v>-0.16740088105726869</v>
      </c>
      <c r="K273" s="120">
        <v>274</v>
      </c>
      <c r="L273" s="121">
        <f t="shared" si="25"/>
        <v>0.44973544973544977</v>
      </c>
      <c r="M273" s="120">
        <v>201</v>
      </c>
      <c r="N273" s="121">
        <f t="shared" ref="N273:N284" si="26">IFERROR(M273/K273-1,"-")</f>
        <v>-0.26642335766423353</v>
      </c>
    </row>
    <row r="274" spans="2:14" x14ac:dyDescent="0.25">
      <c r="B274" s="119" t="s">
        <v>76</v>
      </c>
      <c r="C274" s="120">
        <v>459</v>
      </c>
      <c r="D274" s="121">
        <v>1.467741935483871</v>
      </c>
      <c r="E274" s="120">
        <v>0</v>
      </c>
      <c r="F274" s="121">
        <f t="shared" si="25"/>
        <v>-1</v>
      </c>
      <c r="G274" s="120">
        <v>129</v>
      </c>
      <c r="H274" s="121" t="str">
        <f t="shared" si="25"/>
        <v>-</v>
      </c>
      <c r="I274" s="120">
        <v>124</v>
      </c>
      <c r="J274" s="121">
        <f t="shared" si="25"/>
        <v>-3.8759689922480578E-2</v>
      </c>
      <c r="K274" s="120">
        <v>414</v>
      </c>
      <c r="L274" s="121">
        <f t="shared" si="25"/>
        <v>2.338709677419355</v>
      </c>
      <c r="M274" s="120">
        <v>219</v>
      </c>
      <c r="N274" s="121">
        <f t="shared" si="26"/>
        <v>-0.47101449275362317</v>
      </c>
    </row>
    <row r="275" spans="2:14" x14ac:dyDescent="0.25">
      <c r="B275" s="119" t="s">
        <v>78</v>
      </c>
      <c r="C275" s="120">
        <v>134</v>
      </c>
      <c r="D275" s="121">
        <v>-0.30208333333333337</v>
      </c>
      <c r="E275" s="120">
        <v>0</v>
      </c>
      <c r="F275" s="121">
        <f t="shared" si="25"/>
        <v>-1</v>
      </c>
      <c r="G275" s="120">
        <v>250</v>
      </c>
      <c r="H275" s="121" t="str">
        <f t="shared" si="25"/>
        <v>-</v>
      </c>
      <c r="I275" s="120">
        <v>80</v>
      </c>
      <c r="J275" s="121">
        <f t="shared" si="25"/>
        <v>-0.67999999999999994</v>
      </c>
      <c r="K275" s="120">
        <v>313</v>
      </c>
      <c r="L275" s="121">
        <f t="shared" si="25"/>
        <v>2.9125000000000001</v>
      </c>
      <c r="M275" s="120">
        <v>173</v>
      </c>
      <c r="N275" s="121">
        <f t="shared" si="26"/>
        <v>-0.44728434504792336</v>
      </c>
    </row>
    <row r="276" spans="2:14" x14ac:dyDescent="0.25">
      <c r="B276" s="119" t="s">
        <v>80</v>
      </c>
      <c r="C276" s="120">
        <v>0</v>
      </c>
      <c r="D276" s="121">
        <v>-1</v>
      </c>
      <c r="E276" s="120">
        <v>4</v>
      </c>
      <c r="F276" s="121" t="str">
        <f t="shared" si="25"/>
        <v>-</v>
      </c>
      <c r="G276" s="120">
        <v>67</v>
      </c>
      <c r="H276" s="121">
        <f t="shared" si="25"/>
        <v>15.75</v>
      </c>
      <c r="I276" s="120">
        <v>26</v>
      </c>
      <c r="J276" s="121">
        <f t="shared" si="25"/>
        <v>-0.61194029850746268</v>
      </c>
      <c r="K276" s="120">
        <v>55</v>
      </c>
      <c r="L276" s="121">
        <f t="shared" si="25"/>
        <v>1.1153846153846154</v>
      </c>
      <c r="M276" s="120">
        <v>69</v>
      </c>
      <c r="N276" s="121">
        <f t="shared" si="26"/>
        <v>0.25454545454545463</v>
      </c>
    </row>
    <row r="277" spans="2:14" x14ac:dyDescent="0.25">
      <c r="B277" s="119" t="s">
        <v>82</v>
      </c>
      <c r="C277" s="120">
        <v>0</v>
      </c>
      <c r="D277" s="121">
        <v>-1</v>
      </c>
      <c r="E277" s="120">
        <v>2</v>
      </c>
      <c r="F277" s="121" t="str">
        <f t="shared" si="25"/>
        <v>-</v>
      </c>
      <c r="G277" s="120">
        <v>18</v>
      </c>
      <c r="H277" s="121">
        <f t="shared" si="25"/>
        <v>8</v>
      </c>
      <c r="I277" s="120">
        <v>3</v>
      </c>
      <c r="J277" s="121">
        <f t="shared" si="25"/>
        <v>-0.83333333333333337</v>
      </c>
      <c r="K277" s="120">
        <v>11</v>
      </c>
      <c r="L277" s="121">
        <f t="shared" si="25"/>
        <v>2.6666666666666665</v>
      </c>
      <c r="M277" s="120">
        <v>28</v>
      </c>
      <c r="N277" s="121">
        <f t="shared" si="26"/>
        <v>1.5454545454545454</v>
      </c>
    </row>
    <row r="278" spans="2:14" x14ac:dyDescent="0.25">
      <c r="B278" s="119" t="s">
        <v>84</v>
      </c>
      <c r="C278" s="120">
        <v>0</v>
      </c>
      <c r="D278" s="121">
        <v>-1</v>
      </c>
      <c r="E278" s="120">
        <v>14</v>
      </c>
      <c r="F278" s="121" t="str">
        <f t="shared" si="25"/>
        <v>-</v>
      </c>
      <c r="G278" s="120">
        <v>10</v>
      </c>
      <c r="H278" s="121">
        <f t="shared" si="25"/>
        <v>-0.2857142857142857</v>
      </c>
      <c r="I278" s="120">
        <v>15</v>
      </c>
      <c r="J278" s="121">
        <f t="shared" si="25"/>
        <v>0.5</v>
      </c>
      <c r="K278" s="120">
        <v>11</v>
      </c>
      <c r="L278" s="121">
        <f t="shared" si="25"/>
        <v>-0.26666666666666672</v>
      </c>
      <c r="M278" s="120">
        <v>29</v>
      </c>
      <c r="N278" s="121">
        <f t="shared" si="26"/>
        <v>1.6363636363636362</v>
      </c>
    </row>
    <row r="279" spans="2:14" x14ac:dyDescent="0.25">
      <c r="B279" s="119" t="s">
        <v>86</v>
      </c>
      <c r="C279" s="120">
        <v>0</v>
      </c>
      <c r="D279" s="121">
        <v>-1</v>
      </c>
      <c r="E279" s="120">
        <v>1</v>
      </c>
      <c r="F279" s="121" t="str">
        <f t="shared" si="25"/>
        <v>-</v>
      </c>
      <c r="G279" s="120">
        <v>7</v>
      </c>
      <c r="H279" s="121">
        <f t="shared" si="25"/>
        <v>6</v>
      </c>
      <c r="I279" s="120">
        <v>18</v>
      </c>
      <c r="J279" s="121">
        <f t="shared" si="25"/>
        <v>1.5714285714285716</v>
      </c>
      <c r="K279" s="120">
        <v>53</v>
      </c>
      <c r="L279" s="121">
        <f t="shared" si="25"/>
        <v>1.9444444444444446</v>
      </c>
      <c r="M279" s="120">
        <v>16</v>
      </c>
      <c r="N279" s="121">
        <f t="shared" si="26"/>
        <v>-0.69811320754716988</v>
      </c>
    </row>
    <row r="280" spans="2:14" x14ac:dyDescent="0.25">
      <c r="B280" s="119" t="s">
        <v>88</v>
      </c>
      <c r="C280" s="120">
        <v>0</v>
      </c>
      <c r="D280" s="121">
        <v>-1</v>
      </c>
      <c r="E280" s="120">
        <v>5</v>
      </c>
      <c r="F280" s="121" t="str">
        <f t="shared" si="25"/>
        <v>-</v>
      </c>
      <c r="G280" s="120">
        <v>10</v>
      </c>
      <c r="H280" s="121">
        <f t="shared" si="25"/>
        <v>1</v>
      </c>
      <c r="I280" s="120">
        <v>17</v>
      </c>
      <c r="J280" s="121">
        <f t="shared" si="25"/>
        <v>0.7</v>
      </c>
      <c r="K280" s="120">
        <v>1</v>
      </c>
      <c r="L280" s="121">
        <f t="shared" si="25"/>
        <v>-0.94117647058823528</v>
      </c>
      <c r="M280" s="120">
        <v>3</v>
      </c>
      <c r="N280" s="121">
        <f t="shared" si="26"/>
        <v>2</v>
      </c>
    </row>
    <row r="281" spans="2:14" x14ac:dyDescent="0.25">
      <c r="B281" s="119" t="s">
        <v>90</v>
      </c>
      <c r="C281" s="120">
        <v>8</v>
      </c>
      <c r="D281" s="121">
        <v>-0.66666666666666674</v>
      </c>
      <c r="E281" s="120">
        <v>13</v>
      </c>
      <c r="F281" s="121">
        <f t="shared" si="25"/>
        <v>0.625</v>
      </c>
      <c r="G281" s="120">
        <v>7</v>
      </c>
      <c r="H281" s="121">
        <f t="shared" si="25"/>
        <v>-0.46153846153846156</v>
      </c>
      <c r="I281" s="120">
        <v>18</v>
      </c>
      <c r="J281" s="121">
        <f t="shared" si="25"/>
        <v>1.5714285714285716</v>
      </c>
      <c r="K281" s="120">
        <v>4</v>
      </c>
      <c r="L281" s="121">
        <f t="shared" si="25"/>
        <v>-0.77777777777777779</v>
      </c>
      <c r="M281" s="120">
        <v>16</v>
      </c>
      <c r="N281" s="121">
        <f t="shared" si="26"/>
        <v>3</v>
      </c>
    </row>
    <row r="282" spans="2:14" x14ac:dyDescent="0.25">
      <c r="B282" s="119" t="s">
        <v>92</v>
      </c>
      <c r="C282" s="120">
        <v>8</v>
      </c>
      <c r="D282" s="121">
        <v>-0.91489361702127658</v>
      </c>
      <c r="E282" s="120">
        <v>61</v>
      </c>
      <c r="F282" s="121">
        <f t="shared" si="25"/>
        <v>6.625</v>
      </c>
      <c r="G282" s="120">
        <v>56</v>
      </c>
      <c r="H282" s="121">
        <f t="shared" si="25"/>
        <v>-8.1967213114754078E-2</v>
      </c>
      <c r="I282" s="120">
        <v>34</v>
      </c>
      <c r="J282" s="121">
        <f t="shared" si="25"/>
        <v>-0.3928571428571429</v>
      </c>
      <c r="K282" s="120">
        <v>47</v>
      </c>
      <c r="L282" s="121">
        <f t="shared" si="25"/>
        <v>0.38235294117647056</v>
      </c>
      <c r="M282" s="120">
        <v>54</v>
      </c>
      <c r="N282" s="121">
        <f t="shared" si="26"/>
        <v>0.14893617021276606</v>
      </c>
    </row>
    <row r="283" spans="2:14" x14ac:dyDescent="0.25">
      <c r="B283" s="119" t="s">
        <v>94</v>
      </c>
      <c r="C283" s="120">
        <v>0</v>
      </c>
      <c r="D283" s="121">
        <v>-1</v>
      </c>
      <c r="E283" s="120">
        <v>251</v>
      </c>
      <c r="F283" s="121" t="str">
        <f t="shared" si="25"/>
        <v>-</v>
      </c>
      <c r="G283" s="120">
        <v>80</v>
      </c>
      <c r="H283" s="121">
        <f t="shared" si="25"/>
        <v>-0.68127490039840644</v>
      </c>
      <c r="I283" s="120">
        <v>201</v>
      </c>
      <c r="J283" s="121">
        <f t="shared" si="25"/>
        <v>1.5125000000000002</v>
      </c>
      <c r="K283" s="120">
        <v>107</v>
      </c>
      <c r="L283" s="121">
        <f t="shared" si="25"/>
        <v>-0.46766169154228854</v>
      </c>
      <c r="M283" s="120">
        <v>52</v>
      </c>
      <c r="N283" s="121">
        <f t="shared" si="26"/>
        <v>-0.51401869158878499</v>
      </c>
    </row>
    <row r="284" spans="2:14" x14ac:dyDescent="0.25">
      <c r="B284" s="119" t="s">
        <v>96</v>
      </c>
      <c r="C284" s="120">
        <v>7</v>
      </c>
      <c r="D284" s="121">
        <v>-0.97552447552447552</v>
      </c>
      <c r="E284" s="120">
        <v>170</v>
      </c>
      <c r="F284" s="121">
        <f t="shared" si="25"/>
        <v>23.285714285714285</v>
      </c>
      <c r="G284" s="120">
        <v>119</v>
      </c>
      <c r="H284" s="121">
        <f t="shared" si="25"/>
        <v>-0.30000000000000004</v>
      </c>
      <c r="I284" s="120">
        <v>219</v>
      </c>
      <c r="J284" s="121">
        <f t="shared" si="25"/>
        <v>0.84033613445378141</v>
      </c>
      <c r="K284" s="120">
        <v>218</v>
      </c>
      <c r="L284" s="121">
        <f t="shared" si="25"/>
        <v>-4.5662100456621557E-3</v>
      </c>
      <c r="M284" s="120">
        <v>150</v>
      </c>
      <c r="N284" s="121">
        <f t="shared" si="26"/>
        <v>-0.31192660550458717</v>
      </c>
    </row>
    <row r="285" spans="2:14" ht="15.75" x14ac:dyDescent="0.25">
      <c r="B285" s="122" t="s">
        <v>33</v>
      </c>
      <c r="C285" s="123">
        <v>932</v>
      </c>
      <c r="D285" s="124">
        <v>-0.43990384615384615</v>
      </c>
      <c r="E285" s="123">
        <v>521</v>
      </c>
      <c r="F285" s="124">
        <f t="shared" si="25"/>
        <v>-0.44098712446351929</v>
      </c>
      <c r="G285" s="123">
        <v>980</v>
      </c>
      <c r="H285" s="124">
        <f t="shared" si="25"/>
        <v>0.88099808061420348</v>
      </c>
      <c r="I285" s="123">
        <v>944</v>
      </c>
      <c r="J285" s="124">
        <f t="shared" si="25"/>
        <v>-3.6734693877551017E-2</v>
      </c>
      <c r="K285" s="123">
        <v>1508</v>
      </c>
      <c r="L285" s="124">
        <f t="shared" si="25"/>
        <v>0.59745762711864403</v>
      </c>
      <c r="M285" s="123">
        <v>1010</v>
      </c>
      <c r="N285" s="124">
        <v>-0.33023872679045096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560CA-925B-4CCF-9618-87BC89E39602}">
  <sheetPr>
    <tabColor theme="7" tint="0.79998168889431442"/>
  </sheetPr>
  <dimension ref="A4:R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241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69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70</v>
      </c>
    </row>
    <row r="6" spans="1:18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72</v>
      </c>
      <c r="D8" s="116" t="s">
        <v>72</v>
      </c>
      <c r="E8" s="117" t="s">
        <v>136</v>
      </c>
      <c r="F8" s="116" t="s">
        <v>72</v>
      </c>
      <c r="G8" s="117" t="s">
        <v>137</v>
      </c>
      <c r="H8" s="116" t="s">
        <v>72</v>
      </c>
      <c r="I8" s="117" t="s">
        <v>138</v>
      </c>
      <c r="J8" s="116" t="s">
        <v>72</v>
      </c>
      <c r="K8" s="117" t="s">
        <v>139</v>
      </c>
      <c r="L8" s="118" t="s">
        <v>72</v>
      </c>
      <c r="M8" s="117" t="s">
        <v>253</v>
      </c>
      <c r="N8" s="118" t="s">
        <v>72</v>
      </c>
      <c r="O8" s="117" t="s">
        <v>254</v>
      </c>
      <c r="P8" s="118" t="s">
        <v>72</v>
      </c>
      <c r="Q8" s="117" t="s">
        <v>139</v>
      </c>
    </row>
    <row r="9" spans="1:18" x14ac:dyDescent="0.25">
      <c r="A9" s="1" t="s">
        <v>73</v>
      </c>
      <c r="B9" s="119" t="s">
        <v>74</v>
      </c>
      <c r="C9" s="120">
        <v>11537</v>
      </c>
      <c r="D9" s="120">
        <v>11811</v>
      </c>
      <c r="E9" s="121">
        <f t="shared" ref="E9:E21" si="0">D9/C9-1</f>
        <v>2.3749674958828182E-2</v>
      </c>
      <c r="F9" s="120">
        <v>14599</v>
      </c>
      <c r="G9" s="121">
        <f>F9/D9-1</f>
        <v>0.23605113876894412</v>
      </c>
      <c r="H9" s="120">
        <v>2476</v>
      </c>
      <c r="I9" s="121">
        <f>IFERROR(H9/F9-1,"-")</f>
        <v>-0.83039934242071378</v>
      </c>
      <c r="J9" s="120">
        <v>11584</v>
      </c>
      <c r="K9" s="121">
        <f>IFERROR(J9/H9-1,"-")</f>
        <v>3.6785137318255252</v>
      </c>
      <c r="L9" s="120">
        <v>15634</v>
      </c>
      <c r="M9" s="121">
        <f t="shared" ref="M9:M21" si="1">IFERROR(L9/J9-1,"-")</f>
        <v>0.34962016574585641</v>
      </c>
      <c r="N9" s="120">
        <v>17228</v>
      </c>
      <c r="O9" s="121">
        <f>IFERROR(N9/L9-1,"-")</f>
        <v>0.10195727261097609</v>
      </c>
      <c r="P9" s="120">
        <v>20420</v>
      </c>
      <c r="Q9" s="121">
        <f t="shared" ref="Q9:Q20" si="2">IFERROR(P9/N9-1,"-")</f>
        <v>0.18527977710703514</v>
      </c>
    </row>
    <row r="10" spans="1:18" x14ac:dyDescent="0.25">
      <c r="A10" s="1" t="s">
        <v>75</v>
      </c>
      <c r="B10" s="119" t="s">
        <v>76</v>
      </c>
      <c r="C10" s="120">
        <v>11473</v>
      </c>
      <c r="D10" s="120">
        <v>12040</v>
      </c>
      <c r="E10" s="121">
        <f t="shared" si="0"/>
        <v>4.9420378279438681E-2</v>
      </c>
      <c r="F10" s="120">
        <v>15480</v>
      </c>
      <c r="G10" s="121">
        <f t="shared" ref="G10:G20" si="3">F10/D10-1</f>
        <v>0.28571428571428581</v>
      </c>
      <c r="H10" s="120">
        <v>1925</v>
      </c>
      <c r="I10" s="121">
        <f t="shared" ref="I10:I21" si="4">IFERROR(H10/F10-1,"-")</f>
        <v>-0.87564599483204131</v>
      </c>
      <c r="J10" s="120">
        <v>14671</v>
      </c>
      <c r="K10" s="121">
        <f t="shared" ref="K10:K21" si="5">IFERROR(J10/H10-1,"-")</f>
        <v>6.6212987012987012</v>
      </c>
      <c r="L10" s="120">
        <v>20512</v>
      </c>
      <c r="M10" s="121">
        <f t="shared" si="1"/>
        <v>0.3981323699815964</v>
      </c>
      <c r="N10" s="120">
        <v>17964</v>
      </c>
      <c r="O10" s="121">
        <f t="shared" ref="O10:O21" si="6">IFERROR(N10/L10-1,"-")</f>
        <v>-0.12421996879875197</v>
      </c>
      <c r="P10" s="120">
        <v>19437</v>
      </c>
      <c r="Q10" s="121">
        <f t="shared" si="2"/>
        <v>8.199732798931203E-2</v>
      </c>
    </row>
    <row r="11" spans="1:18" x14ac:dyDescent="0.25">
      <c r="A11" s="1" t="s">
        <v>77</v>
      </c>
      <c r="B11" s="119" t="s">
        <v>78</v>
      </c>
      <c r="C11" s="120">
        <v>12699</v>
      </c>
      <c r="D11" s="120">
        <v>12441</v>
      </c>
      <c r="E11" s="121">
        <f t="shared" si="0"/>
        <v>-2.0316560359083358E-2</v>
      </c>
      <c r="F11" s="120">
        <v>5930</v>
      </c>
      <c r="G11" s="121">
        <f t="shared" si="3"/>
        <v>-0.52335021300538542</v>
      </c>
      <c r="H11" s="120">
        <v>3083</v>
      </c>
      <c r="I11" s="121">
        <f t="shared" si="4"/>
        <v>-0.48010118043844852</v>
      </c>
      <c r="J11" s="120">
        <v>19941</v>
      </c>
      <c r="K11" s="121">
        <f t="shared" si="5"/>
        <v>5.4680506000648723</v>
      </c>
      <c r="L11" s="120">
        <v>21527</v>
      </c>
      <c r="M11" s="121">
        <f t="shared" si="1"/>
        <v>7.953462715009274E-2</v>
      </c>
      <c r="N11" s="120">
        <v>21188</v>
      </c>
      <c r="O11" s="121">
        <f t="shared" si="6"/>
        <v>-1.5747665722116388E-2</v>
      </c>
      <c r="P11" s="120">
        <v>20505</v>
      </c>
      <c r="Q11" s="121">
        <f t="shared" si="2"/>
        <v>-3.2235227487256934E-2</v>
      </c>
    </row>
    <row r="12" spans="1:18" x14ac:dyDescent="0.25">
      <c r="A12" s="1" t="s">
        <v>79</v>
      </c>
      <c r="B12" s="119" t="s">
        <v>80</v>
      </c>
      <c r="C12" s="120">
        <v>11115</v>
      </c>
      <c r="D12" s="120">
        <v>11487</v>
      </c>
      <c r="E12" s="121">
        <f t="shared" si="0"/>
        <v>3.3468286099864963E-2</v>
      </c>
      <c r="F12" s="120">
        <v>0</v>
      </c>
      <c r="G12" s="121">
        <f t="shared" si="3"/>
        <v>-1</v>
      </c>
      <c r="H12" s="120">
        <v>5874</v>
      </c>
      <c r="I12" s="121" t="str">
        <f t="shared" si="4"/>
        <v>-</v>
      </c>
      <c r="J12" s="120">
        <v>16329</v>
      </c>
      <c r="K12" s="121">
        <f t="shared" si="5"/>
        <v>1.7798774259448416</v>
      </c>
      <c r="L12" s="120">
        <v>26292</v>
      </c>
      <c r="M12" s="121">
        <f t="shared" si="1"/>
        <v>0.61014146610325182</v>
      </c>
      <c r="N12" s="120">
        <v>20460</v>
      </c>
      <c r="O12" s="121">
        <f t="shared" si="6"/>
        <v>-0.221816522136011</v>
      </c>
      <c r="P12" s="120">
        <v>24747</v>
      </c>
      <c r="Q12" s="121">
        <f t="shared" si="2"/>
        <v>0.20953079178885625</v>
      </c>
    </row>
    <row r="13" spans="1:18" x14ac:dyDescent="0.25">
      <c r="A13" s="1" t="s">
        <v>81</v>
      </c>
      <c r="B13" s="119" t="s">
        <v>82</v>
      </c>
      <c r="C13" s="120">
        <v>10094</v>
      </c>
      <c r="D13" s="120">
        <v>9934</v>
      </c>
      <c r="E13" s="121">
        <f t="shared" si="0"/>
        <v>-1.5851000594412468E-2</v>
      </c>
      <c r="F13" s="120">
        <v>0</v>
      </c>
      <c r="G13" s="121">
        <f t="shared" si="3"/>
        <v>-1</v>
      </c>
      <c r="H13" s="120">
        <v>6562</v>
      </c>
      <c r="I13" s="121" t="str">
        <f t="shared" si="4"/>
        <v>-</v>
      </c>
      <c r="J13" s="120">
        <v>15949</v>
      </c>
      <c r="K13" s="121">
        <f t="shared" si="5"/>
        <v>1.4305089911612314</v>
      </c>
      <c r="L13" s="120">
        <v>20694</v>
      </c>
      <c r="M13" s="121">
        <f t="shared" si="1"/>
        <v>0.29751081572512383</v>
      </c>
      <c r="N13" s="120">
        <v>21715</v>
      </c>
      <c r="O13" s="121">
        <f t="shared" si="6"/>
        <v>4.9337972359137838E-2</v>
      </c>
      <c r="P13" s="120">
        <v>23114</v>
      </c>
      <c r="Q13" s="121">
        <f t="shared" si="2"/>
        <v>6.4425512318673661E-2</v>
      </c>
    </row>
    <row r="14" spans="1:18" x14ac:dyDescent="0.25">
      <c r="A14" s="1" t="s">
        <v>83</v>
      </c>
      <c r="B14" s="119" t="s">
        <v>84</v>
      </c>
      <c r="C14" s="120">
        <v>11696</v>
      </c>
      <c r="D14" s="120">
        <v>11553</v>
      </c>
      <c r="E14" s="121">
        <f t="shared" si="0"/>
        <v>-1.2226402188782459E-2</v>
      </c>
      <c r="F14" s="120">
        <v>0</v>
      </c>
      <c r="G14" s="121">
        <f t="shared" si="3"/>
        <v>-1</v>
      </c>
      <c r="H14" s="120">
        <v>12758</v>
      </c>
      <c r="I14" s="121" t="str">
        <f t="shared" si="4"/>
        <v>-</v>
      </c>
      <c r="J14" s="120">
        <v>13606</v>
      </c>
      <c r="K14" s="121">
        <f t="shared" si="5"/>
        <v>6.6468098448032586E-2</v>
      </c>
      <c r="L14" s="120">
        <v>22097</v>
      </c>
      <c r="M14" s="121">
        <f t="shared" si="1"/>
        <v>0.62406291342054976</v>
      </c>
      <c r="N14" s="120">
        <v>19721</v>
      </c>
      <c r="O14" s="121">
        <f t="shared" si="6"/>
        <v>-0.10752590849436572</v>
      </c>
      <c r="P14" s="120">
        <v>20354</v>
      </c>
      <c r="Q14" s="121">
        <f t="shared" si="2"/>
        <v>3.2097763805080781E-2</v>
      </c>
    </row>
    <row r="15" spans="1:18" x14ac:dyDescent="0.25">
      <c r="A15" s="1" t="s">
        <v>85</v>
      </c>
      <c r="B15" s="119" t="s">
        <v>86</v>
      </c>
      <c r="C15" s="120">
        <v>14656</v>
      </c>
      <c r="D15" s="120">
        <v>12797</v>
      </c>
      <c r="E15" s="121">
        <f t="shared" si="0"/>
        <v>-0.12684224890829698</v>
      </c>
      <c r="F15" s="120">
        <v>0</v>
      </c>
      <c r="G15" s="121">
        <f t="shared" si="3"/>
        <v>-1</v>
      </c>
      <c r="H15" s="120">
        <v>10658</v>
      </c>
      <c r="I15" s="121" t="str">
        <f t="shared" si="4"/>
        <v>-</v>
      </c>
      <c r="J15" s="120">
        <v>15515</v>
      </c>
      <c r="K15" s="121">
        <f t="shared" si="5"/>
        <v>0.45571401763933195</v>
      </c>
      <c r="L15" s="120">
        <v>21748</v>
      </c>
      <c r="M15" s="121">
        <f t="shared" si="1"/>
        <v>0.4017402513696422</v>
      </c>
      <c r="N15" s="120">
        <v>20589</v>
      </c>
      <c r="O15" s="121">
        <f t="shared" si="6"/>
        <v>-5.3292256759242207E-2</v>
      </c>
      <c r="P15" s="120">
        <v>22582</v>
      </c>
      <c r="Q15" s="121">
        <f t="shared" si="2"/>
        <v>9.6799261741706832E-2</v>
      </c>
    </row>
    <row r="16" spans="1:18" x14ac:dyDescent="0.25">
      <c r="A16" s="1" t="s">
        <v>87</v>
      </c>
      <c r="B16" s="119" t="s">
        <v>88</v>
      </c>
      <c r="C16" s="120">
        <v>12534</v>
      </c>
      <c r="D16" s="120">
        <v>13742</v>
      </c>
      <c r="E16" s="121">
        <f t="shared" si="0"/>
        <v>9.6377852241902096E-2</v>
      </c>
      <c r="F16" s="120">
        <v>12002</v>
      </c>
      <c r="G16" s="121">
        <f t="shared" si="3"/>
        <v>-0.12661912385387863</v>
      </c>
      <c r="H16" s="120">
        <v>13469</v>
      </c>
      <c r="I16" s="121">
        <f t="shared" si="4"/>
        <v>0.12222962839526752</v>
      </c>
      <c r="J16" s="120">
        <v>21074</v>
      </c>
      <c r="K16" s="121">
        <f t="shared" si="5"/>
        <v>0.56462989086049453</v>
      </c>
      <c r="L16" s="120">
        <v>20367</v>
      </c>
      <c r="M16" s="121">
        <f t="shared" si="1"/>
        <v>-3.3548448324950186E-2</v>
      </c>
      <c r="N16" s="120">
        <v>22021</v>
      </c>
      <c r="O16" s="121">
        <f t="shared" si="6"/>
        <v>8.1209800166936796E-2</v>
      </c>
      <c r="P16" s="120">
        <v>22682</v>
      </c>
      <c r="Q16" s="121">
        <f t="shared" si="2"/>
        <v>3.0016802143408627E-2</v>
      </c>
    </row>
    <row r="17" spans="1:17" x14ac:dyDescent="0.25">
      <c r="A17" s="1" t="s">
        <v>89</v>
      </c>
      <c r="B17" s="119" t="s">
        <v>90</v>
      </c>
      <c r="C17" s="120">
        <v>12232</v>
      </c>
      <c r="D17" s="120">
        <v>11463</v>
      </c>
      <c r="E17" s="121">
        <f t="shared" si="0"/>
        <v>-6.2867887508175291E-2</v>
      </c>
      <c r="F17" s="120">
        <v>11710</v>
      </c>
      <c r="G17" s="121">
        <f t="shared" si="3"/>
        <v>2.1547587891476816E-2</v>
      </c>
      <c r="H17" s="120">
        <v>13048</v>
      </c>
      <c r="I17" s="121">
        <f t="shared" si="4"/>
        <v>0.11426131511528603</v>
      </c>
      <c r="J17" s="120">
        <v>17425</v>
      </c>
      <c r="K17" s="121">
        <f t="shared" si="5"/>
        <v>0.33545370938074792</v>
      </c>
      <c r="L17" s="120">
        <v>18863</v>
      </c>
      <c r="M17" s="121">
        <f t="shared" si="1"/>
        <v>8.2525107604017212E-2</v>
      </c>
      <c r="N17" s="120">
        <v>20469</v>
      </c>
      <c r="O17" s="121">
        <f t="shared" si="6"/>
        <v>8.5140221597836963E-2</v>
      </c>
      <c r="P17" s="120">
        <v>18177</v>
      </c>
      <c r="Q17" s="121">
        <f t="shared" si="2"/>
        <v>-0.11197420489520737</v>
      </c>
    </row>
    <row r="18" spans="1:17" x14ac:dyDescent="0.25">
      <c r="A18" s="1" t="s">
        <v>91</v>
      </c>
      <c r="B18" s="119" t="s">
        <v>92</v>
      </c>
      <c r="C18" s="120">
        <v>13667</v>
      </c>
      <c r="D18" s="120">
        <v>11916</v>
      </c>
      <c r="E18" s="121">
        <f t="shared" si="0"/>
        <v>-0.12811882637008853</v>
      </c>
      <c r="F18" s="120">
        <v>4520</v>
      </c>
      <c r="G18" s="121">
        <f t="shared" si="3"/>
        <v>-0.62067807989258139</v>
      </c>
      <c r="H18" s="120">
        <v>13324</v>
      </c>
      <c r="I18" s="121">
        <f t="shared" si="4"/>
        <v>1.9477876106194691</v>
      </c>
      <c r="J18" s="120"/>
      <c r="K18" s="121">
        <f t="shared" si="5"/>
        <v>-1</v>
      </c>
      <c r="L18" s="120">
        <v>26095</v>
      </c>
      <c r="M18" s="121" t="str">
        <f t="shared" si="1"/>
        <v>-</v>
      </c>
      <c r="N18" s="120">
        <v>21212</v>
      </c>
      <c r="O18" s="121">
        <f t="shared" si="6"/>
        <v>-0.18712397010921633</v>
      </c>
      <c r="P18" s="120">
        <v>20345</v>
      </c>
      <c r="Q18" s="121">
        <f t="shared" si="2"/>
        <v>-4.0873090703375414E-2</v>
      </c>
    </row>
    <row r="19" spans="1:17" x14ac:dyDescent="0.25">
      <c r="A19" s="1" t="s">
        <v>93</v>
      </c>
      <c r="B19" s="119" t="s">
        <v>94</v>
      </c>
      <c r="C19" s="120">
        <v>12228</v>
      </c>
      <c r="D19" s="120">
        <v>12009</v>
      </c>
      <c r="E19" s="121">
        <f t="shared" si="0"/>
        <v>-1.790971540726205E-2</v>
      </c>
      <c r="F19" s="120">
        <v>5547</v>
      </c>
      <c r="G19" s="121">
        <f t="shared" si="3"/>
        <v>-0.5380964276792406</v>
      </c>
      <c r="H19" s="120">
        <v>10944</v>
      </c>
      <c r="I19" s="121">
        <f t="shared" si="4"/>
        <v>0.97295835586803681</v>
      </c>
      <c r="J19" s="120">
        <v>14824</v>
      </c>
      <c r="K19" s="121">
        <f t="shared" si="5"/>
        <v>0.35453216374269014</v>
      </c>
      <c r="L19" s="120">
        <v>18426</v>
      </c>
      <c r="M19" s="121">
        <f t="shared" si="1"/>
        <v>0.24298434970318405</v>
      </c>
      <c r="N19" s="120">
        <v>18264</v>
      </c>
      <c r="O19" s="121">
        <f t="shared" si="6"/>
        <v>-8.7919244545751063E-3</v>
      </c>
      <c r="P19" s="120">
        <v>17280</v>
      </c>
      <c r="Q19" s="121">
        <f t="shared" si="2"/>
        <v>-5.3876478318002574E-2</v>
      </c>
    </row>
    <row r="20" spans="1:17" x14ac:dyDescent="0.25">
      <c r="A20" s="1" t="s">
        <v>95</v>
      </c>
      <c r="B20" s="119" t="s">
        <v>96</v>
      </c>
      <c r="C20" s="120">
        <v>12866</v>
      </c>
      <c r="D20" s="120">
        <v>11708</v>
      </c>
      <c r="E20" s="121">
        <f t="shared" si="0"/>
        <v>-9.0004663454064993E-2</v>
      </c>
      <c r="F20" s="120">
        <v>6293</v>
      </c>
      <c r="G20" s="121">
        <f t="shared" si="3"/>
        <v>-0.46250427058421595</v>
      </c>
      <c r="H20" s="120">
        <v>13338</v>
      </c>
      <c r="I20" s="121">
        <f t="shared" si="4"/>
        <v>1.1194978547592562</v>
      </c>
      <c r="J20" s="120">
        <v>17905</v>
      </c>
      <c r="K20" s="121">
        <f t="shared" si="5"/>
        <v>0.34240515819463191</v>
      </c>
      <c r="L20" s="120">
        <v>20333</v>
      </c>
      <c r="M20" s="121">
        <f t="shared" si="1"/>
        <v>0.13560457972633344</v>
      </c>
      <c r="N20" s="120">
        <v>18315</v>
      </c>
      <c r="O20" s="121">
        <f t="shared" si="6"/>
        <v>-9.9247528648010674E-2</v>
      </c>
      <c r="P20" s="120">
        <v>21025</v>
      </c>
      <c r="Q20" s="121">
        <f t="shared" si="2"/>
        <v>0.14796614796614804</v>
      </c>
    </row>
    <row r="21" spans="1:17" ht="15.75" x14ac:dyDescent="0.25">
      <c r="A21" s="1" t="s">
        <v>0</v>
      </c>
      <c r="B21" s="122" t="s">
        <v>33</v>
      </c>
      <c r="C21" s="123">
        <v>146797</v>
      </c>
      <c r="D21" s="123">
        <v>142901</v>
      </c>
      <c r="E21" s="124">
        <f t="shared" si="0"/>
        <v>-2.6540051908417794E-2</v>
      </c>
      <c r="F21" s="123">
        <v>77467</v>
      </c>
      <c r="G21" s="124">
        <f>F21/D21-1</f>
        <v>-0.45789742549037449</v>
      </c>
      <c r="H21" s="123">
        <v>107459</v>
      </c>
      <c r="I21" s="124">
        <f t="shared" si="4"/>
        <v>0.38715840293286163</v>
      </c>
      <c r="J21" s="123">
        <v>198873</v>
      </c>
      <c r="K21" s="124">
        <f t="shared" si="5"/>
        <v>0.85068723885388842</v>
      </c>
      <c r="L21" s="123">
        <v>252588</v>
      </c>
      <c r="M21" s="124">
        <f t="shared" si="1"/>
        <v>0.27009699657570407</v>
      </c>
      <c r="N21" s="123">
        <v>239146</v>
      </c>
      <c r="O21" s="124">
        <f t="shared" si="6"/>
        <v>-5.3217096615832848E-2</v>
      </c>
      <c r="P21" s="123">
        <v>250668</v>
      </c>
      <c r="Q21" s="124">
        <v>4.8179773025682993E-2</v>
      </c>
    </row>
    <row r="22" spans="1:17" ht="6" customHeight="1" x14ac:dyDescent="0.25"/>
    <row r="23" spans="1:17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  <row r="25" spans="1:17" x14ac:dyDescent="0.25">
      <c r="B25" t="s">
        <v>12</v>
      </c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FB49318F-2BA0-40EB-9A9B-C798BFDB6389}"/>
</file>

<file path=customXml/itemProps2.xml><?xml version="1.0" encoding="utf-8"?>
<ds:datastoreItem xmlns:ds="http://schemas.openxmlformats.org/officeDocument/2006/customXml" ds:itemID="{871AA4A3-F428-4F4C-9657-91AFA2A530EB}"/>
</file>

<file path=customXml/itemProps3.xml><?xml version="1.0" encoding="utf-8"?>
<ds:datastoreItem xmlns:ds="http://schemas.openxmlformats.org/officeDocument/2006/customXml" ds:itemID="{32EFADB6-413A-4B87-8EA3-0785A93449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18</vt:i4>
      </vt:variant>
    </vt:vector>
  </HeadingPairs>
  <TitlesOfParts>
    <vt:vector size="6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viaj aloj lugar resid año</vt:lpstr>
      <vt:lpstr>Viajeros aloj evol anual TF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2026-01-26T11:33:04Z</dcterms:created>
  <dcterms:modified xsi:type="dcterms:W3CDTF">2026-01-26T11:43:59Z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